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4-s1\Eromosele.Ehiakhamen$\cached\My Documents\"/>
    </mc:Choice>
  </mc:AlternateContent>
  <xr:revisionPtr revIDLastSave="0" documentId="8_{37165D46-8B44-490E-9E3D-574FDC19B04D}" xr6:coauthVersionLast="45" xr6:coauthVersionMax="45" xr10:uidLastSave="{00000000-0000-0000-0000-000000000000}"/>
  <bookViews>
    <workbookView xWindow="-110" yWindow="-110" windowWidth="19420" windowHeight="10420" firstSheet="1" activeTab="1" xr2:uid="{AB552A66-2C40-4BA3-9B11-8C0774F27A12}"/>
  </bookViews>
  <sheets>
    <sheet name="SPDC VESSEL STATUS" sheetId="2" state="hidden" r:id="rId1"/>
    <sheet name="PSV, AHTS, LHT and PC" sheetId="3" r:id="rId2"/>
    <sheet name="Sheet3" sheetId="5" state="hidden" r:id="rId3"/>
    <sheet name="LHT and PC" sheetId="4" state="hidden" r:id="rId4"/>
  </sheets>
  <definedNames>
    <definedName name="_xlnm._FilterDatabase" localSheetId="3" hidden="1">'LHT and PC'!#REF!</definedName>
    <definedName name="_xlnm._FilterDatabase" localSheetId="1" hidden="1">'PSV, AHTS, LHT and PC'!#REF!</definedName>
    <definedName name="_xlnm._FilterDatabase" localSheetId="0" hidden="1">'SPDC VESSEL STATUS'!#REF!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E5" i="3"/>
  <c r="F5" i="3"/>
  <c r="C5" i="3"/>
  <c r="P25" i="3" l="1"/>
  <c r="P26" i="3" s="1"/>
  <c r="P27" i="3" s="1"/>
  <c r="P17" i="3"/>
  <c r="P18" i="3" s="1"/>
  <c r="P19" i="3" s="1"/>
  <c r="P12" i="3"/>
  <c r="P7" i="3" l="1"/>
  <c r="P8" i="3" s="1"/>
  <c r="L15" i="4" l="1"/>
  <c r="L16" i="4" s="1"/>
  <c r="L17" i="4" s="1"/>
  <c r="L22" i="4" s="1"/>
  <c r="L6" i="4"/>
  <c r="L7" i="4" s="1"/>
  <c r="L8" i="4" s="1"/>
  <c r="P13" i="3"/>
  <c r="P14" i="3" s="1"/>
  <c r="P9" i="3"/>
  <c r="P33" i="3" l="1"/>
  <c r="P35" i="3" s="1"/>
  <c r="L24" i="4"/>
  <c r="L25" i="4" s="1"/>
  <c r="L26" i="4" s="1"/>
  <c r="P36" i="3" l="1"/>
  <c r="P37" i="3"/>
  <c r="P38" i="3" s="1"/>
  <c r="L28" i="2"/>
  <c r="L29" i="2" s="1"/>
  <c r="L19" i="2"/>
  <c r="L20" i="2" s="1"/>
  <c r="L21" i="2" s="1"/>
  <c r="L15" i="2"/>
  <c r="L14" i="2"/>
  <c r="L7" i="2"/>
  <c r="L8" i="2" s="1"/>
  <c r="L9" i="2" s="1"/>
  <c r="L30" i="2" l="1"/>
  <c r="L16" i="2"/>
  <c r="L35" i="2" l="1"/>
  <c r="L37" i="2" s="1"/>
  <c r="L38" i="2" s="1"/>
  <c r="L39" i="2" s="1"/>
</calcChain>
</file>

<file path=xl/sharedStrings.xml><?xml version="1.0" encoding="utf-8"?>
<sst xmlns="http://schemas.openxmlformats.org/spreadsheetml/2006/main" count="600" uniqueCount="144">
  <si>
    <t>S/No</t>
  </si>
  <si>
    <t>TYPE</t>
  </si>
  <si>
    <t>CONTRACTOR</t>
  </si>
  <si>
    <t>SIZES</t>
  </si>
  <si>
    <t>LOCATION</t>
  </si>
  <si>
    <t>BONGA</t>
  </si>
  <si>
    <t>LARGE</t>
  </si>
  <si>
    <t>MID SIZE</t>
  </si>
  <si>
    <t>BOURBON RUBY</t>
  </si>
  <si>
    <t>HOMELAND</t>
  </si>
  <si>
    <t>EA FOD</t>
  </si>
  <si>
    <t>CARACAL 286 (COMMUNITY VESSEL)</t>
  </si>
  <si>
    <t>EBIDISE</t>
  </si>
  <si>
    <t>BEX 513     (COMMUNITY VESSEL)</t>
  </si>
  <si>
    <t>BEX 502</t>
  </si>
  <si>
    <t>ANCHOR HANDLING TUGS (AHTS)</t>
  </si>
  <si>
    <t>MV BELLO</t>
  </si>
  <si>
    <t>C&amp;I LEASING</t>
  </si>
  <si>
    <t>EA ASSET</t>
  </si>
  <si>
    <t>GREEN BELT</t>
  </si>
  <si>
    <t>COMPANY</t>
  </si>
  <si>
    <t>SPDC</t>
  </si>
  <si>
    <t>Av. Daily cons</t>
  </si>
  <si>
    <t>9,000 litres</t>
  </si>
  <si>
    <t>8,500 litres</t>
  </si>
  <si>
    <t>TSL INTREPID        (COMMUNITY VESSEL)</t>
  </si>
  <si>
    <t>8,000 Litres</t>
  </si>
  <si>
    <t>MIDEN CRYSTAL</t>
  </si>
  <si>
    <t>MIDEN IKORI</t>
  </si>
  <si>
    <t>MIDEN IDARA</t>
  </si>
  <si>
    <t>MIDEN JUANITA</t>
  </si>
  <si>
    <t>MV ELIEZER</t>
  </si>
  <si>
    <t>MV EPHRAIM</t>
  </si>
  <si>
    <t>MV CHARIS</t>
  </si>
  <si>
    <t>MIDEN SYSTEMS</t>
  </si>
  <si>
    <t>LINE HANDLING TUGS (LHT)</t>
  </si>
  <si>
    <t>FORCADOS</t>
  </si>
  <si>
    <t>BONNY</t>
  </si>
  <si>
    <t>PERSONNELS CARRIERS (PC)</t>
  </si>
  <si>
    <t>MIDEN AGNES</t>
  </si>
  <si>
    <t>MIDEN ANNABEL</t>
  </si>
  <si>
    <t>MV DEBORAH</t>
  </si>
  <si>
    <t>MV MASUD/MAGEN</t>
  </si>
  <si>
    <t>UTAI 19</t>
  </si>
  <si>
    <t>MV AHUVA</t>
  </si>
  <si>
    <t>BONNY/BONGA</t>
  </si>
  <si>
    <t>1500 Litres</t>
  </si>
  <si>
    <t>2300  Litres</t>
  </si>
  <si>
    <t>2000 Litres</t>
  </si>
  <si>
    <t>1800 Litres</t>
  </si>
  <si>
    <t>BOURBON LIBERTY 225</t>
  </si>
  <si>
    <t>TENAX</t>
  </si>
  <si>
    <t>6,000 Litres</t>
  </si>
  <si>
    <t>Average daily consumption</t>
  </si>
  <si>
    <t>Average Monthly consumption (4)</t>
  </si>
  <si>
    <t>Average Yearly consumption (4)</t>
  </si>
  <si>
    <t>Average Monthly consumption (3)</t>
  </si>
  <si>
    <t>Average Yearly consumption (3)</t>
  </si>
  <si>
    <t>Average Monthly consumption (7)</t>
  </si>
  <si>
    <t>Average Yearly consumption (7)</t>
  </si>
  <si>
    <t>Average Monthly consumption (6)</t>
  </si>
  <si>
    <t>Average Yearly consumption (6)</t>
  </si>
  <si>
    <t>Projected savings - 15% reduction on Annual consumption of the identified vessels</t>
  </si>
  <si>
    <t>Total Annual Consumption on the identified vessels (20)</t>
  </si>
  <si>
    <t>Cost savings (@ $0.556/litre) for a year</t>
  </si>
  <si>
    <t>Cost savings (@ $0.556/litre) for 6 months</t>
  </si>
  <si>
    <r>
      <rPr>
        <b/>
        <u/>
        <sz val="11"/>
        <color theme="1"/>
        <rFont val="Calibri"/>
        <family val="2"/>
        <scheme val="minor"/>
      </rPr>
      <t xml:space="preserve">Assumption
</t>
    </r>
    <r>
      <rPr>
        <sz val="11"/>
        <color theme="1"/>
        <rFont val="Calibri"/>
        <family val="2"/>
        <scheme val="minor"/>
      </rPr>
      <t xml:space="preserve">1. Price of $0.556/litre
2. </t>
    </r>
  </si>
  <si>
    <t>PLATFORM SUPPLY VESSELS (PSVs)</t>
  </si>
  <si>
    <t>Vendor</t>
  </si>
  <si>
    <t>Security Vessel Name</t>
  </si>
  <si>
    <t>On/Off Hire (Y or N)(Y or N)</t>
  </si>
  <si>
    <t>EFMS installed and activated (Y or N)</t>
  </si>
  <si>
    <t>EFMS installed   (Y or N)</t>
  </si>
  <si>
    <t>Vessel sending Daily progress report - Not from EFMS (Y or N)</t>
  </si>
  <si>
    <t>Data from EFMS (Y or N)</t>
  </si>
  <si>
    <t>Challenges/Comment</t>
  </si>
  <si>
    <t>Mar (Y or N)</t>
  </si>
  <si>
    <t>Apr (Y or N)</t>
  </si>
  <si>
    <t>May (Y or N)</t>
  </si>
  <si>
    <t>Temile</t>
  </si>
  <si>
    <t>A30</t>
  </si>
  <si>
    <t>Y</t>
  </si>
  <si>
    <t>N</t>
  </si>
  <si>
    <t>EFMS system installation delay due to pandemic.</t>
  </si>
  <si>
    <t xml:space="preserve">A80 </t>
  </si>
  <si>
    <t>Activation will be completed before 22 /06/20</t>
  </si>
  <si>
    <t>A90</t>
  </si>
  <si>
    <t>Activation will be completed.</t>
  </si>
  <si>
    <t>SVS Guardsman</t>
  </si>
  <si>
    <t>Replacement vessel with activated EFMS will be mobilized before 22/06/20</t>
  </si>
  <si>
    <t>Mabisel</t>
  </si>
  <si>
    <t>EMMANUELLA II</t>
  </si>
  <si>
    <t>Fully operational</t>
  </si>
  <si>
    <t>EMMANUELLA III</t>
  </si>
  <si>
    <t>Mabisel </t>
  </si>
  <si>
    <t>EMMANUELLA IV</t>
  </si>
  <si>
    <t>EFMS activation delay due to pandemic</t>
  </si>
  <si>
    <t>Homeland</t>
  </si>
  <si>
    <t>Guardian 11</t>
  </si>
  <si>
    <t>Guardian 13</t>
  </si>
  <si>
    <t>Guardian 2</t>
  </si>
  <si>
    <t>Guardian 9</t>
  </si>
  <si>
    <t>Sea angel 1</t>
  </si>
  <si>
    <t> Y</t>
  </si>
  <si>
    <t> EFMS activation delay due to pandemic</t>
  </si>
  <si>
    <t>Sea Angel 2</t>
  </si>
  <si>
    <t> N</t>
  </si>
  <si>
    <t> EFMS Installation delay due to pandemic</t>
  </si>
  <si>
    <t>Global Spectrum</t>
  </si>
  <si>
    <t>Nightwatch III</t>
  </si>
  <si>
    <t> Replacement vessel with activated EFMS will be ready for Marine assurance by 17/06/20</t>
  </si>
  <si>
    <t>Multiplan</t>
  </si>
  <si>
    <t>Vakpor II</t>
  </si>
  <si>
    <t xml:space="preserve"> </t>
  </si>
  <si>
    <t>OMS</t>
  </si>
  <si>
    <t>NNS Nko</t>
  </si>
  <si>
    <t>EFMS Installed and activated.</t>
  </si>
  <si>
    <t>NNS Ikole</t>
  </si>
  <si>
    <t>OMS </t>
  </si>
  <si>
    <t>NNS Jatu</t>
  </si>
  <si>
    <t>No</t>
  </si>
  <si>
    <t>EFMS installed</t>
  </si>
  <si>
    <t>EFMS activated</t>
  </si>
  <si>
    <t>Comments</t>
  </si>
  <si>
    <t>Yes</t>
  </si>
  <si>
    <t>Sending manual reports (Yes or No)</t>
  </si>
  <si>
    <t>Put more pressure after the letter is issued. Initially a decision was required on whether to extend contract with vendor or not, that has been landed</t>
  </si>
  <si>
    <t>Have the EFMS equipment on board but yet to install. It takes 6 days for installation</t>
  </si>
  <si>
    <t>Can EFMS installed? (Yes or No)</t>
  </si>
  <si>
    <t>Sending EFMS reports (Yes or No)</t>
  </si>
  <si>
    <t>Contract about to expire</t>
  </si>
  <si>
    <r>
      <rPr>
        <b/>
        <u/>
        <sz val="9"/>
        <color theme="1"/>
        <rFont val="ShellMedium"/>
        <family val="3"/>
      </rPr>
      <t xml:space="preserve">Assumption
</t>
    </r>
    <r>
      <rPr>
        <sz val="9"/>
        <color theme="1"/>
        <rFont val="ShellMedium"/>
        <family val="3"/>
      </rPr>
      <t xml:space="preserve">1. AGO Price of $0.556/litre
2. Used average monthly consumption
3. 24hrs operation and 30 days use
4. Projected 15% cases of fuel inefficiency based on Industry benchmark </t>
    </r>
  </si>
  <si>
    <t>Av. Daily cons (Litres)</t>
  </si>
  <si>
    <t>Projected savings - 15% reduction on Annual consumption of the identified vessels (Yr)</t>
  </si>
  <si>
    <t>Projected savings - 15% reduction on Annual consumption of the identified vessels (6 months)</t>
  </si>
  <si>
    <t>Cost savings (@ $0.556/litre) for a year (100%)</t>
  </si>
  <si>
    <t>Cost savings (@ $0.556/litre) for 6 months (100%)</t>
  </si>
  <si>
    <t>Cost savings (@ $0.556/litre) for a year (FCF)</t>
  </si>
  <si>
    <t>Cost savings (@ $0.556/litre) for 6 months (FCF)</t>
  </si>
  <si>
    <t>It takes an average 6 days to install the EFMS. They havent procured the device</t>
  </si>
  <si>
    <t>Vendor intends to replace with another vessel Team Beleuzi that has EFMS. Completed Assurance. Available max a week's time</t>
  </si>
  <si>
    <t>Vendor intends to replace with another vessel HESTIA that has EFMS. Completed Assurance. Before the end of this week</t>
  </si>
  <si>
    <t>N/A</t>
  </si>
  <si>
    <t>No of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</si>
</sst>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.1999999999999993"/>
      <color rgb="FF161616"/>
      <name val="ShellMedium"/>
      <family val="3"/>
    </font>
    <font>
      <b/>
      <sz val="8.1999999999999993"/>
      <color rgb="FF000000"/>
      <name val="ShellMedium"/>
      <family val="3"/>
    </font>
    <font>
      <sz val="8.1999999999999993"/>
      <color rgb="FF000000"/>
      <name val="ShellMedium"/>
      <family val="3"/>
    </font>
    <font>
      <sz val="9"/>
      <color theme="1"/>
      <name val="ShellMedium"/>
      <family val="3"/>
    </font>
    <font>
      <sz val="9"/>
      <name val="ShellMedium"/>
      <family val="3"/>
    </font>
    <font>
      <b/>
      <sz val="9"/>
      <name val="ShellMedium"/>
      <family val="3"/>
    </font>
    <font>
      <b/>
      <sz val="9"/>
      <color theme="1"/>
      <name val="ShellMedium"/>
      <family val="3"/>
    </font>
    <font>
      <b/>
      <u/>
      <sz val="9"/>
      <color theme="1"/>
      <name val="ShellMedium"/>
      <family val="3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CE07"/>
        <bgColor indexed="64"/>
      </patternFill>
    </fill>
    <fill>
      <patternFill patternType="solid">
        <fgColor rgb="FFB4D5FF"/>
        <bgColor indexed="64"/>
      </patternFill>
    </fill>
    <fill>
      <patternFill patternType="solid">
        <fgColor rgb="FFFDEDCC"/>
        <bgColor indexed="64"/>
      </patternFill>
    </fill>
    <fill>
      <patternFill patternType="solid">
        <fgColor rgb="FFFEF6E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595959"/>
      </left>
      <right style="medium">
        <color rgb="FF595959"/>
      </right>
      <top style="medium">
        <color rgb="FF595959"/>
      </top>
      <bottom style="medium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 applyFill="1"/>
    <xf numFmtId="0" fontId="0" fillId="0" borderId="2" xfId="0" applyBorder="1"/>
    <xf numFmtId="3" fontId="6" fillId="0" borderId="2" xfId="0" applyNumberFormat="1" applyFont="1" applyFill="1" applyBorder="1" applyAlignment="1">
      <alignment vertic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3" fontId="0" fillId="0" borderId="0" xfId="0" applyNumberFormat="1"/>
    <xf numFmtId="164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5" xfId="0" applyBorder="1" applyAlignment="1">
      <alignment wrapText="1"/>
    </xf>
    <xf numFmtId="3" fontId="0" fillId="0" borderId="6" xfId="0" applyNumberFormat="1" applyBorder="1"/>
    <xf numFmtId="0" fontId="0" fillId="0" borderId="7" xfId="0" applyBorder="1" applyAlignment="1">
      <alignment wrapText="1"/>
    </xf>
    <xf numFmtId="164" fontId="0" fillId="0" borderId="8" xfId="1" applyFont="1" applyBorder="1"/>
    <xf numFmtId="164" fontId="0" fillId="0" borderId="8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0" fontId="0" fillId="0" borderId="7" xfId="0" applyBorder="1" applyAlignment="1">
      <alignment vertical="top" wrapText="1"/>
    </xf>
    <xf numFmtId="0" fontId="0" fillId="0" borderId="9" xfId="0" applyBorder="1" applyAlignment="1">
      <alignment wrapText="1"/>
    </xf>
    <xf numFmtId="164" fontId="9" fillId="2" borderId="10" xfId="0" applyNumberFormat="1" applyFont="1" applyFill="1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Fill="1" applyBorder="1"/>
    <xf numFmtId="3" fontId="0" fillId="0" borderId="1" xfId="0" applyNumberFormat="1" applyBorder="1"/>
    <xf numFmtId="0" fontId="6" fillId="0" borderId="2" xfId="0" applyFont="1" applyFill="1" applyBorder="1" applyAlignment="1">
      <alignment vertical="center" wrapText="1"/>
    </xf>
    <xf numFmtId="3" fontId="6" fillId="0" borderId="2" xfId="0" applyNumberFormat="1" applyFont="1" applyFill="1" applyBorder="1" applyAlignment="1">
      <alignment horizontal="left" vertical="center"/>
    </xf>
    <xf numFmtId="3" fontId="6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2" fillId="0" borderId="5" xfId="0" applyFont="1" applyBorder="1"/>
    <xf numFmtId="0" fontId="2" fillId="0" borderId="11" xfId="0" applyFont="1" applyBorder="1"/>
    <xf numFmtId="0" fontId="2" fillId="0" borderId="6" xfId="0" applyFont="1" applyFill="1" applyBorder="1"/>
    <xf numFmtId="0" fontId="2" fillId="0" borderId="7" xfId="0" applyFont="1" applyBorder="1"/>
    <xf numFmtId="3" fontId="6" fillId="0" borderId="8" xfId="0" applyNumberFormat="1" applyFont="1" applyFill="1" applyBorder="1" applyAlignment="1">
      <alignment horizontal="left" vertical="center"/>
    </xf>
    <xf numFmtId="0" fontId="0" fillId="0" borderId="10" xfId="0" applyBorder="1"/>
    <xf numFmtId="3" fontId="6" fillId="0" borderId="1" xfId="0" applyNumberFormat="1" applyFont="1" applyFill="1" applyBorder="1" applyAlignment="1">
      <alignment vertical="center"/>
    </xf>
    <xf numFmtId="0" fontId="2" fillId="0" borderId="13" xfId="0" applyFont="1" applyBorder="1"/>
    <xf numFmtId="0" fontId="3" fillId="0" borderId="14" xfId="0" applyFont="1" applyFill="1" applyBorder="1"/>
    <xf numFmtId="0" fontId="0" fillId="0" borderId="15" xfId="0" applyBorder="1"/>
    <xf numFmtId="0" fontId="3" fillId="0" borderId="11" xfId="0" applyFont="1" applyFill="1" applyBorder="1"/>
    <xf numFmtId="0" fontId="0" fillId="0" borderId="6" xfId="0" applyBorder="1"/>
    <xf numFmtId="3" fontId="6" fillId="0" borderId="8" xfId="0" applyNumberFormat="1" applyFont="1" applyFill="1" applyBorder="1" applyAlignment="1">
      <alignment vertical="center"/>
    </xf>
    <xf numFmtId="0" fontId="0" fillId="0" borderId="9" xfId="0" applyBorder="1"/>
    <xf numFmtId="0" fontId="5" fillId="0" borderId="12" xfId="0" applyFont="1" applyFill="1" applyBorder="1"/>
    <xf numFmtId="3" fontId="6" fillId="0" borderId="10" xfId="0" applyNumberFormat="1" applyFont="1" applyFill="1" applyBorder="1" applyAlignment="1">
      <alignment vertical="center"/>
    </xf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3" fillId="0" borderId="19" xfId="0" applyFont="1" applyFill="1" applyBorder="1"/>
    <xf numFmtId="0" fontId="3" fillId="0" borderId="20" xfId="0" applyFont="1" applyFill="1" applyBorder="1"/>
    <xf numFmtId="164" fontId="9" fillId="4" borderId="10" xfId="0" applyNumberFormat="1" applyFont="1" applyFill="1" applyBorder="1"/>
    <xf numFmtId="0" fontId="1" fillId="0" borderId="0" xfId="0" applyFont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11" fillId="5" borderId="27" xfId="0" applyFont="1" applyFill="1" applyBorder="1" applyAlignment="1">
      <alignment horizontal="left" vertical="center" wrapText="1" readingOrder="1"/>
    </xf>
    <xf numFmtId="0" fontId="12" fillId="6" borderId="27" xfId="0" applyFont="1" applyFill="1" applyBorder="1" applyAlignment="1">
      <alignment horizontal="left" vertical="center" wrapText="1" readingOrder="1"/>
    </xf>
    <xf numFmtId="0" fontId="13" fillId="7" borderId="27" xfId="0" applyFont="1" applyFill="1" applyBorder="1" applyAlignment="1">
      <alignment horizontal="left" vertical="center" wrapText="1" readingOrder="1"/>
    </xf>
    <xf numFmtId="0" fontId="13" fillId="8" borderId="27" xfId="0" applyFont="1" applyFill="1" applyBorder="1" applyAlignment="1">
      <alignment horizontal="left" vertical="center" wrapText="1" readingOrder="1"/>
    </xf>
    <xf numFmtId="0" fontId="14" fillId="0" borderId="0" xfId="0" applyFont="1"/>
    <xf numFmtId="0" fontId="14" fillId="0" borderId="0" xfId="0" applyFont="1" applyBorder="1"/>
    <xf numFmtId="0" fontId="15" fillId="0" borderId="0" xfId="0" applyFont="1" applyFill="1" applyBorder="1"/>
    <xf numFmtId="0" fontId="15" fillId="0" borderId="0" xfId="0" applyFont="1" applyFill="1"/>
    <xf numFmtId="0" fontId="14" fillId="0" borderId="24" xfId="0" applyFont="1" applyBorder="1"/>
    <xf numFmtId="0" fontId="14" fillId="0" borderId="7" xfId="0" applyFont="1" applyBorder="1"/>
    <xf numFmtId="0" fontId="14" fillId="0" borderId="2" xfId="0" applyFont="1" applyBorder="1"/>
    <xf numFmtId="0" fontId="14" fillId="0" borderId="30" xfId="0" applyFont="1" applyBorder="1"/>
    <xf numFmtId="0" fontId="14" fillId="0" borderId="8" xfId="0" applyFont="1" applyBorder="1" applyAlignment="1">
      <alignment wrapText="1"/>
    </xf>
    <xf numFmtId="0" fontId="14" fillId="0" borderId="28" xfId="0" applyFont="1" applyBorder="1"/>
    <xf numFmtId="0" fontId="15" fillId="0" borderId="2" xfId="0" applyFont="1" applyFill="1" applyBorder="1" applyAlignment="1">
      <alignment vertical="center" wrapText="1"/>
    </xf>
    <xf numFmtId="3" fontId="15" fillId="0" borderId="2" xfId="0" applyNumberFormat="1" applyFont="1" applyFill="1" applyBorder="1" applyAlignment="1">
      <alignment vertical="center"/>
    </xf>
    <xf numFmtId="3" fontId="15" fillId="0" borderId="2" xfId="0" applyNumberFormat="1" applyFont="1" applyFill="1" applyBorder="1" applyAlignment="1">
      <alignment horizontal="left" vertical="center"/>
    </xf>
    <xf numFmtId="0" fontId="14" fillId="0" borderId="8" xfId="0" applyFont="1" applyBorder="1"/>
    <xf numFmtId="0" fontId="14" fillId="0" borderId="8" xfId="0" applyFont="1" applyBorder="1" applyAlignment="1">
      <alignment vertical="top"/>
    </xf>
    <xf numFmtId="0" fontId="15" fillId="0" borderId="2" xfId="0" applyFont="1" applyFill="1" applyBorder="1"/>
    <xf numFmtId="3" fontId="15" fillId="0" borderId="8" xfId="0" applyNumberFormat="1" applyFont="1" applyFill="1" applyBorder="1" applyAlignment="1">
      <alignment vertical="center"/>
    </xf>
    <xf numFmtId="0" fontId="14" fillId="0" borderId="12" xfId="0" applyFont="1" applyBorder="1"/>
    <xf numFmtId="0" fontId="14" fillId="0" borderId="29" xfId="0" applyFont="1" applyBorder="1"/>
    <xf numFmtId="0" fontId="15" fillId="0" borderId="12" xfId="0" applyFont="1" applyFill="1" applyBorder="1"/>
    <xf numFmtId="3" fontId="15" fillId="0" borderId="10" xfId="0" applyNumberFormat="1" applyFont="1" applyFill="1" applyBorder="1" applyAlignment="1">
      <alignment vertical="center"/>
    </xf>
    <xf numFmtId="164" fontId="17" fillId="2" borderId="10" xfId="0" applyNumberFormat="1" applyFont="1" applyFill="1" applyBorder="1" applyAlignment="1">
      <alignment vertical="top"/>
    </xf>
    <xf numFmtId="3" fontId="14" fillId="0" borderId="8" xfId="0" applyNumberFormat="1" applyFont="1" applyBorder="1"/>
    <xf numFmtId="3" fontId="14" fillId="9" borderId="6" xfId="0" applyNumberFormat="1" applyFont="1" applyFill="1" applyBorder="1" applyAlignment="1">
      <alignment vertical="top"/>
    </xf>
    <xf numFmtId="164" fontId="14" fillId="9" borderId="8" xfId="1" applyFont="1" applyFill="1" applyBorder="1" applyAlignment="1">
      <alignment vertical="top"/>
    </xf>
    <xf numFmtId="164" fontId="14" fillId="9" borderId="8" xfId="0" applyNumberFormat="1" applyFont="1" applyFill="1" applyBorder="1" applyAlignment="1">
      <alignment vertical="top"/>
    </xf>
    <xf numFmtId="0" fontId="14" fillId="9" borderId="7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/>
    </xf>
    <xf numFmtId="0" fontId="14" fillId="4" borderId="13" xfId="0" applyFont="1" applyFill="1" applyBorder="1" applyAlignment="1">
      <alignment vertical="top" wrapText="1"/>
    </xf>
    <xf numFmtId="164" fontId="17" fillId="4" borderId="8" xfId="0" applyNumberFormat="1" applyFont="1" applyFill="1" applyBorder="1" applyAlignment="1">
      <alignment vertical="top"/>
    </xf>
    <xf numFmtId="164" fontId="17" fillId="4" borderId="15" xfId="0" applyNumberFormat="1" applyFont="1" applyFill="1" applyBorder="1" applyAlignment="1">
      <alignment vertical="top"/>
    </xf>
    <xf numFmtId="164" fontId="17" fillId="10" borderId="10" xfId="0" applyNumberFormat="1" applyFont="1" applyFill="1" applyBorder="1" applyAlignment="1">
      <alignment vertical="top"/>
    </xf>
    <xf numFmtId="0" fontId="14" fillId="0" borderId="8" xfId="0" applyFont="1" applyBorder="1" applyAlignment="1">
      <alignment vertical="top" wrapText="1"/>
    </xf>
    <xf numFmtId="0" fontId="17" fillId="11" borderId="11" xfId="0" applyFont="1" applyFill="1" applyBorder="1"/>
    <xf numFmtId="0" fontId="17" fillId="11" borderId="6" xfId="0" applyFont="1" applyFill="1" applyBorder="1"/>
    <xf numFmtId="0" fontId="15" fillId="12" borderId="2" xfId="0" applyFont="1" applyFill="1" applyBorder="1" applyAlignment="1">
      <alignment vertical="center" wrapText="1"/>
    </xf>
    <xf numFmtId="3" fontId="15" fillId="12" borderId="2" xfId="0" applyNumberFormat="1" applyFont="1" applyFill="1" applyBorder="1" applyAlignment="1">
      <alignment horizontal="left" vertical="center" wrapText="1"/>
    </xf>
    <xf numFmtId="3" fontId="15" fillId="12" borderId="2" xfId="0" applyNumberFormat="1" applyFont="1" applyFill="1" applyBorder="1" applyAlignment="1">
      <alignment horizontal="left" vertical="center"/>
    </xf>
    <xf numFmtId="3" fontId="15" fillId="12" borderId="2" xfId="0" applyNumberFormat="1" applyFont="1" applyFill="1" applyBorder="1" applyAlignment="1">
      <alignment vertical="center"/>
    </xf>
    <xf numFmtId="0" fontId="14" fillId="0" borderId="31" xfId="0" applyFont="1" applyBorder="1" applyAlignment="1">
      <alignment vertical="top" wrapText="1"/>
    </xf>
    <xf numFmtId="0" fontId="14" fillId="0" borderId="7" xfId="0" applyFont="1" applyBorder="1" applyAlignment="1">
      <alignment vertical="top"/>
    </xf>
    <xf numFmtId="0" fontId="14" fillId="0" borderId="9" xfId="0" applyFont="1" applyBorder="1" applyAlignment="1">
      <alignment vertical="top" wrapText="1"/>
    </xf>
    <xf numFmtId="0" fontId="15" fillId="12" borderId="2" xfId="0" applyFont="1" applyFill="1" applyBorder="1"/>
    <xf numFmtId="0" fontId="17" fillId="11" borderId="5" xfId="0" applyFont="1" applyFill="1" applyBorder="1"/>
    <xf numFmtId="0" fontId="14" fillId="9" borderId="5" xfId="0" applyFont="1" applyFill="1" applyBorder="1" applyAlignment="1">
      <alignment vertical="top" wrapText="1"/>
    </xf>
    <xf numFmtId="0" fontId="14" fillId="0" borderId="0" xfId="0" applyFont="1" applyAlignment="1">
      <alignment vertical="top"/>
    </xf>
    <xf numFmtId="0" fontId="14" fillId="0" borderId="5" xfId="0" applyFont="1" applyBorder="1"/>
    <xf numFmtId="0" fontId="14" fillId="0" borderId="11" xfId="0" applyFont="1" applyBorder="1"/>
    <xf numFmtId="0" fontId="14" fillId="0" borderId="6" xfId="0" applyFont="1" applyBorder="1"/>
    <xf numFmtId="0" fontId="14" fillId="0" borderId="10" xfId="0" applyFont="1" applyBorder="1"/>
    <xf numFmtId="0" fontId="14" fillId="0" borderId="0" xfId="0" applyFont="1" applyBorder="1" applyAlignment="1">
      <alignment horizontal="center" vertical="top"/>
    </xf>
    <xf numFmtId="3" fontId="15" fillId="0" borderId="30" xfId="0" applyNumberFormat="1" applyFont="1" applyFill="1" applyBorder="1" applyAlignment="1">
      <alignment vertical="center"/>
    </xf>
    <xf numFmtId="0" fontId="14" fillId="9" borderId="2" xfId="0" applyFont="1" applyFill="1" applyBorder="1" applyAlignment="1">
      <alignment vertical="top" wrapText="1"/>
    </xf>
    <xf numFmtId="3" fontId="14" fillId="9" borderId="2" xfId="0" applyNumberFormat="1" applyFont="1" applyFill="1" applyBorder="1" applyAlignment="1">
      <alignment vertical="top"/>
    </xf>
    <xf numFmtId="164" fontId="14" fillId="9" borderId="2" xfId="1" applyFont="1" applyFill="1" applyBorder="1" applyAlignment="1">
      <alignment vertical="top"/>
    </xf>
    <xf numFmtId="164" fontId="14" fillId="9" borderId="2" xfId="0" applyNumberFormat="1" applyFont="1" applyFill="1" applyBorder="1" applyAlignment="1">
      <alignment vertical="top"/>
    </xf>
    <xf numFmtId="0" fontId="0" fillId="0" borderId="28" xfId="0" applyBorder="1"/>
    <xf numFmtId="0" fontId="0" fillId="0" borderId="29" xfId="0" applyBorder="1"/>
    <xf numFmtId="0" fontId="14" fillId="0" borderId="6" xfId="0" applyFont="1" applyBorder="1" applyAlignment="1">
      <alignment wrapText="1"/>
    </xf>
    <xf numFmtId="2" fontId="14" fillId="0" borderId="0" xfId="0" applyNumberFormat="1" applyFont="1"/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17" fillId="2" borderId="35" xfId="0" applyFont="1" applyFill="1" applyBorder="1" applyAlignment="1">
      <alignment vertical="center" wrapText="1"/>
    </xf>
    <xf numFmtId="0" fontId="14" fillId="13" borderId="2" xfId="0" applyFont="1" applyFill="1" applyBorder="1"/>
    <xf numFmtId="164" fontId="14" fillId="0" borderId="0" xfId="0" applyNumberFormat="1" applyFont="1"/>
    <xf numFmtId="0" fontId="4" fillId="3" borderId="16" xfId="0" applyFont="1" applyFill="1" applyBorder="1" applyAlignment="1">
      <alignment horizontal="left" wrapText="1"/>
    </xf>
    <xf numFmtId="0" fontId="4" fillId="3" borderId="17" xfId="0" applyFont="1" applyFill="1" applyBorder="1" applyAlignment="1">
      <alignment horizontal="left" wrapText="1"/>
    </xf>
    <xf numFmtId="0" fontId="5" fillId="3" borderId="18" xfId="0" applyFont="1" applyFill="1" applyBorder="1" applyAlignment="1">
      <alignment horizontal="left" wrapText="1"/>
    </xf>
    <xf numFmtId="0" fontId="4" fillId="3" borderId="21" xfId="0" applyFont="1" applyFill="1" applyBorder="1" applyAlignment="1">
      <alignment horizontal="left" wrapText="1"/>
    </xf>
    <xf numFmtId="0" fontId="4" fillId="3" borderId="22" xfId="0" applyFont="1" applyFill="1" applyBorder="1" applyAlignment="1">
      <alignment horizontal="left" wrapText="1"/>
    </xf>
    <xf numFmtId="0" fontId="5" fillId="3" borderId="23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left" wrapText="1"/>
    </xf>
    <xf numFmtId="0" fontId="15" fillId="3" borderId="2" xfId="0" applyFont="1" applyFill="1" applyBorder="1" applyAlignment="1">
      <alignment horizontal="left" wrapText="1"/>
    </xf>
    <xf numFmtId="0" fontId="16" fillId="3" borderId="16" xfId="0" applyFont="1" applyFill="1" applyBorder="1" applyAlignment="1">
      <alignment horizontal="left" wrapText="1"/>
    </xf>
    <xf numFmtId="0" fontId="16" fillId="3" borderId="17" xfId="0" applyFont="1" applyFill="1" applyBorder="1" applyAlignment="1">
      <alignment horizontal="left" wrapText="1"/>
    </xf>
    <xf numFmtId="0" fontId="15" fillId="3" borderId="18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C1E7-207E-496D-A569-0FD485B776C9}">
  <dimension ref="B3:L42"/>
  <sheetViews>
    <sheetView topLeftCell="A24" workbookViewId="0">
      <selection activeCell="F12" sqref="F12:H12"/>
    </sheetView>
  </sheetViews>
  <sheetFormatPr defaultRowHeight="14.5" x14ac:dyDescent="0.35"/>
  <cols>
    <col min="1" max="1" width="21.1796875" customWidth="1"/>
    <col min="2" max="2" width="13.54296875" customWidth="1"/>
    <col min="3" max="3" width="5.36328125" customWidth="1"/>
    <col min="4" max="4" width="21.54296875" customWidth="1"/>
    <col min="5" max="5" width="16" customWidth="1"/>
    <col min="6" max="7" width="16.08984375" customWidth="1"/>
    <col min="8" max="8" width="14.6328125" customWidth="1"/>
    <col min="9" max="9" width="41.81640625" customWidth="1"/>
    <col min="10" max="10" width="12.90625" customWidth="1"/>
    <col min="11" max="11" width="23.7265625" customWidth="1"/>
    <col min="12" max="12" width="21.453125" customWidth="1"/>
    <col min="13" max="13" width="19.1796875" customWidth="1"/>
    <col min="14" max="14" width="16.453125" customWidth="1"/>
  </cols>
  <sheetData>
    <row r="3" spans="2:12" ht="15" thickBot="1" x14ac:dyDescent="0.4">
      <c r="B3" s="23"/>
      <c r="C3" s="23"/>
      <c r="D3" s="23"/>
    </row>
    <row r="4" spans="2:12" ht="21.5" thickBot="1" x14ac:dyDescent="0.55000000000000004">
      <c r="B4" s="23"/>
      <c r="C4" s="24"/>
      <c r="D4" s="25"/>
      <c r="E4" s="1"/>
      <c r="F4" s="126" t="s">
        <v>67</v>
      </c>
      <c r="G4" s="127"/>
      <c r="H4" s="128"/>
    </row>
    <row r="5" spans="2:12" ht="15" thickBot="1" x14ac:dyDescent="0.4"/>
    <row r="6" spans="2:12" ht="19" thickBot="1" x14ac:dyDescent="0.5">
      <c r="B6" s="53"/>
      <c r="C6" s="31" t="s">
        <v>0</v>
      </c>
      <c r="D6" s="32" t="s">
        <v>1</v>
      </c>
      <c r="E6" s="32" t="s">
        <v>2</v>
      </c>
      <c r="F6" s="32" t="s">
        <v>3</v>
      </c>
      <c r="G6" s="32" t="s">
        <v>20</v>
      </c>
      <c r="H6" s="32" t="s">
        <v>4</v>
      </c>
      <c r="I6" s="33" t="s">
        <v>22</v>
      </c>
    </row>
    <row r="7" spans="2:12" ht="15.5" x14ac:dyDescent="0.35">
      <c r="C7" s="34">
        <v>1</v>
      </c>
      <c r="D7" s="27" t="s">
        <v>8</v>
      </c>
      <c r="E7" s="27" t="s">
        <v>9</v>
      </c>
      <c r="F7" s="3" t="s">
        <v>6</v>
      </c>
      <c r="G7" s="28" t="s">
        <v>21</v>
      </c>
      <c r="H7" s="28" t="s">
        <v>10</v>
      </c>
      <c r="I7" s="18" t="s">
        <v>23</v>
      </c>
      <c r="J7" s="26">
        <v>9000</v>
      </c>
      <c r="K7" s="12" t="s">
        <v>53</v>
      </c>
      <c r="L7" s="13">
        <f>AVERAGE(J7:J10)</f>
        <v>8625</v>
      </c>
    </row>
    <row r="8" spans="2:12" ht="31" x14ac:dyDescent="0.35">
      <c r="C8" s="34">
        <v>2</v>
      </c>
      <c r="D8" s="29" t="s">
        <v>11</v>
      </c>
      <c r="E8" s="28" t="s">
        <v>12</v>
      </c>
      <c r="F8" s="28" t="s">
        <v>7</v>
      </c>
      <c r="G8" s="28" t="s">
        <v>21</v>
      </c>
      <c r="H8" s="28" t="s">
        <v>10</v>
      </c>
      <c r="I8" s="35" t="s">
        <v>24</v>
      </c>
      <c r="J8" s="26">
        <v>8500</v>
      </c>
      <c r="K8" s="14" t="s">
        <v>54</v>
      </c>
      <c r="L8" s="15">
        <f>(L7*4)*30</f>
        <v>1035000</v>
      </c>
    </row>
    <row r="9" spans="2:12" ht="31" x14ac:dyDescent="0.35">
      <c r="C9" s="34">
        <v>3</v>
      </c>
      <c r="D9" s="29" t="s">
        <v>13</v>
      </c>
      <c r="E9" s="28" t="s">
        <v>12</v>
      </c>
      <c r="F9" s="28" t="s">
        <v>7</v>
      </c>
      <c r="G9" s="28" t="s">
        <v>21</v>
      </c>
      <c r="H9" s="28" t="s">
        <v>10</v>
      </c>
      <c r="I9" s="35" t="s">
        <v>24</v>
      </c>
      <c r="J9" s="26">
        <v>8500</v>
      </c>
      <c r="K9" s="14" t="s">
        <v>55</v>
      </c>
      <c r="L9" s="16">
        <f>L8*12</f>
        <v>12420000</v>
      </c>
    </row>
    <row r="10" spans="2:12" ht="15.5" x14ac:dyDescent="0.35">
      <c r="C10" s="34">
        <v>4</v>
      </c>
      <c r="D10" s="28" t="s">
        <v>14</v>
      </c>
      <c r="E10" s="28" t="s">
        <v>9</v>
      </c>
      <c r="F10" s="28" t="s">
        <v>7</v>
      </c>
      <c r="G10" s="28" t="s">
        <v>21</v>
      </c>
      <c r="H10" s="28" t="s">
        <v>10</v>
      </c>
      <c r="I10" s="35" t="s">
        <v>24</v>
      </c>
      <c r="J10" s="26">
        <v>8500</v>
      </c>
      <c r="K10" s="17"/>
      <c r="L10" s="18"/>
    </row>
    <row r="11" spans="2:12" ht="19" thickBot="1" x14ac:dyDescent="0.5">
      <c r="C11" s="38"/>
      <c r="D11" s="39"/>
      <c r="E11" s="39"/>
      <c r="F11" s="39"/>
      <c r="G11" s="39"/>
      <c r="H11" s="39"/>
      <c r="I11" s="40"/>
      <c r="K11" s="17"/>
      <c r="L11" s="18"/>
    </row>
    <row r="12" spans="2:12" ht="21.5" thickBot="1" x14ac:dyDescent="0.55000000000000004">
      <c r="C12" s="31"/>
      <c r="D12" s="41"/>
      <c r="E12" s="50"/>
      <c r="F12" s="129" t="s">
        <v>15</v>
      </c>
      <c r="G12" s="130"/>
      <c r="H12" s="131"/>
      <c r="I12" s="6"/>
      <c r="K12" s="17"/>
      <c r="L12" s="18"/>
    </row>
    <row r="13" spans="2:12" ht="18.5" x14ac:dyDescent="0.45">
      <c r="C13" s="34"/>
      <c r="D13" s="30"/>
      <c r="E13" s="30"/>
      <c r="F13" s="51"/>
      <c r="G13" s="51"/>
      <c r="H13" s="51"/>
      <c r="I13" s="18"/>
      <c r="K13" s="17"/>
      <c r="L13" s="18"/>
    </row>
    <row r="14" spans="2:12" ht="15.5" x14ac:dyDescent="0.35">
      <c r="C14" s="34">
        <v>5</v>
      </c>
      <c r="D14" s="3" t="s">
        <v>16</v>
      </c>
      <c r="E14" s="3" t="s">
        <v>17</v>
      </c>
      <c r="F14" s="3" t="s">
        <v>6</v>
      </c>
      <c r="G14" s="28" t="s">
        <v>21</v>
      </c>
      <c r="H14" s="3" t="s">
        <v>18</v>
      </c>
      <c r="I14" s="43" t="s">
        <v>26</v>
      </c>
      <c r="J14" s="37">
        <v>8000</v>
      </c>
      <c r="K14" s="14" t="s">
        <v>53</v>
      </c>
      <c r="L14" s="19">
        <f>AVERAGE(J14:J17)</f>
        <v>7333.333333333333</v>
      </c>
    </row>
    <row r="15" spans="2:12" ht="31" x14ac:dyDescent="0.35">
      <c r="C15" s="34">
        <v>6</v>
      </c>
      <c r="D15" s="29" t="s">
        <v>25</v>
      </c>
      <c r="E15" s="28" t="s">
        <v>19</v>
      </c>
      <c r="F15" s="28" t="s">
        <v>6</v>
      </c>
      <c r="G15" s="28" t="s">
        <v>21</v>
      </c>
      <c r="H15" s="28" t="s">
        <v>10</v>
      </c>
      <c r="I15" s="43" t="s">
        <v>26</v>
      </c>
      <c r="J15" s="37">
        <v>8000</v>
      </c>
      <c r="K15" s="14" t="s">
        <v>56</v>
      </c>
      <c r="L15" s="15">
        <f>(L14*3)*30</f>
        <v>660000</v>
      </c>
    </row>
    <row r="16" spans="2:12" ht="29.5" thickBot="1" x14ac:dyDescent="0.4">
      <c r="C16" s="44">
        <v>7</v>
      </c>
      <c r="D16" s="45" t="s">
        <v>50</v>
      </c>
      <c r="E16" s="45" t="s">
        <v>51</v>
      </c>
      <c r="F16" s="45" t="s">
        <v>6</v>
      </c>
      <c r="G16" s="45" t="s">
        <v>21</v>
      </c>
      <c r="H16" s="45" t="s">
        <v>10</v>
      </c>
      <c r="I16" s="46" t="s">
        <v>52</v>
      </c>
      <c r="J16" s="37">
        <v>6000</v>
      </c>
      <c r="K16" s="14" t="s">
        <v>57</v>
      </c>
      <c r="L16" s="16">
        <f>L15*12</f>
        <v>7920000</v>
      </c>
    </row>
    <row r="17" spans="3:12" ht="15" thickBot="1" x14ac:dyDescent="0.4">
      <c r="C17" s="54"/>
      <c r="D17" s="23"/>
      <c r="E17" s="23"/>
      <c r="F17" s="23"/>
      <c r="G17" s="23"/>
      <c r="H17" s="23"/>
      <c r="I17" s="55"/>
      <c r="K17" s="17"/>
      <c r="L17" s="18"/>
    </row>
    <row r="18" spans="3:12" ht="24" thickBot="1" x14ac:dyDescent="0.6">
      <c r="C18" s="54"/>
      <c r="D18" s="23"/>
      <c r="E18" s="23"/>
      <c r="F18" s="132" t="s">
        <v>35</v>
      </c>
      <c r="G18" s="133"/>
      <c r="H18" s="134"/>
      <c r="I18" s="55"/>
      <c r="K18" s="17"/>
      <c r="L18" s="18"/>
    </row>
    <row r="19" spans="3:12" x14ac:dyDescent="0.35">
      <c r="C19" s="47">
        <v>8</v>
      </c>
      <c r="D19" s="48" t="s">
        <v>27</v>
      </c>
      <c r="E19" s="48" t="s">
        <v>34</v>
      </c>
      <c r="F19" s="48"/>
      <c r="G19" s="48" t="s">
        <v>21</v>
      </c>
      <c r="H19" s="48" t="s">
        <v>36</v>
      </c>
      <c r="I19" s="42" t="s">
        <v>47</v>
      </c>
      <c r="J19" s="4">
        <v>2300</v>
      </c>
      <c r="K19" s="14" t="s">
        <v>53</v>
      </c>
      <c r="L19" s="19">
        <f>AVERAGE(J19:J25)</f>
        <v>2085.7142857142858</v>
      </c>
    </row>
    <row r="20" spans="3:12" ht="29" x14ac:dyDescent="0.35">
      <c r="C20" s="17">
        <v>9</v>
      </c>
      <c r="D20" s="2" t="s">
        <v>28</v>
      </c>
      <c r="E20" s="2" t="s">
        <v>34</v>
      </c>
      <c r="F20" s="2"/>
      <c r="G20" s="2" t="s">
        <v>21</v>
      </c>
      <c r="H20" s="2" t="s">
        <v>36</v>
      </c>
      <c r="I20" s="18" t="s">
        <v>47</v>
      </c>
      <c r="J20" s="5">
        <v>2300</v>
      </c>
      <c r="K20" s="14" t="s">
        <v>58</v>
      </c>
      <c r="L20" s="15">
        <f>(L19*7)*30</f>
        <v>438000</v>
      </c>
    </row>
    <row r="21" spans="3:12" ht="29" x14ac:dyDescent="0.35">
      <c r="C21" s="17">
        <v>10</v>
      </c>
      <c r="D21" s="2" t="s">
        <v>29</v>
      </c>
      <c r="E21" s="2" t="s">
        <v>34</v>
      </c>
      <c r="F21" s="2"/>
      <c r="G21" s="2" t="s">
        <v>21</v>
      </c>
      <c r="H21" s="2" t="s">
        <v>36</v>
      </c>
      <c r="I21" s="18" t="s">
        <v>47</v>
      </c>
      <c r="J21" s="5">
        <v>2300</v>
      </c>
      <c r="K21" s="14" t="s">
        <v>59</v>
      </c>
      <c r="L21" s="16">
        <f>L20*12</f>
        <v>5256000</v>
      </c>
    </row>
    <row r="22" spans="3:12" x14ac:dyDescent="0.35">
      <c r="C22" s="17">
        <v>11</v>
      </c>
      <c r="D22" s="2" t="s">
        <v>30</v>
      </c>
      <c r="E22" s="2" t="s">
        <v>34</v>
      </c>
      <c r="F22" s="2"/>
      <c r="G22" s="2" t="s">
        <v>21</v>
      </c>
      <c r="H22" s="2" t="s">
        <v>36</v>
      </c>
      <c r="I22" s="18" t="s">
        <v>47</v>
      </c>
      <c r="J22" s="5">
        <v>2300</v>
      </c>
      <c r="K22" s="17"/>
      <c r="L22" s="18"/>
    </row>
    <row r="23" spans="3:12" x14ac:dyDescent="0.35">
      <c r="C23" s="17">
        <v>12</v>
      </c>
      <c r="D23" s="2" t="s">
        <v>31</v>
      </c>
      <c r="E23" s="2" t="s">
        <v>17</v>
      </c>
      <c r="F23" s="2"/>
      <c r="G23" s="2" t="s">
        <v>21</v>
      </c>
      <c r="H23" s="2" t="s">
        <v>37</v>
      </c>
      <c r="I23" s="18" t="s">
        <v>49</v>
      </c>
      <c r="J23" s="5">
        <v>1800</v>
      </c>
      <c r="K23" s="17"/>
      <c r="L23" s="18"/>
    </row>
    <row r="24" spans="3:12" x14ac:dyDescent="0.35">
      <c r="C24" s="17">
        <v>13</v>
      </c>
      <c r="D24" s="2" t="s">
        <v>32</v>
      </c>
      <c r="E24" s="2" t="s">
        <v>17</v>
      </c>
      <c r="F24" s="2"/>
      <c r="G24" s="2" t="s">
        <v>21</v>
      </c>
      <c r="H24" s="2" t="s">
        <v>37</v>
      </c>
      <c r="I24" s="18" t="s">
        <v>49</v>
      </c>
      <c r="J24" s="5">
        <v>1800</v>
      </c>
      <c r="K24" s="17"/>
      <c r="L24" s="18"/>
    </row>
    <row r="25" spans="3:12" x14ac:dyDescent="0.35">
      <c r="C25" s="17">
        <v>14</v>
      </c>
      <c r="D25" s="2" t="s">
        <v>33</v>
      </c>
      <c r="E25" s="2" t="s">
        <v>17</v>
      </c>
      <c r="F25" s="2"/>
      <c r="G25" s="2" t="s">
        <v>21</v>
      </c>
      <c r="H25" s="2" t="s">
        <v>37</v>
      </c>
      <c r="I25" s="18" t="s">
        <v>49</v>
      </c>
      <c r="J25" s="5">
        <v>1800</v>
      </c>
      <c r="K25" s="17"/>
      <c r="L25" s="18"/>
    </row>
    <row r="26" spans="3:12" ht="15" thickBot="1" x14ac:dyDescent="0.4">
      <c r="C26" s="44"/>
      <c r="D26" s="49"/>
      <c r="E26" s="49"/>
      <c r="F26" s="49"/>
      <c r="G26" s="49"/>
      <c r="H26" s="49"/>
      <c r="I26" s="36"/>
      <c r="K26" s="17"/>
      <c r="L26" s="18"/>
    </row>
    <row r="27" spans="3:12" ht="24" thickBot="1" x14ac:dyDescent="0.6">
      <c r="C27" s="54"/>
      <c r="D27" s="23"/>
      <c r="E27" s="23"/>
      <c r="F27" s="132" t="s">
        <v>38</v>
      </c>
      <c r="G27" s="133"/>
      <c r="H27" s="134"/>
      <c r="I27" s="55"/>
      <c r="K27" s="17"/>
      <c r="L27" s="18"/>
    </row>
    <row r="28" spans="3:12" x14ac:dyDescent="0.35">
      <c r="C28" s="47">
        <v>15</v>
      </c>
      <c r="D28" s="48" t="s">
        <v>39</v>
      </c>
      <c r="E28" s="48" t="s">
        <v>34</v>
      </c>
      <c r="F28" s="48"/>
      <c r="G28" s="48" t="s">
        <v>21</v>
      </c>
      <c r="H28" s="48" t="s">
        <v>36</v>
      </c>
      <c r="I28" s="42" t="s">
        <v>48</v>
      </c>
      <c r="J28" s="4">
        <v>2000</v>
      </c>
      <c r="K28" s="14" t="s">
        <v>53</v>
      </c>
      <c r="L28" s="19">
        <f>AVERAGE(J28:J34)</f>
        <v>1666.6666666666667</v>
      </c>
    </row>
    <row r="29" spans="3:12" ht="29" x14ac:dyDescent="0.35">
      <c r="C29" s="17">
        <v>16</v>
      </c>
      <c r="D29" s="2" t="s">
        <v>40</v>
      </c>
      <c r="E29" s="2" t="s">
        <v>34</v>
      </c>
      <c r="F29" s="2"/>
      <c r="G29" s="2" t="s">
        <v>21</v>
      </c>
      <c r="H29" s="2" t="s">
        <v>36</v>
      </c>
      <c r="I29" s="18" t="s">
        <v>48</v>
      </c>
      <c r="J29" s="5">
        <v>2000</v>
      </c>
      <c r="K29" s="14" t="s">
        <v>60</v>
      </c>
      <c r="L29" s="15">
        <f>(L28*6)*30</f>
        <v>300000</v>
      </c>
    </row>
    <row r="30" spans="3:12" ht="29" x14ac:dyDescent="0.35">
      <c r="C30" s="17">
        <v>17</v>
      </c>
      <c r="D30" s="2" t="s">
        <v>41</v>
      </c>
      <c r="E30" s="2" t="s">
        <v>17</v>
      </c>
      <c r="F30" s="2"/>
      <c r="G30" s="2" t="s">
        <v>21</v>
      </c>
      <c r="H30" s="2" t="s">
        <v>37</v>
      </c>
      <c r="I30" s="18" t="s">
        <v>46</v>
      </c>
      <c r="J30" s="5">
        <v>1500</v>
      </c>
      <c r="K30" s="14" t="s">
        <v>61</v>
      </c>
      <c r="L30" s="16">
        <f>L29*12</f>
        <v>3600000</v>
      </c>
    </row>
    <row r="31" spans="3:12" x14ac:dyDescent="0.35">
      <c r="C31" s="17">
        <v>18</v>
      </c>
      <c r="D31" s="2" t="s">
        <v>42</v>
      </c>
      <c r="E31" s="2" t="s">
        <v>17</v>
      </c>
      <c r="F31" s="2"/>
      <c r="G31" s="2" t="s">
        <v>21</v>
      </c>
      <c r="H31" s="2" t="s">
        <v>45</v>
      </c>
      <c r="I31" s="18" t="s">
        <v>46</v>
      </c>
      <c r="J31" s="5">
        <v>1500</v>
      </c>
      <c r="K31" s="17"/>
      <c r="L31" s="18"/>
    </row>
    <row r="32" spans="3:12" x14ac:dyDescent="0.35">
      <c r="C32" s="17">
        <v>19</v>
      </c>
      <c r="D32" s="2" t="s">
        <v>43</v>
      </c>
      <c r="E32" s="2" t="s">
        <v>17</v>
      </c>
      <c r="F32" s="2"/>
      <c r="G32" s="2" t="s">
        <v>21</v>
      </c>
      <c r="H32" s="2" t="s">
        <v>5</v>
      </c>
      <c r="I32" s="18" t="s">
        <v>46</v>
      </c>
      <c r="J32" s="5">
        <v>1500</v>
      </c>
      <c r="K32" s="17"/>
      <c r="L32" s="18"/>
    </row>
    <row r="33" spans="3:12" ht="15" thickBot="1" x14ac:dyDescent="0.4">
      <c r="C33" s="44">
        <v>20</v>
      </c>
      <c r="D33" s="49" t="s">
        <v>44</v>
      </c>
      <c r="E33" s="49" t="s">
        <v>17</v>
      </c>
      <c r="F33" s="49"/>
      <c r="G33" s="49" t="s">
        <v>21</v>
      </c>
      <c r="H33" s="49" t="s">
        <v>5</v>
      </c>
      <c r="I33" s="36" t="s">
        <v>46</v>
      </c>
      <c r="J33" s="5">
        <v>1500</v>
      </c>
      <c r="K33" s="17"/>
      <c r="L33" s="18"/>
    </row>
    <row r="34" spans="3:12" x14ac:dyDescent="0.35">
      <c r="K34" s="17"/>
      <c r="L34" s="18"/>
    </row>
    <row r="35" spans="3:12" ht="121.5" customHeight="1" x14ac:dyDescent="0.35">
      <c r="I35" s="10" t="s">
        <v>66</v>
      </c>
      <c r="J35" s="7"/>
      <c r="K35" s="20" t="s">
        <v>63</v>
      </c>
      <c r="L35" s="15">
        <f>SUM(L30,L21,L16,L9)</f>
        <v>29196000</v>
      </c>
    </row>
    <row r="36" spans="3:12" x14ac:dyDescent="0.35">
      <c r="K36" s="17"/>
      <c r="L36" s="18"/>
    </row>
    <row r="37" spans="3:12" ht="58" x14ac:dyDescent="0.35">
      <c r="I37" s="9"/>
      <c r="J37" s="8"/>
      <c r="K37" s="20" t="s">
        <v>62</v>
      </c>
      <c r="L37" s="16">
        <f>L35*0.15</f>
        <v>4379400</v>
      </c>
    </row>
    <row r="38" spans="3:12" ht="29.5" thickBot="1" x14ac:dyDescent="0.4">
      <c r="K38" s="21" t="s">
        <v>64</v>
      </c>
      <c r="L38" s="22">
        <f>L37*0.556</f>
        <v>2434946.4000000004</v>
      </c>
    </row>
    <row r="39" spans="3:12" ht="29.5" thickBot="1" x14ac:dyDescent="0.4">
      <c r="I39" s="10"/>
      <c r="J39" s="8"/>
      <c r="K39" s="21" t="s">
        <v>65</v>
      </c>
      <c r="L39" s="52">
        <f>L38/2</f>
        <v>1217473.2000000002</v>
      </c>
    </row>
    <row r="41" spans="3:12" x14ac:dyDescent="0.35">
      <c r="I41" s="10"/>
      <c r="J41" s="11"/>
    </row>
    <row r="42" spans="3:12" x14ac:dyDescent="0.35">
      <c r="J42" s="11"/>
    </row>
  </sheetData>
  <mergeCells count="4">
    <mergeCell ref="F4:H4"/>
    <mergeCell ref="F12:H12"/>
    <mergeCell ref="F18:H18"/>
    <mergeCell ref="F27:H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B114-D800-4AD9-AAE2-6CF7154E92F4}">
  <dimension ref="B1:R40"/>
  <sheetViews>
    <sheetView tabSelected="1" topLeftCell="G1" zoomScale="90" zoomScaleNormal="90" workbookViewId="0">
      <pane ySplit="6" topLeftCell="A34" activePane="bottomLeft" state="frozen"/>
      <selection pane="bottomLeft" activeCell="N36" sqref="N36"/>
    </sheetView>
  </sheetViews>
  <sheetFormatPr defaultRowHeight="17" x14ac:dyDescent="0.55000000000000004"/>
  <cols>
    <col min="1" max="1" width="8.7265625" style="60"/>
    <col min="2" max="2" width="14.08984375" style="60" customWidth="1"/>
    <col min="3" max="3" width="21.1796875" style="60" customWidth="1"/>
    <col min="4" max="4" width="18.453125" style="60" customWidth="1"/>
    <col min="5" max="6" width="21.1796875" style="60" customWidth="1"/>
    <col min="7" max="7" width="31.453125" style="60" customWidth="1"/>
    <col min="8" max="8" width="5.36328125" style="60" customWidth="1"/>
    <col min="9" max="9" width="21.54296875" style="60" customWidth="1"/>
    <col min="10" max="10" width="16" style="60" customWidth="1"/>
    <col min="11" max="12" width="16.08984375" style="60" customWidth="1"/>
    <col min="13" max="13" width="14.6328125" style="60" customWidth="1"/>
    <col min="14" max="14" width="41.81640625" style="60" customWidth="1"/>
    <col min="15" max="15" width="25.1796875" style="60" customWidth="1"/>
    <col min="16" max="16" width="19.1796875" style="60" customWidth="1"/>
    <col min="17" max="17" width="16.453125" style="60" customWidth="1"/>
    <col min="18" max="18" width="9.453125" style="60" bestFit="1" customWidth="1"/>
    <col min="19" max="19" width="8.7265625" style="60"/>
    <col min="20" max="20" width="39.81640625" style="60" customWidth="1"/>
    <col min="21" max="16384" width="8.7265625" style="60"/>
  </cols>
  <sheetData>
    <row r="1" spans="2:17" hidden="1" x14ac:dyDescent="0.55000000000000004">
      <c r="C1" s="106" t="s">
        <v>120</v>
      </c>
    </row>
    <row r="2" spans="2:17" hidden="1" x14ac:dyDescent="0.55000000000000004">
      <c r="C2" s="65" t="s">
        <v>124</v>
      </c>
    </row>
    <row r="3" spans="2:17" x14ac:dyDescent="0.55000000000000004">
      <c r="D3" s="61"/>
      <c r="E3" s="61"/>
      <c r="F3" s="61"/>
      <c r="G3" s="61"/>
      <c r="H3" s="61"/>
      <c r="I3" s="61"/>
    </row>
    <row r="4" spans="2:17" ht="17.5" thickBot="1" x14ac:dyDescent="0.6">
      <c r="D4" s="61"/>
      <c r="E4" s="61"/>
      <c r="F4" s="61"/>
      <c r="G4" s="61"/>
      <c r="H4" s="61"/>
      <c r="I4" s="62"/>
      <c r="J4" s="63"/>
    </row>
    <row r="5" spans="2:17" ht="17.5" thickBot="1" x14ac:dyDescent="0.6">
      <c r="B5" s="124" t="s">
        <v>143</v>
      </c>
      <c r="C5" s="124">
        <f>COUNTIF(C7:C31, $C$2)</f>
        <v>2</v>
      </c>
      <c r="D5" s="124">
        <f t="shared" ref="D5:F5" si="0">COUNTIF(D7:D31, $C$2)</f>
        <v>2</v>
      </c>
      <c r="E5" s="124">
        <f t="shared" si="0"/>
        <v>9</v>
      </c>
      <c r="F5" s="124">
        <f t="shared" si="0"/>
        <v>0</v>
      </c>
      <c r="K5" s="137" t="s">
        <v>67</v>
      </c>
      <c r="L5" s="138"/>
      <c r="M5" s="139"/>
    </row>
    <row r="6" spans="2:17" ht="34.5" thickBot="1" x14ac:dyDescent="0.6">
      <c r="C6" s="121" t="s">
        <v>121</v>
      </c>
      <c r="D6" s="122" t="s">
        <v>122</v>
      </c>
      <c r="E6" s="123" t="s">
        <v>125</v>
      </c>
      <c r="F6" s="123" t="s">
        <v>129</v>
      </c>
      <c r="G6" s="120" t="s">
        <v>123</v>
      </c>
      <c r="H6" s="103" t="s">
        <v>0</v>
      </c>
      <c r="I6" s="93" t="s">
        <v>1</v>
      </c>
      <c r="J6" s="93" t="s">
        <v>2</v>
      </c>
      <c r="K6" s="93" t="s">
        <v>3</v>
      </c>
      <c r="L6" s="93" t="s">
        <v>20</v>
      </c>
      <c r="M6" s="93" t="s">
        <v>4</v>
      </c>
      <c r="N6" s="94" t="s">
        <v>132</v>
      </c>
    </row>
    <row r="7" spans="2:17" ht="34" x14ac:dyDescent="0.55000000000000004">
      <c r="C7" s="65" t="s">
        <v>120</v>
      </c>
      <c r="D7" s="65" t="s">
        <v>120</v>
      </c>
      <c r="E7" s="65" t="s">
        <v>124</v>
      </c>
      <c r="F7" s="65" t="s">
        <v>120</v>
      </c>
      <c r="G7" s="118" t="s">
        <v>139</v>
      </c>
      <c r="H7" s="69">
        <v>1</v>
      </c>
      <c r="I7" s="95" t="s">
        <v>8</v>
      </c>
      <c r="J7" s="70" t="s">
        <v>9</v>
      </c>
      <c r="K7" s="71" t="s">
        <v>6</v>
      </c>
      <c r="L7" s="72" t="s">
        <v>21</v>
      </c>
      <c r="M7" s="72" t="s">
        <v>10</v>
      </c>
      <c r="N7" s="82">
        <v>9000</v>
      </c>
      <c r="O7" s="104" t="s">
        <v>53</v>
      </c>
      <c r="P7" s="83">
        <f>AVERAGE(N7:N10)</f>
        <v>8625</v>
      </c>
    </row>
    <row r="8" spans="2:17" ht="34" x14ac:dyDescent="0.55000000000000004">
      <c r="C8" s="65" t="s">
        <v>124</v>
      </c>
      <c r="D8" s="65" t="s">
        <v>124</v>
      </c>
      <c r="E8" s="65" t="s">
        <v>124</v>
      </c>
      <c r="F8" s="65" t="s">
        <v>120</v>
      </c>
      <c r="G8" s="73"/>
      <c r="H8" s="69">
        <v>2</v>
      </c>
      <c r="I8" s="96" t="s">
        <v>11</v>
      </c>
      <c r="J8" s="72" t="s">
        <v>12</v>
      </c>
      <c r="K8" s="72" t="s">
        <v>7</v>
      </c>
      <c r="L8" s="72" t="s">
        <v>21</v>
      </c>
      <c r="M8" s="72" t="s">
        <v>10</v>
      </c>
      <c r="N8" s="82">
        <v>8500</v>
      </c>
      <c r="O8" s="86" t="s">
        <v>54</v>
      </c>
      <c r="P8" s="84">
        <f>(P7*4)*30</f>
        <v>1035000</v>
      </c>
    </row>
    <row r="9" spans="2:17" ht="68" x14ac:dyDescent="0.55000000000000004">
      <c r="C9" s="65" t="s">
        <v>120</v>
      </c>
      <c r="D9" s="65" t="s">
        <v>120</v>
      </c>
      <c r="E9" s="65" t="s">
        <v>124</v>
      </c>
      <c r="F9" s="65" t="s">
        <v>120</v>
      </c>
      <c r="G9" s="92" t="s">
        <v>140</v>
      </c>
      <c r="H9" s="69">
        <v>3</v>
      </c>
      <c r="I9" s="96" t="s">
        <v>13</v>
      </c>
      <c r="J9" s="72" t="s">
        <v>12</v>
      </c>
      <c r="K9" s="72" t="s">
        <v>7</v>
      </c>
      <c r="L9" s="72" t="s">
        <v>21</v>
      </c>
      <c r="M9" s="72" t="s">
        <v>10</v>
      </c>
      <c r="N9" s="82">
        <v>8500</v>
      </c>
      <c r="O9" s="86" t="s">
        <v>55</v>
      </c>
      <c r="P9" s="85">
        <f>P8*12</f>
        <v>12420000</v>
      </c>
    </row>
    <row r="10" spans="2:17" ht="68" x14ac:dyDescent="0.55000000000000004">
      <c r="C10" s="65" t="s">
        <v>120</v>
      </c>
      <c r="D10" s="65" t="s">
        <v>120</v>
      </c>
      <c r="E10" s="65" t="s">
        <v>124</v>
      </c>
      <c r="F10" s="65" t="s">
        <v>120</v>
      </c>
      <c r="G10" s="92" t="s">
        <v>141</v>
      </c>
      <c r="H10" s="69">
        <v>4</v>
      </c>
      <c r="I10" s="97" t="s">
        <v>14</v>
      </c>
      <c r="J10" s="72" t="s">
        <v>9</v>
      </c>
      <c r="K10" s="72" t="s">
        <v>7</v>
      </c>
      <c r="L10" s="72" t="s">
        <v>21</v>
      </c>
      <c r="M10" s="72" t="s">
        <v>10</v>
      </c>
      <c r="N10" s="82">
        <v>8500</v>
      </c>
    </row>
    <row r="11" spans="2:17" x14ac:dyDescent="0.55000000000000004">
      <c r="C11" s="65"/>
      <c r="D11" s="65"/>
      <c r="E11" s="65"/>
      <c r="F11" s="65"/>
      <c r="G11" s="73"/>
      <c r="H11" s="69"/>
      <c r="I11" s="75"/>
      <c r="J11" s="75"/>
      <c r="K11" s="75"/>
      <c r="L11" s="75">
        <v>5</v>
      </c>
      <c r="M11" s="75"/>
      <c r="N11" s="73"/>
      <c r="P11" s="110"/>
      <c r="Q11" s="110"/>
    </row>
    <row r="12" spans="2:17" x14ac:dyDescent="0.55000000000000004">
      <c r="C12" s="65"/>
      <c r="D12" s="65"/>
      <c r="E12" s="65"/>
      <c r="F12" s="65"/>
      <c r="G12" s="73"/>
      <c r="H12" s="69"/>
      <c r="I12" s="75"/>
      <c r="J12" s="75"/>
      <c r="K12" s="135" t="s">
        <v>15</v>
      </c>
      <c r="L12" s="135"/>
      <c r="M12" s="136"/>
      <c r="N12" s="67"/>
      <c r="O12" s="112" t="s">
        <v>53</v>
      </c>
      <c r="P12" s="113">
        <f>AVERAGE(N14:N16)</f>
        <v>7333.333333333333</v>
      </c>
      <c r="Q12" s="110"/>
    </row>
    <row r="13" spans="2:17" ht="34" x14ac:dyDescent="0.55000000000000004">
      <c r="C13" s="65"/>
      <c r="D13" s="65"/>
      <c r="E13" s="65"/>
      <c r="F13" s="65"/>
      <c r="G13" s="73"/>
      <c r="H13" s="69"/>
      <c r="I13" s="75"/>
      <c r="J13" s="75"/>
      <c r="K13" s="75"/>
      <c r="L13" s="75"/>
      <c r="M13" s="75"/>
      <c r="N13" s="67"/>
      <c r="O13" s="112" t="s">
        <v>56</v>
      </c>
      <c r="P13" s="114">
        <f>(P12*3)*30</f>
        <v>660000</v>
      </c>
      <c r="Q13" s="110"/>
    </row>
    <row r="14" spans="2:17" ht="68" x14ac:dyDescent="0.55000000000000004">
      <c r="C14" s="65" t="s">
        <v>120</v>
      </c>
      <c r="D14" s="65" t="s">
        <v>120</v>
      </c>
      <c r="E14" s="65" t="s">
        <v>124</v>
      </c>
      <c r="F14" s="65" t="s">
        <v>120</v>
      </c>
      <c r="G14" s="68" t="s">
        <v>126</v>
      </c>
      <c r="H14" s="69">
        <v>5</v>
      </c>
      <c r="I14" s="98" t="s">
        <v>16</v>
      </c>
      <c r="J14" s="71" t="s">
        <v>17</v>
      </c>
      <c r="K14" s="71" t="s">
        <v>6</v>
      </c>
      <c r="L14" s="72" t="s">
        <v>21</v>
      </c>
      <c r="M14" s="71" t="s">
        <v>18</v>
      </c>
      <c r="N14" s="111">
        <v>8000</v>
      </c>
      <c r="O14" s="112" t="s">
        <v>57</v>
      </c>
      <c r="P14" s="115">
        <f>P13*12</f>
        <v>7920000</v>
      </c>
    </row>
    <row r="15" spans="2:17" ht="34" x14ac:dyDescent="0.55000000000000004">
      <c r="C15" s="65" t="s">
        <v>124</v>
      </c>
      <c r="D15" s="65" t="s">
        <v>124</v>
      </c>
      <c r="E15" s="65" t="s">
        <v>120</v>
      </c>
      <c r="F15" s="65" t="s">
        <v>120</v>
      </c>
      <c r="G15" s="73"/>
      <c r="H15" s="69">
        <v>6</v>
      </c>
      <c r="I15" s="96" t="s">
        <v>25</v>
      </c>
      <c r="J15" s="72" t="s">
        <v>19</v>
      </c>
      <c r="K15" s="72" t="s">
        <v>6</v>
      </c>
      <c r="L15" s="72" t="s">
        <v>21</v>
      </c>
      <c r="M15" s="72" t="s">
        <v>10</v>
      </c>
      <c r="N15" s="76">
        <v>8000</v>
      </c>
    </row>
    <row r="16" spans="2:17" ht="51" x14ac:dyDescent="0.55000000000000004">
      <c r="C16" s="65" t="s">
        <v>120</v>
      </c>
      <c r="D16" s="65" t="s">
        <v>120</v>
      </c>
      <c r="E16" s="65" t="s">
        <v>120</v>
      </c>
      <c r="F16" s="65" t="s">
        <v>120</v>
      </c>
      <c r="G16" s="68" t="s">
        <v>127</v>
      </c>
      <c r="H16" s="69">
        <v>7</v>
      </c>
      <c r="I16" s="102" t="s">
        <v>50</v>
      </c>
      <c r="J16" s="75" t="s">
        <v>51</v>
      </c>
      <c r="K16" s="75" t="s">
        <v>6</v>
      </c>
      <c r="L16" s="75" t="s">
        <v>21</v>
      </c>
      <c r="M16" s="75" t="s">
        <v>10</v>
      </c>
      <c r="N16" s="76">
        <v>6000</v>
      </c>
    </row>
    <row r="17" spans="3:17" x14ac:dyDescent="0.55000000000000004">
      <c r="C17" s="65"/>
      <c r="D17" s="65"/>
      <c r="E17" s="65"/>
      <c r="F17" s="65"/>
      <c r="G17" s="73"/>
      <c r="H17" s="116"/>
      <c r="I17" s="2"/>
      <c r="J17" s="2"/>
      <c r="K17" s="135" t="s">
        <v>35</v>
      </c>
      <c r="L17" s="135"/>
      <c r="M17" s="136"/>
      <c r="N17" s="18"/>
      <c r="O17" s="112" t="s">
        <v>53</v>
      </c>
      <c r="P17" s="113">
        <f>AVERAGE(N18:N24)</f>
        <v>2085.7142857142858</v>
      </c>
      <c r="Q17" s="105"/>
    </row>
    <row r="18" spans="3:17" ht="34" x14ac:dyDescent="0.55000000000000004">
      <c r="C18" s="65" t="s">
        <v>142</v>
      </c>
      <c r="D18" s="65" t="s">
        <v>142</v>
      </c>
      <c r="E18" s="65"/>
      <c r="F18" s="65"/>
      <c r="G18" s="73"/>
      <c r="H18" s="116">
        <v>8</v>
      </c>
      <c r="I18" s="102" t="s">
        <v>27</v>
      </c>
      <c r="J18" s="75" t="s">
        <v>34</v>
      </c>
      <c r="K18" s="75"/>
      <c r="L18" s="75" t="s">
        <v>21</v>
      </c>
      <c r="M18" s="75" t="s">
        <v>36</v>
      </c>
      <c r="N18" s="76">
        <v>2300</v>
      </c>
      <c r="O18" s="112" t="s">
        <v>58</v>
      </c>
      <c r="P18" s="114">
        <f>(P17*3)*30</f>
        <v>187714.28571428571</v>
      </c>
      <c r="Q18" s="105"/>
    </row>
    <row r="19" spans="3:17" ht="105" customHeight="1" x14ac:dyDescent="0.55000000000000004">
      <c r="C19" s="65" t="s">
        <v>142</v>
      </c>
      <c r="D19" s="65" t="s">
        <v>142</v>
      </c>
      <c r="E19" s="65"/>
      <c r="F19" s="65" t="s">
        <v>142</v>
      </c>
      <c r="G19" s="73"/>
      <c r="H19" s="116">
        <v>9</v>
      </c>
      <c r="I19" s="102" t="s">
        <v>28</v>
      </c>
      <c r="J19" s="75" t="s">
        <v>34</v>
      </c>
      <c r="K19" s="75"/>
      <c r="L19" s="75" t="s">
        <v>21</v>
      </c>
      <c r="M19" s="75" t="s">
        <v>36</v>
      </c>
      <c r="N19" s="76">
        <v>2300</v>
      </c>
      <c r="O19" s="112" t="s">
        <v>59</v>
      </c>
      <c r="P19" s="115">
        <f>P18*12</f>
        <v>2252571.4285714286</v>
      </c>
      <c r="Q19" s="105"/>
    </row>
    <row r="20" spans="3:17" x14ac:dyDescent="0.55000000000000004">
      <c r="C20" s="65" t="s">
        <v>142</v>
      </c>
      <c r="D20" s="65" t="s">
        <v>142</v>
      </c>
      <c r="E20" s="65"/>
      <c r="F20" s="65" t="s">
        <v>142</v>
      </c>
      <c r="G20" s="73"/>
      <c r="H20" s="116">
        <v>10</v>
      </c>
      <c r="I20" s="102" t="s">
        <v>29</v>
      </c>
      <c r="J20" s="75" t="s">
        <v>34</v>
      </c>
      <c r="K20" s="75"/>
      <c r="L20" s="75" t="s">
        <v>21</v>
      </c>
      <c r="M20" s="75" t="s">
        <v>36</v>
      </c>
      <c r="N20" s="76">
        <v>2300</v>
      </c>
      <c r="P20" s="105"/>
      <c r="Q20" s="105"/>
    </row>
    <row r="21" spans="3:17" ht="48.5" customHeight="1" x14ac:dyDescent="0.55000000000000004">
      <c r="C21" s="65" t="s">
        <v>142</v>
      </c>
      <c r="D21" s="65" t="s">
        <v>142</v>
      </c>
      <c r="E21" s="65"/>
      <c r="F21" s="65" t="s">
        <v>142</v>
      </c>
      <c r="G21" s="73"/>
      <c r="H21" s="116">
        <v>11</v>
      </c>
      <c r="I21" s="102" t="s">
        <v>30</v>
      </c>
      <c r="J21" s="75" t="s">
        <v>34</v>
      </c>
      <c r="K21" s="75"/>
      <c r="L21" s="75" t="s">
        <v>21</v>
      </c>
      <c r="M21" s="75" t="s">
        <v>36</v>
      </c>
      <c r="N21" s="76">
        <v>2300</v>
      </c>
      <c r="P21" s="105"/>
      <c r="Q21" s="105"/>
    </row>
    <row r="22" spans="3:17" ht="59" customHeight="1" x14ac:dyDescent="0.55000000000000004">
      <c r="C22" s="65" t="s">
        <v>142</v>
      </c>
      <c r="D22" s="65" t="s">
        <v>142</v>
      </c>
      <c r="E22" s="65" t="s">
        <v>124</v>
      </c>
      <c r="F22" s="65" t="s">
        <v>142</v>
      </c>
      <c r="G22" s="73"/>
      <c r="H22" s="116">
        <v>12</v>
      </c>
      <c r="I22" s="102" t="s">
        <v>31</v>
      </c>
      <c r="J22" s="75" t="s">
        <v>17</v>
      </c>
      <c r="K22" s="75"/>
      <c r="L22" s="75" t="s">
        <v>21</v>
      </c>
      <c r="M22" s="75" t="s">
        <v>37</v>
      </c>
      <c r="N22" s="76">
        <v>1800</v>
      </c>
      <c r="P22" s="105"/>
      <c r="Q22" s="105"/>
    </row>
    <row r="23" spans="3:17" ht="33.5" customHeight="1" x14ac:dyDescent="0.55000000000000004">
      <c r="C23" s="65" t="s">
        <v>142</v>
      </c>
      <c r="D23" s="65" t="s">
        <v>142</v>
      </c>
      <c r="E23" s="65" t="s">
        <v>124</v>
      </c>
      <c r="F23" s="65" t="s">
        <v>142</v>
      </c>
      <c r="G23" s="73"/>
      <c r="H23" s="116">
        <v>13</v>
      </c>
      <c r="I23" s="102" t="s">
        <v>32</v>
      </c>
      <c r="J23" s="75" t="s">
        <v>17</v>
      </c>
      <c r="K23" s="75"/>
      <c r="L23" s="75" t="s">
        <v>21</v>
      </c>
      <c r="M23" s="75" t="s">
        <v>37</v>
      </c>
      <c r="N23" s="76">
        <v>1800</v>
      </c>
      <c r="P23" s="105"/>
      <c r="Q23" s="105"/>
    </row>
    <row r="24" spans="3:17" ht="33.5" customHeight="1" thickBot="1" x14ac:dyDescent="0.6">
      <c r="C24" s="65" t="s">
        <v>142</v>
      </c>
      <c r="D24" s="65" t="s">
        <v>142</v>
      </c>
      <c r="E24" s="65" t="s">
        <v>124</v>
      </c>
      <c r="F24" s="65" t="s">
        <v>142</v>
      </c>
      <c r="G24" s="73"/>
      <c r="H24" s="117">
        <v>14</v>
      </c>
      <c r="I24" s="102" t="s">
        <v>33</v>
      </c>
      <c r="J24" s="79" t="s">
        <v>17</v>
      </c>
      <c r="K24" s="79"/>
      <c r="L24" s="79" t="s">
        <v>21</v>
      </c>
      <c r="M24" s="79" t="s">
        <v>37</v>
      </c>
      <c r="N24" s="80">
        <v>1800</v>
      </c>
      <c r="P24" s="105"/>
      <c r="Q24" s="105"/>
    </row>
    <row r="25" spans="3:17" ht="17.5" thickBot="1" x14ac:dyDescent="0.6">
      <c r="C25" s="65"/>
      <c r="D25" s="65"/>
      <c r="E25" s="65"/>
      <c r="F25" s="65"/>
      <c r="G25" s="73"/>
      <c r="H25" s="23"/>
      <c r="I25" s="23"/>
      <c r="J25" s="23"/>
      <c r="K25" s="135" t="s">
        <v>38</v>
      </c>
      <c r="L25" s="135"/>
      <c r="M25" s="136"/>
      <c r="N25" s="55"/>
      <c r="O25" s="112" t="s">
        <v>53</v>
      </c>
      <c r="P25" s="113">
        <f>AVERAGE(N26:N31)</f>
        <v>1666.6666666666667</v>
      </c>
      <c r="Q25" s="105"/>
    </row>
    <row r="26" spans="3:17" ht="34" x14ac:dyDescent="0.55000000000000004">
      <c r="C26" s="65" t="s">
        <v>142</v>
      </c>
      <c r="D26" s="65" t="s">
        <v>142</v>
      </c>
      <c r="E26" s="65"/>
      <c r="F26" s="65" t="s">
        <v>142</v>
      </c>
      <c r="G26" s="73"/>
      <c r="H26" s="64">
        <v>15</v>
      </c>
      <c r="I26" s="102" t="s">
        <v>39</v>
      </c>
      <c r="J26" s="107" t="s">
        <v>34</v>
      </c>
      <c r="K26" s="107"/>
      <c r="L26" s="107" t="s">
        <v>21</v>
      </c>
      <c r="M26" s="107" t="s">
        <v>36</v>
      </c>
      <c r="N26" s="108">
        <v>2000</v>
      </c>
      <c r="O26" s="112" t="s">
        <v>60</v>
      </c>
      <c r="P26" s="114">
        <f>(P25*3)*30</f>
        <v>150000</v>
      </c>
      <c r="Q26" s="105"/>
    </row>
    <row r="27" spans="3:17" ht="34" x14ac:dyDescent="0.55000000000000004">
      <c r="C27" s="65" t="s">
        <v>142</v>
      </c>
      <c r="D27" s="65" t="s">
        <v>142</v>
      </c>
      <c r="E27" s="65"/>
      <c r="F27" s="65" t="s">
        <v>142</v>
      </c>
      <c r="G27" s="73"/>
      <c r="H27" s="69">
        <v>16</v>
      </c>
      <c r="I27" s="102" t="s">
        <v>40</v>
      </c>
      <c r="J27" s="66" t="s">
        <v>34</v>
      </c>
      <c r="K27" s="66"/>
      <c r="L27" s="66" t="s">
        <v>21</v>
      </c>
      <c r="M27" s="66" t="s">
        <v>36</v>
      </c>
      <c r="N27" s="73">
        <v>2000</v>
      </c>
      <c r="O27" s="112" t="s">
        <v>61</v>
      </c>
      <c r="P27" s="115">
        <f>P26*12</f>
        <v>1800000</v>
      </c>
      <c r="Q27" s="105"/>
    </row>
    <row r="28" spans="3:17" x14ac:dyDescent="0.55000000000000004">
      <c r="C28" s="65" t="s">
        <v>142</v>
      </c>
      <c r="D28" s="65" t="s">
        <v>142</v>
      </c>
      <c r="E28" s="65" t="s">
        <v>124</v>
      </c>
      <c r="F28" s="65" t="s">
        <v>142</v>
      </c>
      <c r="G28" s="73"/>
      <c r="H28" s="69">
        <v>17</v>
      </c>
      <c r="I28" s="102" t="s">
        <v>41</v>
      </c>
      <c r="J28" s="66" t="s">
        <v>17</v>
      </c>
      <c r="K28" s="66"/>
      <c r="L28" s="66" t="s">
        <v>21</v>
      </c>
      <c r="M28" s="66" t="s">
        <v>37</v>
      </c>
      <c r="N28" s="73">
        <v>1500</v>
      </c>
      <c r="P28" s="105"/>
      <c r="Q28" s="105"/>
    </row>
    <row r="29" spans="3:17" x14ac:dyDescent="0.55000000000000004">
      <c r="C29" s="65" t="s">
        <v>142</v>
      </c>
      <c r="D29" s="65" t="s">
        <v>142</v>
      </c>
      <c r="E29" s="65"/>
      <c r="F29" s="65" t="s">
        <v>142</v>
      </c>
      <c r="G29" s="73"/>
      <c r="H29" s="69">
        <v>18</v>
      </c>
      <c r="I29" s="102" t="s">
        <v>42</v>
      </c>
      <c r="J29" s="66" t="s">
        <v>17</v>
      </c>
      <c r="K29" s="66"/>
      <c r="L29" s="66" t="s">
        <v>21</v>
      </c>
      <c r="M29" s="66" t="s">
        <v>45</v>
      </c>
      <c r="N29" s="73">
        <v>1500</v>
      </c>
      <c r="P29" s="105"/>
      <c r="Q29" s="105"/>
    </row>
    <row r="30" spans="3:17" x14ac:dyDescent="0.55000000000000004">
      <c r="C30" s="65" t="s">
        <v>142</v>
      </c>
      <c r="D30" s="65" t="s">
        <v>142</v>
      </c>
      <c r="E30" s="65"/>
      <c r="F30" s="65" t="s">
        <v>142</v>
      </c>
      <c r="G30" s="73"/>
      <c r="H30" s="69">
        <v>19</v>
      </c>
      <c r="I30" s="102" t="s">
        <v>43</v>
      </c>
      <c r="J30" s="66" t="s">
        <v>17</v>
      </c>
      <c r="K30" s="66"/>
      <c r="L30" s="66" t="s">
        <v>21</v>
      </c>
      <c r="M30" s="66" t="s">
        <v>5</v>
      </c>
      <c r="N30" s="73">
        <v>1500</v>
      </c>
      <c r="P30" s="105"/>
      <c r="Q30" s="105"/>
    </row>
    <row r="31" spans="3:17" ht="17.5" thickBot="1" x14ac:dyDescent="0.6">
      <c r="C31" s="65" t="s">
        <v>142</v>
      </c>
      <c r="D31" s="65" t="s">
        <v>142</v>
      </c>
      <c r="E31" s="65"/>
      <c r="F31" s="65" t="s">
        <v>142</v>
      </c>
      <c r="G31" s="109"/>
      <c r="H31" s="78">
        <v>20</v>
      </c>
      <c r="I31" s="102" t="s">
        <v>44</v>
      </c>
      <c r="J31" s="77" t="s">
        <v>17</v>
      </c>
      <c r="K31" s="77"/>
      <c r="L31" s="77" t="s">
        <v>21</v>
      </c>
      <c r="M31" s="77" t="s">
        <v>5</v>
      </c>
      <c r="N31" s="109">
        <v>1500</v>
      </c>
      <c r="P31" s="105"/>
      <c r="Q31" s="105"/>
    </row>
    <row r="32" spans="3:17" x14ac:dyDescent="0.55000000000000004">
      <c r="P32" s="105"/>
      <c r="Q32" s="105"/>
    </row>
    <row r="33" spans="14:18" ht="34" x14ac:dyDescent="0.55000000000000004">
      <c r="O33" s="86" t="s">
        <v>63</v>
      </c>
      <c r="P33" s="84">
        <f>SUM(P9,P14,P19,P27)</f>
        <v>24392571.428571429</v>
      </c>
      <c r="Q33" s="105"/>
    </row>
    <row r="34" spans="14:18" ht="17.5" thickBot="1" x14ac:dyDescent="0.6">
      <c r="O34" s="100"/>
      <c r="P34" s="74"/>
    </row>
    <row r="35" spans="14:18" ht="102.5" thickBot="1" x14ac:dyDescent="0.6">
      <c r="N35" s="99" t="s">
        <v>131</v>
      </c>
      <c r="O35" s="87" t="s">
        <v>133</v>
      </c>
      <c r="P35" s="89">
        <f>P33*0.15</f>
        <v>3658885.7142857141</v>
      </c>
    </row>
    <row r="36" spans="14:18" ht="68" x14ac:dyDescent="0.55000000000000004">
      <c r="O36" s="88" t="s">
        <v>134</v>
      </c>
      <c r="P36" s="90">
        <f>P35/2</f>
        <v>1829442.857142857</v>
      </c>
    </row>
    <row r="37" spans="14:18" ht="34.5" thickBot="1" x14ac:dyDescent="0.6">
      <c r="N37" s="119"/>
      <c r="O37" s="101" t="s">
        <v>135</v>
      </c>
      <c r="P37" s="81">
        <f>P35*0.556</f>
        <v>2034340.4571428571</v>
      </c>
    </row>
    <row r="38" spans="14:18" ht="34.5" thickBot="1" x14ac:dyDescent="0.6">
      <c r="N38" s="119"/>
      <c r="O38" s="101" t="s">
        <v>136</v>
      </c>
      <c r="P38" s="91">
        <f>P37/2</f>
        <v>1017170.2285714286</v>
      </c>
    </row>
    <row r="39" spans="14:18" ht="34.5" thickBot="1" x14ac:dyDescent="0.6">
      <c r="O39" s="101" t="s">
        <v>137</v>
      </c>
      <c r="P39" s="81">
        <v>530962.86</v>
      </c>
    </row>
    <row r="40" spans="14:18" ht="34.5" thickBot="1" x14ac:dyDescent="0.6">
      <c r="O40" s="101" t="s">
        <v>138</v>
      </c>
      <c r="P40" s="91">
        <v>265481.43</v>
      </c>
      <c r="R40" s="125"/>
    </row>
  </sheetData>
  <mergeCells count="4">
    <mergeCell ref="K25:M25"/>
    <mergeCell ref="K5:M5"/>
    <mergeCell ref="K12:M12"/>
    <mergeCell ref="K17:M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E9AB-2650-4A8F-8773-EB45656C2264}">
  <dimension ref="B1:L20"/>
  <sheetViews>
    <sheetView workbookViewId="0">
      <selection activeCell="B2" sqref="B2:L20"/>
    </sheetView>
  </sheetViews>
  <sheetFormatPr defaultRowHeight="14.5" x14ac:dyDescent="0.35"/>
  <sheetData>
    <row r="1" spans="2:12" ht="15" thickBot="1" x14ac:dyDescent="0.4"/>
    <row r="2" spans="2:12" ht="112.5" thickBot="1" x14ac:dyDescent="0.4">
      <c r="B2" s="56" t="s">
        <v>68</v>
      </c>
      <c r="C2" s="56" t="s">
        <v>69</v>
      </c>
      <c r="D2" s="56" t="s">
        <v>70</v>
      </c>
      <c r="E2" s="56" t="s">
        <v>71</v>
      </c>
      <c r="F2" s="56" t="s">
        <v>72</v>
      </c>
      <c r="G2" s="56" t="s">
        <v>73</v>
      </c>
      <c r="H2" s="56" t="s">
        <v>74</v>
      </c>
      <c r="I2" s="56" t="s">
        <v>75</v>
      </c>
      <c r="J2" s="56" t="s">
        <v>76</v>
      </c>
      <c r="K2" s="56" t="s">
        <v>77</v>
      </c>
      <c r="L2" s="56" t="s">
        <v>78</v>
      </c>
    </row>
    <row r="3" spans="2:12" ht="84.5" thickBot="1" x14ac:dyDescent="0.4">
      <c r="B3" s="57" t="s">
        <v>79</v>
      </c>
      <c r="C3" s="58" t="s">
        <v>80</v>
      </c>
      <c r="D3" s="58" t="s">
        <v>81</v>
      </c>
      <c r="E3" s="58" t="s">
        <v>82</v>
      </c>
      <c r="F3" s="58" t="s">
        <v>82</v>
      </c>
      <c r="G3" s="58" t="s">
        <v>81</v>
      </c>
      <c r="H3" s="58" t="s">
        <v>82</v>
      </c>
      <c r="I3" s="58" t="s">
        <v>83</v>
      </c>
      <c r="J3" s="58"/>
      <c r="K3" s="58"/>
      <c r="L3" s="58" t="s">
        <v>81</v>
      </c>
    </row>
    <row r="4" spans="2:12" ht="70.5" thickBot="1" x14ac:dyDescent="0.4">
      <c r="B4" s="57" t="s">
        <v>79</v>
      </c>
      <c r="C4" s="59" t="s">
        <v>84</v>
      </c>
      <c r="D4" s="59" t="s">
        <v>81</v>
      </c>
      <c r="E4" s="59" t="s">
        <v>82</v>
      </c>
      <c r="F4" s="59" t="s">
        <v>81</v>
      </c>
      <c r="G4" s="59" t="s">
        <v>81</v>
      </c>
      <c r="H4" s="59" t="s">
        <v>82</v>
      </c>
      <c r="I4" s="59" t="s">
        <v>85</v>
      </c>
      <c r="J4" s="59" t="s">
        <v>81</v>
      </c>
      <c r="K4" s="59" t="s">
        <v>81</v>
      </c>
      <c r="L4" s="59" t="s">
        <v>81</v>
      </c>
    </row>
    <row r="5" spans="2:12" ht="42.5" thickBot="1" x14ac:dyDescent="0.4">
      <c r="B5" s="57" t="s">
        <v>79</v>
      </c>
      <c r="C5" s="58" t="s">
        <v>86</v>
      </c>
      <c r="D5" s="58" t="s">
        <v>81</v>
      </c>
      <c r="E5" s="58" t="s">
        <v>81</v>
      </c>
      <c r="F5" s="58" t="s">
        <v>81</v>
      </c>
      <c r="G5" s="58" t="s">
        <v>81</v>
      </c>
      <c r="H5" s="58" t="s">
        <v>82</v>
      </c>
      <c r="I5" s="58" t="s">
        <v>87</v>
      </c>
      <c r="J5" s="58" t="s">
        <v>81</v>
      </c>
      <c r="K5" s="58" t="s">
        <v>81</v>
      </c>
      <c r="L5" s="58" t="s">
        <v>81</v>
      </c>
    </row>
    <row r="6" spans="2:12" ht="126.5" thickBot="1" x14ac:dyDescent="0.4">
      <c r="B6" s="57" t="s">
        <v>79</v>
      </c>
      <c r="C6" s="59" t="s">
        <v>88</v>
      </c>
      <c r="D6" s="59" t="s">
        <v>81</v>
      </c>
      <c r="E6" s="59" t="s">
        <v>82</v>
      </c>
      <c r="F6" s="59" t="s">
        <v>82</v>
      </c>
      <c r="G6" s="59" t="s">
        <v>81</v>
      </c>
      <c r="H6" s="59" t="s">
        <v>82</v>
      </c>
      <c r="I6" s="59" t="s">
        <v>89</v>
      </c>
      <c r="J6" s="59"/>
      <c r="K6" s="59" t="s">
        <v>81</v>
      </c>
      <c r="L6" s="59" t="s">
        <v>81</v>
      </c>
    </row>
    <row r="7" spans="2:12" ht="28.5" thickBot="1" x14ac:dyDescent="0.4">
      <c r="B7" s="57" t="s">
        <v>90</v>
      </c>
      <c r="C7" s="58" t="s">
        <v>91</v>
      </c>
      <c r="D7" s="58" t="s">
        <v>81</v>
      </c>
      <c r="E7" s="58" t="s">
        <v>81</v>
      </c>
      <c r="F7" s="58" t="s">
        <v>81</v>
      </c>
      <c r="G7" s="58" t="s">
        <v>81</v>
      </c>
      <c r="H7" s="58" t="s">
        <v>82</v>
      </c>
      <c r="I7" s="58" t="s">
        <v>92</v>
      </c>
      <c r="J7" s="58"/>
      <c r="K7" s="58" t="s">
        <v>81</v>
      </c>
      <c r="L7" s="58"/>
    </row>
    <row r="8" spans="2:12" ht="28.5" thickBot="1" x14ac:dyDescent="0.4">
      <c r="B8" s="57" t="s">
        <v>90</v>
      </c>
      <c r="C8" s="59" t="s">
        <v>93</v>
      </c>
      <c r="D8" s="59" t="s">
        <v>81</v>
      </c>
      <c r="E8" s="59" t="s">
        <v>81</v>
      </c>
      <c r="F8" s="59" t="s">
        <v>81</v>
      </c>
      <c r="G8" s="59" t="s">
        <v>81</v>
      </c>
      <c r="H8" s="59" t="s">
        <v>82</v>
      </c>
      <c r="I8" s="59" t="s">
        <v>92</v>
      </c>
      <c r="J8" s="59"/>
      <c r="K8" s="59" t="s">
        <v>81</v>
      </c>
      <c r="L8" s="59" t="s">
        <v>81</v>
      </c>
    </row>
    <row r="9" spans="2:12" ht="70.5" thickBot="1" x14ac:dyDescent="0.4">
      <c r="B9" s="57" t="s">
        <v>94</v>
      </c>
      <c r="C9" s="58" t="s">
        <v>95</v>
      </c>
      <c r="D9" s="58" t="s">
        <v>81</v>
      </c>
      <c r="E9" s="58" t="s">
        <v>81</v>
      </c>
      <c r="F9" s="58" t="s">
        <v>81</v>
      </c>
      <c r="G9" s="58" t="s">
        <v>81</v>
      </c>
      <c r="H9" s="58" t="s">
        <v>82</v>
      </c>
      <c r="I9" s="58" t="s">
        <v>96</v>
      </c>
      <c r="J9" s="58"/>
      <c r="K9" s="58" t="s">
        <v>81</v>
      </c>
      <c r="L9" s="58" t="s">
        <v>81</v>
      </c>
    </row>
    <row r="10" spans="2:12" ht="28.5" thickBot="1" x14ac:dyDescent="0.4">
      <c r="B10" s="57" t="s">
        <v>97</v>
      </c>
      <c r="C10" s="59" t="s">
        <v>98</v>
      </c>
      <c r="D10" s="59" t="s">
        <v>81</v>
      </c>
      <c r="E10" s="59" t="s">
        <v>81</v>
      </c>
      <c r="F10" s="59" t="s">
        <v>81</v>
      </c>
      <c r="G10" s="59" t="s">
        <v>81</v>
      </c>
      <c r="H10" s="59" t="s">
        <v>82</v>
      </c>
      <c r="I10" s="59" t="s">
        <v>92</v>
      </c>
      <c r="J10" s="59"/>
      <c r="K10" s="59" t="s">
        <v>81</v>
      </c>
      <c r="L10" s="59" t="s">
        <v>81</v>
      </c>
    </row>
    <row r="11" spans="2:12" ht="28.5" thickBot="1" x14ac:dyDescent="0.4">
      <c r="B11" s="57" t="s">
        <v>97</v>
      </c>
      <c r="C11" s="58" t="s">
        <v>99</v>
      </c>
      <c r="D11" s="58" t="s">
        <v>81</v>
      </c>
      <c r="E11" s="58" t="s">
        <v>81</v>
      </c>
      <c r="F11" s="58" t="s">
        <v>81</v>
      </c>
      <c r="G11" s="58" t="s">
        <v>81</v>
      </c>
      <c r="H11" s="58" t="s">
        <v>82</v>
      </c>
      <c r="I11" s="58" t="s">
        <v>92</v>
      </c>
      <c r="J11" s="58"/>
      <c r="K11" s="58" t="s">
        <v>81</v>
      </c>
      <c r="L11" s="58" t="s">
        <v>81</v>
      </c>
    </row>
    <row r="12" spans="2:12" ht="28.5" thickBot="1" x14ac:dyDescent="0.4">
      <c r="B12" s="57" t="s">
        <v>97</v>
      </c>
      <c r="C12" s="59" t="s">
        <v>100</v>
      </c>
      <c r="D12" s="59" t="s">
        <v>81</v>
      </c>
      <c r="E12" s="59" t="s">
        <v>81</v>
      </c>
      <c r="F12" s="59" t="s">
        <v>81</v>
      </c>
      <c r="G12" s="59" t="s">
        <v>81</v>
      </c>
      <c r="H12" s="59" t="s">
        <v>82</v>
      </c>
      <c r="I12" s="59" t="s">
        <v>92</v>
      </c>
      <c r="J12" s="59"/>
      <c r="K12" s="59" t="s">
        <v>81</v>
      </c>
      <c r="L12" s="59" t="s">
        <v>81</v>
      </c>
    </row>
    <row r="13" spans="2:12" ht="28.5" thickBot="1" x14ac:dyDescent="0.4">
      <c r="B13" s="57" t="s">
        <v>97</v>
      </c>
      <c r="C13" s="58" t="s">
        <v>101</v>
      </c>
      <c r="D13" s="58" t="s">
        <v>81</v>
      </c>
      <c r="E13" s="58" t="s">
        <v>81</v>
      </c>
      <c r="F13" s="58" t="s">
        <v>81</v>
      </c>
      <c r="G13" s="58" t="s">
        <v>81</v>
      </c>
      <c r="H13" s="58" t="s">
        <v>82</v>
      </c>
      <c r="I13" s="58" t="s">
        <v>92</v>
      </c>
      <c r="J13" s="58"/>
      <c r="K13" s="58" t="s">
        <v>81</v>
      </c>
      <c r="L13" s="58" t="s">
        <v>81</v>
      </c>
    </row>
    <row r="14" spans="2:12" ht="70.5" thickBot="1" x14ac:dyDescent="0.4">
      <c r="B14" s="57" t="s">
        <v>90</v>
      </c>
      <c r="C14" s="59" t="s">
        <v>102</v>
      </c>
      <c r="D14" s="59" t="s">
        <v>81</v>
      </c>
      <c r="E14" s="59" t="s">
        <v>81</v>
      </c>
      <c r="F14" s="59" t="s">
        <v>103</v>
      </c>
      <c r="G14" s="59" t="s">
        <v>81</v>
      </c>
      <c r="H14" s="59" t="s">
        <v>82</v>
      </c>
      <c r="I14" s="59" t="s">
        <v>104</v>
      </c>
      <c r="J14" s="59"/>
      <c r="K14" s="59"/>
      <c r="L14" s="59" t="s">
        <v>81</v>
      </c>
    </row>
    <row r="15" spans="2:12" ht="70.5" thickBot="1" x14ac:dyDescent="0.4">
      <c r="B15" s="57" t="s">
        <v>90</v>
      </c>
      <c r="C15" s="58" t="s">
        <v>105</v>
      </c>
      <c r="D15" s="58" t="s">
        <v>81</v>
      </c>
      <c r="E15" s="58" t="s">
        <v>81</v>
      </c>
      <c r="F15" s="58" t="s">
        <v>106</v>
      </c>
      <c r="G15" s="58" t="s">
        <v>81</v>
      </c>
      <c r="H15" s="58" t="s">
        <v>82</v>
      </c>
      <c r="I15" s="58" t="s">
        <v>107</v>
      </c>
      <c r="J15" s="58"/>
      <c r="K15" s="58"/>
      <c r="L15" s="58"/>
    </row>
    <row r="16" spans="2:12" ht="140.5" thickBot="1" x14ac:dyDescent="0.4">
      <c r="B16" s="57" t="s">
        <v>108</v>
      </c>
      <c r="C16" s="59" t="s">
        <v>109</v>
      </c>
      <c r="D16" s="59" t="s">
        <v>81</v>
      </c>
      <c r="E16" s="59" t="s">
        <v>82</v>
      </c>
      <c r="F16" s="59" t="s">
        <v>106</v>
      </c>
      <c r="G16" s="59" t="s">
        <v>81</v>
      </c>
      <c r="H16" s="59" t="s">
        <v>82</v>
      </c>
      <c r="I16" s="59" t="s">
        <v>110</v>
      </c>
      <c r="J16" s="59"/>
      <c r="K16" s="59" t="s">
        <v>81</v>
      </c>
      <c r="L16" s="59" t="s">
        <v>81</v>
      </c>
    </row>
    <row r="17" spans="2:12" ht="15" thickBot="1" x14ac:dyDescent="0.4">
      <c r="B17" s="57" t="s">
        <v>111</v>
      </c>
      <c r="C17" s="58" t="s">
        <v>112</v>
      </c>
      <c r="D17" s="58" t="s">
        <v>81</v>
      </c>
      <c r="E17" s="58" t="s">
        <v>81</v>
      </c>
      <c r="F17" s="58" t="s">
        <v>103</v>
      </c>
      <c r="G17" s="58" t="s">
        <v>81</v>
      </c>
      <c r="H17" s="58" t="s">
        <v>82</v>
      </c>
      <c r="I17" s="58" t="s">
        <v>113</v>
      </c>
      <c r="J17" s="58"/>
      <c r="K17" s="58"/>
      <c r="L17" s="58"/>
    </row>
    <row r="18" spans="2:12" ht="56.5" thickBot="1" x14ac:dyDescent="0.4">
      <c r="B18" s="57" t="s">
        <v>114</v>
      </c>
      <c r="C18" s="59" t="s">
        <v>115</v>
      </c>
      <c r="D18" s="59" t="s">
        <v>81</v>
      </c>
      <c r="E18" s="59" t="s">
        <v>81</v>
      </c>
      <c r="F18" s="59" t="s">
        <v>103</v>
      </c>
      <c r="G18" s="59" t="s">
        <v>82</v>
      </c>
      <c r="H18" s="59" t="s">
        <v>82</v>
      </c>
      <c r="I18" s="59" t="s">
        <v>116</v>
      </c>
      <c r="J18" s="59"/>
      <c r="K18" s="59"/>
      <c r="L18" s="59" t="s">
        <v>103</v>
      </c>
    </row>
    <row r="19" spans="2:12" ht="56.5" thickBot="1" x14ac:dyDescent="0.4">
      <c r="B19" s="57" t="s">
        <v>114</v>
      </c>
      <c r="C19" s="58" t="s">
        <v>117</v>
      </c>
      <c r="D19" s="58" t="s">
        <v>81</v>
      </c>
      <c r="E19" s="58" t="s">
        <v>81</v>
      </c>
      <c r="F19" s="58" t="s">
        <v>103</v>
      </c>
      <c r="G19" s="58" t="s">
        <v>82</v>
      </c>
      <c r="H19" s="58" t="s">
        <v>82</v>
      </c>
      <c r="I19" s="58" t="s">
        <v>116</v>
      </c>
      <c r="J19" s="58"/>
      <c r="K19" s="58"/>
      <c r="L19" s="58" t="s">
        <v>103</v>
      </c>
    </row>
    <row r="20" spans="2:12" ht="56.5" thickBot="1" x14ac:dyDescent="0.4">
      <c r="B20" s="57" t="s">
        <v>118</v>
      </c>
      <c r="C20" s="59" t="s">
        <v>119</v>
      </c>
      <c r="D20" s="59" t="s">
        <v>81</v>
      </c>
      <c r="E20" s="59" t="s">
        <v>81</v>
      </c>
      <c r="F20" s="59" t="s">
        <v>103</v>
      </c>
      <c r="G20" s="59" t="s">
        <v>82</v>
      </c>
      <c r="H20" s="59" t="s">
        <v>82</v>
      </c>
      <c r="I20" s="59" t="s">
        <v>116</v>
      </c>
      <c r="J20" s="59"/>
      <c r="K20" s="59"/>
      <c r="L20" s="59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6981-381E-4D9F-956F-B89A31F9CD39}">
  <dimension ref="B3:L29"/>
  <sheetViews>
    <sheetView topLeftCell="B8" workbookViewId="0">
      <selection activeCell="C14" sqref="C14:I20"/>
    </sheetView>
  </sheetViews>
  <sheetFormatPr defaultRowHeight="14.5" x14ac:dyDescent="0.35"/>
  <cols>
    <col min="1" max="1" width="21.1796875" customWidth="1"/>
    <col min="2" max="2" width="13.54296875" customWidth="1"/>
    <col min="3" max="3" width="5.36328125" customWidth="1"/>
    <col min="4" max="4" width="21.54296875" customWidth="1"/>
    <col min="5" max="5" width="16" customWidth="1"/>
    <col min="6" max="7" width="16.08984375" customWidth="1"/>
    <col min="8" max="8" width="14.6328125" customWidth="1"/>
    <col min="9" max="9" width="41.81640625" customWidth="1"/>
    <col min="10" max="10" width="12.90625" customWidth="1"/>
    <col min="11" max="11" width="23.7265625" customWidth="1"/>
    <col min="12" max="12" width="21.453125" customWidth="1"/>
    <col min="13" max="13" width="19.1796875" customWidth="1"/>
    <col min="14" max="14" width="16.453125" customWidth="1"/>
  </cols>
  <sheetData>
    <row r="3" spans="2:12" x14ac:dyDescent="0.35">
      <c r="B3" s="23"/>
      <c r="C3" s="23"/>
      <c r="D3" s="23"/>
    </row>
    <row r="4" spans="2:12" ht="15" thickBot="1" x14ac:dyDescent="0.4">
      <c r="C4" s="54"/>
      <c r="D4" s="23"/>
      <c r="E4" s="23"/>
      <c r="F4" s="23"/>
      <c r="G4" s="23"/>
      <c r="H4" s="23"/>
      <c r="I4" s="55"/>
      <c r="K4" s="23"/>
      <c r="L4" s="23"/>
    </row>
    <row r="5" spans="2:12" ht="24" thickBot="1" x14ac:dyDescent="0.6">
      <c r="B5" t="s">
        <v>128</v>
      </c>
      <c r="C5" s="54"/>
      <c r="D5" s="23"/>
      <c r="E5" s="23"/>
      <c r="F5" s="132" t="s">
        <v>35</v>
      </c>
      <c r="G5" s="133"/>
      <c r="H5" s="134"/>
      <c r="I5" s="55"/>
      <c r="K5" s="23"/>
      <c r="L5" s="23"/>
    </row>
    <row r="6" spans="2:12" x14ac:dyDescent="0.35">
      <c r="B6" t="s">
        <v>124</v>
      </c>
      <c r="C6" s="47">
        <v>8</v>
      </c>
      <c r="D6" s="48" t="s">
        <v>27</v>
      </c>
      <c r="E6" s="48" t="s">
        <v>34</v>
      </c>
      <c r="F6" s="48"/>
      <c r="G6" s="48" t="s">
        <v>21</v>
      </c>
      <c r="H6" s="48" t="s">
        <v>36</v>
      </c>
      <c r="I6" s="42" t="s">
        <v>47</v>
      </c>
      <c r="J6" s="4">
        <v>2300</v>
      </c>
      <c r="K6" s="12" t="s">
        <v>53</v>
      </c>
      <c r="L6" s="13">
        <f>AVERAGE(J6:J12)</f>
        <v>2085.7142857142858</v>
      </c>
    </row>
    <row r="7" spans="2:12" ht="29" x14ac:dyDescent="0.35">
      <c r="B7" t="s">
        <v>130</v>
      </c>
      <c r="C7" s="17">
        <v>9</v>
      </c>
      <c r="D7" s="2" t="s">
        <v>28</v>
      </c>
      <c r="E7" s="2" t="s">
        <v>34</v>
      </c>
      <c r="F7" s="2"/>
      <c r="G7" s="2" t="s">
        <v>21</v>
      </c>
      <c r="H7" s="2" t="s">
        <v>36</v>
      </c>
      <c r="I7" s="18" t="s">
        <v>47</v>
      </c>
      <c r="J7" s="5">
        <v>2300</v>
      </c>
      <c r="K7" s="14" t="s">
        <v>58</v>
      </c>
      <c r="L7" s="15">
        <f>(L6*7)*30</f>
        <v>438000</v>
      </c>
    </row>
    <row r="8" spans="2:12" ht="29" x14ac:dyDescent="0.35">
      <c r="C8" s="17">
        <v>10</v>
      </c>
      <c r="D8" s="2" t="s">
        <v>29</v>
      </c>
      <c r="E8" s="2" t="s">
        <v>34</v>
      </c>
      <c r="F8" s="2"/>
      <c r="G8" s="2" t="s">
        <v>21</v>
      </c>
      <c r="H8" s="2" t="s">
        <v>36</v>
      </c>
      <c r="I8" s="18" t="s">
        <v>47</v>
      </c>
      <c r="J8" s="5">
        <v>2300</v>
      </c>
      <c r="K8" s="14" t="s">
        <v>59</v>
      </c>
      <c r="L8" s="16">
        <f>L7*12</f>
        <v>5256000</v>
      </c>
    </row>
    <row r="9" spans="2:12" x14ac:dyDescent="0.35">
      <c r="C9" s="17">
        <v>11</v>
      </c>
      <c r="D9" s="2" t="s">
        <v>30</v>
      </c>
      <c r="E9" s="2" t="s">
        <v>34</v>
      </c>
      <c r="F9" s="2"/>
      <c r="G9" s="2" t="s">
        <v>21</v>
      </c>
      <c r="H9" s="2" t="s">
        <v>36</v>
      </c>
      <c r="I9" s="18" t="s">
        <v>47</v>
      </c>
      <c r="J9" s="5">
        <v>2300</v>
      </c>
      <c r="K9" s="17"/>
      <c r="L9" s="18"/>
    </row>
    <row r="10" spans="2:12" x14ac:dyDescent="0.35">
      <c r="C10" s="17">
        <v>12</v>
      </c>
      <c r="D10" s="2" t="s">
        <v>31</v>
      </c>
      <c r="E10" s="2" t="s">
        <v>17</v>
      </c>
      <c r="F10" s="2"/>
      <c r="G10" s="2" t="s">
        <v>21</v>
      </c>
      <c r="H10" s="2" t="s">
        <v>37</v>
      </c>
      <c r="I10" s="18" t="s">
        <v>49</v>
      </c>
      <c r="J10" s="5">
        <v>1800</v>
      </c>
      <c r="K10" s="17"/>
      <c r="L10" s="18"/>
    </row>
    <row r="11" spans="2:12" x14ac:dyDescent="0.35">
      <c r="C11" s="17">
        <v>13</v>
      </c>
      <c r="D11" s="2" t="s">
        <v>32</v>
      </c>
      <c r="E11" s="2" t="s">
        <v>17</v>
      </c>
      <c r="F11" s="2"/>
      <c r="G11" s="2" t="s">
        <v>21</v>
      </c>
      <c r="H11" s="2" t="s">
        <v>37</v>
      </c>
      <c r="I11" s="18" t="s">
        <v>49</v>
      </c>
      <c r="J11" s="5">
        <v>1800</v>
      </c>
      <c r="K11" s="17"/>
      <c r="L11" s="18"/>
    </row>
    <row r="12" spans="2:12" x14ac:dyDescent="0.35">
      <c r="C12" s="17">
        <v>14</v>
      </c>
      <c r="D12" s="2" t="s">
        <v>33</v>
      </c>
      <c r="E12" s="2" t="s">
        <v>17</v>
      </c>
      <c r="F12" s="2"/>
      <c r="G12" s="2" t="s">
        <v>21</v>
      </c>
      <c r="H12" s="2" t="s">
        <v>37</v>
      </c>
      <c r="I12" s="18" t="s">
        <v>49</v>
      </c>
      <c r="J12" s="5">
        <v>1800</v>
      </c>
      <c r="K12" s="17"/>
      <c r="L12" s="18"/>
    </row>
    <row r="13" spans="2:12" ht="15" thickBot="1" x14ac:dyDescent="0.4">
      <c r="C13" s="44"/>
      <c r="D13" s="49"/>
      <c r="E13" s="49"/>
      <c r="F13" s="49"/>
      <c r="G13" s="49"/>
      <c r="H13" s="49"/>
      <c r="I13" s="36"/>
      <c r="K13" s="17"/>
      <c r="L13" s="18"/>
    </row>
    <row r="14" spans="2:12" ht="24" thickBot="1" x14ac:dyDescent="0.6">
      <c r="C14" s="54"/>
      <c r="D14" s="23"/>
      <c r="E14" s="23"/>
      <c r="F14" s="132" t="s">
        <v>38</v>
      </c>
      <c r="G14" s="133"/>
      <c r="H14" s="134"/>
      <c r="I14" s="55"/>
      <c r="K14" s="17"/>
      <c r="L14" s="18"/>
    </row>
    <row r="15" spans="2:12" x14ac:dyDescent="0.35">
      <c r="C15" s="47">
        <v>15</v>
      </c>
      <c r="D15" s="48" t="s">
        <v>39</v>
      </c>
      <c r="E15" s="48" t="s">
        <v>34</v>
      </c>
      <c r="F15" s="48"/>
      <c r="G15" s="48" t="s">
        <v>21</v>
      </c>
      <c r="H15" s="48" t="s">
        <v>36</v>
      </c>
      <c r="I15" s="42" t="s">
        <v>48</v>
      </c>
      <c r="J15" s="4">
        <v>2000</v>
      </c>
      <c r="K15" s="14" t="s">
        <v>53</v>
      </c>
      <c r="L15" s="19">
        <f>AVERAGE(J15:J21)</f>
        <v>1666.6666666666667</v>
      </c>
    </row>
    <row r="16" spans="2:12" ht="29" x14ac:dyDescent="0.35">
      <c r="C16" s="17">
        <v>16</v>
      </c>
      <c r="D16" s="2" t="s">
        <v>40</v>
      </c>
      <c r="E16" s="2" t="s">
        <v>34</v>
      </c>
      <c r="F16" s="2"/>
      <c r="G16" s="2" t="s">
        <v>21</v>
      </c>
      <c r="H16" s="2" t="s">
        <v>36</v>
      </c>
      <c r="I16" s="18" t="s">
        <v>48</v>
      </c>
      <c r="J16" s="5">
        <v>2000</v>
      </c>
      <c r="K16" s="14" t="s">
        <v>60</v>
      </c>
      <c r="L16" s="15">
        <f>(L15*6)*30</f>
        <v>300000</v>
      </c>
    </row>
    <row r="17" spans="3:12" ht="29" x14ac:dyDescent="0.35">
      <c r="C17" s="17">
        <v>17</v>
      </c>
      <c r="D17" s="2" t="s">
        <v>41</v>
      </c>
      <c r="E17" s="2" t="s">
        <v>17</v>
      </c>
      <c r="F17" s="2"/>
      <c r="G17" s="2" t="s">
        <v>21</v>
      </c>
      <c r="H17" s="2" t="s">
        <v>37</v>
      </c>
      <c r="I17" s="18" t="s">
        <v>46</v>
      </c>
      <c r="J17" s="5">
        <v>1500</v>
      </c>
      <c r="K17" s="14" t="s">
        <v>61</v>
      </c>
      <c r="L17" s="16">
        <f>L16*12</f>
        <v>3600000</v>
      </c>
    </row>
    <row r="18" spans="3:12" x14ac:dyDescent="0.35">
      <c r="C18" s="17">
        <v>18</v>
      </c>
      <c r="D18" s="2" t="s">
        <v>42</v>
      </c>
      <c r="E18" s="2" t="s">
        <v>17</v>
      </c>
      <c r="F18" s="2"/>
      <c r="G18" s="2" t="s">
        <v>21</v>
      </c>
      <c r="H18" s="2" t="s">
        <v>45</v>
      </c>
      <c r="I18" s="18" t="s">
        <v>46</v>
      </c>
      <c r="J18" s="5">
        <v>1500</v>
      </c>
      <c r="K18" s="17"/>
      <c r="L18" s="18"/>
    </row>
    <row r="19" spans="3:12" x14ac:dyDescent="0.35">
      <c r="C19" s="17">
        <v>19</v>
      </c>
      <c r="D19" s="2" t="s">
        <v>43</v>
      </c>
      <c r="E19" s="2" t="s">
        <v>17</v>
      </c>
      <c r="F19" s="2"/>
      <c r="G19" s="2" t="s">
        <v>21</v>
      </c>
      <c r="H19" s="2" t="s">
        <v>5</v>
      </c>
      <c r="I19" s="18" t="s">
        <v>46</v>
      </c>
      <c r="J19" s="5">
        <v>1500</v>
      </c>
      <c r="K19" s="17"/>
      <c r="L19" s="18"/>
    </row>
    <row r="20" spans="3:12" ht="15" thickBot="1" x14ac:dyDescent="0.4">
      <c r="C20" s="44">
        <v>20</v>
      </c>
      <c r="D20" s="49" t="s">
        <v>44</v>
      </c>
      <c r="E20" s="49" t="s">
        <v>17</v>
      </c>
      <c r="F20" s="49"/>
      <c r="G20" s="49" t="s">
        <v>21</v>
      </c>
      <c r="H20" s="49" t="s">
        <v>5</v>
      </c>
      <c r="I20" s="36" t="s">
        <v>46</v>
      </c>
      <c r="J20" s="5">
        <v>1500</v>
      </c>
      <c r="K20" s="17"/>
      <c r="L20" s="18"/>
    </row>
    <row r="21" spans="3:12" x14ac:dyDescent="0.35">
      <c r="K21" s="17"/>
      <c r="L21" s="18"/>
    </row>
    <row r="22" spans="3:12" ht="121.5" customHeight="1" x14ac:dyDescent="0.35">
      <c r="I22" s="10" t="s">
        <v>66</v>
      </c>
      <c r="J22" s="7"/>
      <c r="K22" s="20" t="s">
        <v>63</v>
      </c>
      <c r="L22" s="15">
        <f>SUM(L17,L8,)</f>
        <v>8856000</v>
      </c>
    </row>
    <row r="23" spans="3:12" x14ac:dyDescent="0.35">
      <c r="K23" s="17"/>
      <c r="L23" s="18"/>
    </row>
    <row r="24" spans="3:12" ht="58" x14ac:dyDescent="0.35">
      <c r="I24" s="9"/>
      <c r="J24" s="8"/>
      <c r="K24" s="20" t="s">
        <v>62</v>
      </c>
      <c r="L24" s="16">
        <f>L22*0.15</f>
        <v>1328400</v>
      </c>
    </row>
    <row r="25" spans="3:12" ht="29.5" thickBot="1" x14ac:dyDescent="0.4">
      <c r="K25" s="21" t="s">
        <v>64</v>
      </c>
      <c r="L25" s="22">
        <f>L24*0.556</f>
        <v>738590.4</v>
      </c>
    </row>
    <row r="26" spans="3:12" ht="29.5" thickBot="1" x14ac:dyDescent="0.4">
      <c r="I26" s="10"/>
      <c r="J26" s="8"/>
      <c r="K26" s="21" t="s">
        <v>65</v>
      </c>
      <c r="L26" s="52">
        <f>L25/2</f>
        <v>369295.2</v>
      </c>
    </row>
    <row r="28" spans="3:12" x14ac:dyDescent="0.35">
      <c r="I28" s="10"/>
      <c r="J28" s="11"/>
    </row>
    <row r="29" spans="3:12" x14ac:dyDescent="0.35">
      <c r="J29" s="11"/>
    </row>
  </sheetData>
  <mergeCells count="2">
    <mergeCell ref="F5:H5"/>
    <mergeCell ref="F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SPDC VESSEL STATUS</vt:lpstr>
      <vt:lpstr>PSV, AHTS, LHT and PC</vt:lpstr>
      <vt:lpstr>Sheet3</vt:lpstr>
      <vt:lpstr>LHT and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Woghiren, Osaretin A SPDC-PTC/U/GP</dc:creator>
  <cp:lastModifiedBy>Ehiakhamen, Eroms Q SPDC-PTC/UL</cp:lastModifiedBy>
  <dcterms:created xsi:type="dcterms:W3CDTF">2020-06-11T15:26:04Z</dcterms:created>
  <dcterms:modified xsi:type="dcterms:W3CDTF">2021-03-08T08:56:40Z</dcterms:modified>
</cp:coreProperties>
</file>