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.Aref\Desktop\Metering\112_Projects\113_BS&amp;W Installation\"/>
    </mc:Choice>
  </mc:AlternateContent>
  <xr:revisionPtr revIDLastSave="0" documentId="10_ncr:100000_{BD7FD4E0-EA5A-4CE0-B85A-DE6F2B8E6DB1}" xr6:coauthVersionLast="31" xr6:coauthVersionMax="31" xr10:uidLastSave="{00000000-0000-0000-0000-000000000000}"/>
  <bookViews>
    <workbookView xWindow="0" yWindow="0" windowWidth="14235" windowHeight="990" activeTab="4" xr2:uid="{62FD62BA-2502-476F-A9B3-A30A0EF5602B}"/>
  </bookViews>
  <sheets>
    <sheet name="Sheet1" sheetId="1" r:id="rId1"/>
    <sheet name="2018_2019 Plan" sheetId="2" r:id="rId2"/>
    <sheet name="2018 volume" sheetId="3" r:id="rId3"/>
    <sheet name="Oil Allocation" sheetId="5" r:id="rId4"/>
    <sheet name="FCF Calcs" sheetId="6" r:id="rId5"/>
  </sheets>
  <definedNames>
    <definedName name="Depreciation">'Oil Allocation'!$B$27</definedName>
    <definedName name="OilPrice">'Oil Allocation'!$B$21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F7" i="6"/>
  <c r="F8" i="6" s="1"/>
  <c r="F9" i="6" s="1"/>
  <c r="F10" i="6" s="1"/>
  <c r="F11" i="6" s="1"/>
  <c r="F12" i="6" s="1"/>
  <c r="F13" i="6" s="1"/>
  <c r="F14" i="6" s="1"/>
  <c r="F15" i="6" s="1"/>
  <c r="F16" i="6" s="1"/>
  <c r="F5" i="6"/>
  <c r="F4" i="6"/>
  <c r="S18" i="5"/>
  <c r="L14" i="5"/>
  <c r="M14" i="5" s="1"/>
  <c r="O14" i="5" s="1"/>
  <c r="L8" i="5"/>
  <c r="L7" i="5"/>
  <c r="M7" i="5" s="1"/>
  <c r="O7" i="5" s="1"/>
  <c r="L6" i="5"/>
  <c r="M6" i="5" s="1"/>
  <c r="O6" i="5" s="1"/>
  <c r="L5" i="5"/>
  <c r="M5" i="5" s="1"/>
  <c r="N5" i="5"/>
  <c r="N6" i="5"/>
  <c r="N7" i="5"/>
  <c r="N8" i="5"/>
  <c r="M9" i="5"/>
  <c r="N9" i="5"/>
  <c r="O9" i="5"/>
  <c r="Q9" i="5" s="1"/>
  <c r="R9" i="5" s="1"/>
  <c r="S9" i="5" s="1"/>
  <c r="P9" i="5"/>
  <c r="M10" i="5"/>
  <c r="O10" i="5" s="1"/>
  <c r="N10" i="5"/>
  <c r="M11" i="5"/>
  <c r="O11" i="5" s="1"/>
  <c r="N11" i="5"/>
  <c r="M12" i="5"/>
  <c r="N12" i="5"/>
  <c r="O12" i="5"/>
  <c r="P12" i="5" s="1"/>
  <c r="M13" i="5"/>
  <c r="N13" i="5"/>
  <c r="O13" i="5"/>
  <c r="Q13" i="5" s="1"/>
  <c r="R13" i="5" s="1"/>
  <c r="S13" i="5" s="1"/>
  <c r="P13" i="5"/>
  <c r="N14" i="5"/>
  <c r="M15" i="5"/>
  <c r="O15" i="5" s="1"/>
  <c r="N15" i="5"/>
  <c r="M16" i="5"/>
  <c r="N16" i="5"/>
  <c r="O16" i="5"/>
  <c r="P16" i="5" s="1"/>
  <c r="L9" i="5"/>
  <c r="L10" i="5"/>
  <c r="L11" i="5"/>
  <c r="L12" i="5"/>
  <c r="L13" i="5"/>
  <c r="L15" i="5"/>
  <c r="L16" i="5"/>
  <c r="N4" i="5"/>
  <c r="L4" i="5"/>
  <c r="M4" i="5" s="1"/>
  <c r="O8" i="5" l="1"/>
  <c r="P8" i="5" s="1"/>
  <c r="M8" i="5"/>
  <c r="O5" i="5"/>
  <c r="P5" i="5" s="1"/>
  <c r="Q5" i="5" s="1"/>
  <c r="R5" i="5" s="1"/>
  <c r="S5" i="5" s="1"/>
  <c r="P11" i="5"/>
  <c r="Q11" i="5" s="1"/>
  <c r="R11" i="5" s="1"/>
  <c r="S11" i="5" s="1"/>
  <c r="P6" i="5"/>
  <c r="Q6" i="5" s="1"/>
  <c r="R6" i="5" s="1"/>
  <c r="S6" i="5" s="1"/>
  <c r="P10" i="5"/>
  <c r="Q10" i="5"/>
  <c r="R10" i="5" s="1"/>
  <c r="S10" i="5" s="1"/>
  <c r="P15" i="5"/>
  <c r="Q15" i="5"/>
  <c r="R15" i="5" s="1"/>
  <c r="S15" i="5" s="1"/>
  <c r="P14" i="5"/>
  <c r="Q14" i="5"/>
  <c r="R14" i="5" s="1"/>
  <c r="S14" i="5" s="1"/>
  <c r="P7" i="5"/>
  <c r="Q7" i="5" s="1"/>
  <c r="R7" i="5" s="1"/>
  <c r="S7" i="5" s="1"/>
  <c r="Q16" i="5"/>
  <c r="R16" i="5" s="1"/>
  <c r="S16" i="5" s="1"/>
  <c r="Q12" i="5"/>
  <c r="R12" i="5" s="1"/>
  <c r="S12" i="5" s="1"/>
  <c r="O4" i="5"/>
  <c r="P4" i="5"/>
  <c r="Q4" i="5" s="1"/>
  <c r="R4" i="5" s="1"/>
  <c r="S4" i="5" s="1"/>
  <c r="Q8" i="5" l="1"/>
  <c r="R8" i="5" s="1"/>
  <c r="S8" i="5" s="1"/>
  <c r="J16" i="5" l="1"/>
  <c r="J8" i="5"/>
  <c r="G17" i="5"/>
  <c r="F17" i="5"/>
  <c r="F16" i="5"/>
  <c r="H16" i="5" s="1"/>
  <c r="E16" i="5"/>
  <c r="G15" i="5"/>
  <c r="F15" i="5"/>
  <c r="H15" i="5" s="1"/>
  <c r="E15" i="5"/>
  <c r="G14" i="5"/>
  <c r="F14" i="5"/>
  <c r="H14" i="5" s="1"/>
  <c r="E14" i="5"/>
  <c r="F13" i="5"/>
  <c r="H13" i="5" s="1"/>
  <c r="E13" i="5"/>
  <c r="F12" i="5"/>
  <c r="H12" i="5" s="1"/>
  <c r="E12" i="5"/>
  <c r="F11" i="5"/>
  <c r="H11" i="5" s="1"/>
  <c r="E11" i="5"/>
  <c r="F10" i="5"/>
  <c r="H10" i="5" s="1"/>
  <c r="E10" i="5"/>
  <c r="F9" i="5"/>
  <c r="H9" i="5" s="1"/>
  <c r="E9" i="5"/>
  <c r="G8" i="5"/>
  <c r="F8" i="5"/>
  <c r="E8" i="5"/>
  <c r="G6" i="5"/>
  <c r="F6" i="5"/>
  <c r="E6" i="5"/>
  <c r="G5" i="5"/>
  <c r="F5" i="5"/>
  <c r="E5" i="5"/>
  <c r="G7" i="5"/>
  <c r="F7" i="5"/>
  <c r="E7" i="5"/>
  <c r="G4" i="5"/>
  <c r="F4" i="5"/>
  <c r="E4" i="5"/>
  <c r="E3" i="5"/>
  <c r="H17" i="5" l="1"/>
  <c r="H4" i="5"/>
  <c r="H6" i="5"/>
  <c r="H7" i="5"/>
  <c r="H8" i="5"/>
  <c r="H5" i="5"/>
</calcChain>
</file>

<file path=xl/sharedStrings.xml><?xml version="1.0" encoding="utf-8"?>
<sst xmlns="http://schemas.openxmlformats.org/spreadsheetml/2006/main" count="532" uniqueCount="198">
  <si>
    <t>Facility</t>
  </si>
  <si>
    <t>PO issue and Mobilization</t>
  </si>
  <si>
    <t>FTO and Off-site Fabrication</t>
  </si>
  <si>
    <t>Shut Down Activities</t>
  </si>
  <si>
    <t>Construction</t>
  </si>
  <si>
    <t>Integration</t>
  </si>
  <si>
    <t>Pre-com and commissioning</t>
  </si>
  <si>
    <t>Hand over</t>
  </si>
  <si>
    <t>AGBD/2</t>
  </si>
  <si>
    <t>IMOR/1</t>
  </si>
  <si>
    <t>OTUM/1</t>
  </si>
  <si>
    <t>FORC/4 (Yokri)</t>
  </si>
  <si>
    <t>IMOR/3</t>
  </si>
  <si>
    <t>N/A</t>
  </si>
  <si>
    <t>BENS/1</t>
  </si>
  <si>
    <t>GBAR/GP</t>
  </si>
  <si>
    <t>Feb, 2021</t>
  </si>
  <si>
    <t>OBGN/1</t>
  </si>
  <si>
    <t>July, 2019</t>
  </si>
  <si>
    <t>IMOR/2</t>
  </si>
  <si>
    <t>OPUK/1</t>
  </si>
  <si>
    <t>ADIB/1</t>
  </si>
  <si>
    <t>SOKU/GP</t>
  </si>
  <si>
    <t>ESCB/1</t>
  </si>
  <si>
    <t>Mar, 2020</t>
  </si>
  <si>
    <t>BONN/1</t>
  </si>
  <si>
    <t>AHIA/1</t>
  </si>
  <si>
    <t>Nov, 2019</t>
  </si>
  <si>
    <t>TUNU/1</t>
  </si>
  <si>
    <t xml:space="preserve">AGBD/1 </t>
  </si>
  <si>
    <t>UMUE/1</t>
  </si>
  <si>
    <t>Aug, 2020</t>
  </si>
  <si>
    <t>OBEL/1</t>
  </si>
  <si>
    <t>KOCR/1</t>
  </si>
  <si>
    <t>ISIM/1</t>
  </si>
  <si>
    <t>SOKU/1</t>
  </si>
  <si>
    <t>NKAL/1</t>
  </si>
  <si>
    <t>OBGN/GP</t>
  </si>
  <si>
    <t>OGUT/1</t>
  </si>
  <si>
    <t>FORC/GP</t>
  </si>
  <si>
    <t>OKOL/GP</t>
  </si>
  <si>
    <t>BONN/GP1</t>
  </si>
  <si>
    <t>OGBO/1</t>
  </si>
  <si>
    <t>AGBD/GP</t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</si>
  <si>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 – 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 2018</t>
    </r>
  </si>
  <si>
    <r>
      <t>25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Oct – 6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Nov, 2018</t>
    </r>
  </si>
  <si>
    <r>
      <t>9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Nov- 13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Nov, 2018</t>
    </r>
  </si>
  <si>
    <r>
      <t>9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 – 20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Dec, 2018</t>
    </r>
  </si>
  <si>
    <r>
      <t>4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Jan- 13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Jan, 2019</t>
    </r>
  </si>
  <si>
    <r>
      <t>14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Jan- 30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Jan, 2019</t>
    </r>
  </si>
  <si>
    <r>
      <t>28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Mar, 2019</t>
    </r>
  </si>
  <si>
    <r>
      <t>28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&amp; 13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2017</t>
    </r>
  </si>
  <si>
    <r>
      <t>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 &amp; 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 – 6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Nov, 2017</t>
    </r>
  </si>
  <si>
    <r>
      <t>19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 – 26 Nov, 2017</t>
    </r>
  </si>
  <si>
    <r>
      <t>16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Nov, 2017</t>
    </r>
  </si>
  <si>
    <r>
      <t>28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 – 3</t>
    </r>
    <r>
      <rPr>
        <vertAlign val="superscript"/>
        <sz val="10"/>
        <color theme="1"/>
        <rFont val="Futura Medium"/>
      </rPr>
      <t>rd</t>
    </r>
    <r>
      <rPr>
        <sz val="10"/>
        <color theme="1"/>
        <rFont val="Futura Medium"/>
      </rPr>
      <t xml:space="preserve"> Dec, 2017</t>
    </r>
  </si>
  <si>
    <r>
      <t>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Dec, 2017 – 13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Feb, 2018</t>
    </r>
  </si>
  <si>
    <r>
      <t>3</t>
    </r>
    <r>
      <rPr>
        <vertAlign val="superscript"/>
        <sz val="10"/>
        <color theme="1"/>
        <rFont val="Futura Medium"/>
      </rPr>
      <t>rd</t>
    </r>
    <r>
      <rPr>
        <sz val="10"/>
        <color theme="1"/>
        <rFont val="Futura Medium"/>
      </rPr>
      <t xml:space="preserve"> Oct, 2018</t>
    </r>
  </si>
  <si>
    <r>
      <t>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 –  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 2017</t>
    </r>
  </si>
  <si>
    <r>
      <t>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 – 2 June, 2018</t>
    </r>
  </si>
  <si>
    <r>
      <t>6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– 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Aug, 2018</t>
    </r>
  </si>
  <si>
    <r>
      <t>15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2018</t>
    </r>
  </si>
  <si>
    <r>
      <t>9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15 August, &amp; 22</t>
    </r>
    <r>
      <rPr>
        <vertAlign val="superscript"/>
        <sz val="10"/>
        <color theme="1"/>
        <rFont val="Futura Medium"/>
      </rPr>
      <t>nd</t>
    </r>
    <r>
      <rPr>
        <sz val="10"/>
        <color theme="1"/>
        <rFont val="Futura Medium"/>
      </rPr>
      <t xml:space="preserve"> Aug - 2018</t>
    </r>
  </si>
  <si>
    <r>
      <t>15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2019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</si>
  <si>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May, 2020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June, 2020</t>
    </r>
  </si>
  <si>
    <r>
      <t>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June, 2020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2020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</si>
  <si>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2020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</si>
  <si>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– 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2020</t>
    </r>
  </si>
  <si>
    <r>
      <t>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 – 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August, 2020</t>
    </r>
  </si>
  <si>
    <r>
      <t>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August, 2020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</si>
  <si>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2020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Aug, 2020 </t>
    </r>
  </si>
  <si>
    <r>
      <t>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2019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Aug, 2020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</si>
  <si>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Aug, 2020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</si>
  <si>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 – 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Sept, 2020</t>
    </r>
  </si>
  <si>
    <r>
      <t>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Sept – 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2020</t>
    </r>
  </si>
  <si>
    <r>
      <t>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2020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</si>
  <si>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Feb, 2019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2019 </t>
    </r>
  </si>
  <si>
    <r>
      <t>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2019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</si>
  <si>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</si>
  <si>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 – 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Apr, 2019</t>
    </r>
  </si>
  <si>
    <r>
      <t>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April – 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May, 2019</t>
    </r>
  </si>
  <si>
    <r>
      <t>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May, 2019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</si>
  <si>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August, 2019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September, 2019 </t>
    </r>
  </si>
  <si>
    <r>
      <t>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Sept, 2019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</si>
  <si>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Sept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</si>
  <si>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Sept – 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2019</t>
    </r>
  </si>
  <si>
    <r>
      <t>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 – 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Nov, 2019</t>
    </r>
  </si>
  <si>
    <r>
      <t>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Nov, 2019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</si>
  <si>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May, 2019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June, 2019 </t>
    </r>
  </si>
  <si>
    <r>
      <t>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June, 2019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</si>
  <si>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</si>
  <si>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– 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July, 2019</t>
    </r>
  </si>
  <si>
    <r>
      <t>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July – 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August, 2019</t>
    </r>
  </si>
  <si>
    <r>
      <t>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August, 2019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</si>
  <si>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Jan, 2020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Feb, 2020 </t>
    </r>
  </si>
  <si>
    <r>
      <t>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Feb, 2020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2020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</si>
  <si>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2020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</si>
  <si>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 – 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2020</t>
    </r>
  </si>
  <si>
    <r>
      <t>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 – 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Apr, 2020</t>
    </r>
  </si>
  <si>
    <r>
      <t>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Apr, 2020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</si>
  <si>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 – 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 2022</t>
    </r>
  </si>
  <si>
    <r>
      <t>25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Oct – 6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Nov, 2022</t>
    </r>
  </si>
  <si>
    <r>
      <t>9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Nov- 13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Nov, 2022</t>
    </r>
  </si>
  <si>
    <r>
      <t>9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 – 20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Dec, 2022</t>
    </r>
  </si>
  <si>
    <r>
      <t>4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Jan- 13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Jan, 2022</t>
    </r>
  </si>
  <si>
    <r>
      <t>14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Jan- 30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Jan, 2023</t>
    </r>
  </si>
  <si>
    <r>
      <t>28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Mar, 2023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</si>
  <si>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 – 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 2020</t>
    </r>
  </si>
  <si>
    <r>
      <t>25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Oct – 6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Nov, 2020</t>
    </r>
  </si>
  <si>
    <r>
      <t>9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Nov- 13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Nov, 2020</t>
    </r>
  </si>
  <si>
    <r>
      <t>9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Nov – 20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Dec, 2020</t>
    </r>
  </si>
  <si>
    <r>
      <t>4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Jan- 13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Jan, 2021</t>
    </r>
  </si>
  <si>
    <r>
      <t>14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Jan- 30</t>
    </r>
    <r>
      <rPr>
        <vertAlign val="superscript"/>
        <sz val="11"/>
        <color theme="1"/>
        <rFont val="Calibri"/>
        <family val="2"/>
      </rPr>
      <t>th</t>
    </r>
    <r>
      <rPr>
        <sz val="11"/>
        <color theme="1"/>
        <rFont val="Calibri"/>
        <family val="2"/>
      </rPr>
      <t xml:space="preserve"> Jan, 2021</t>
    </r>
  </si>
  <si>
    <t>FORC/3 S.B</t>
  </si>
  <si>
    <t>FORC/2 N.B.</t>
  </si>
  <si>
    <t>Comp 2018</t>
  </si>
  <si>
    <t>Comp 2019</t>
  </si>
  <si>
    <t>Start 2019</t>
  </si>
  <si>
    <t>By others  2019</t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</si>
  <si>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Feb, 2019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Apr, 2019 </t>
    </r>
  </si>
  <si>
    <r>
      <t>24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2019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</si>
  <si>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Apr, 2019</t>
    </r>
  </si>
  <si>
    <r>
      <t>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April – 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May, 2019</t>
    </r>
  </si>
  <si>
    <r>
      <t>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May, 2019</t>
    </r>
  </si>
  <si>
    <r>
      <t>2nd  May, 2019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May, 2019</t>
    </r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</si>
  <si>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Apr, 2019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June, 2019 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</si>
  <si>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>June,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</si>
  <si>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Junr – 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Aug, 2019</t>
    </r>
  </si>
  <si>
    <r>
      <t>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2019</t>
    </r>
  </si>
  <si>
    <r>
      <t>23rd</t>
    </r>
    <r>
      <rPr>
        <vertAlign val="superscript"/>
        <sz val="10"/>
        <color theme="1"/>
        <rFont val="Futura Medium"/>
      </rPr>
      <t>h</t>
    </r>
    <r>
      <rPr>
        <sz val="10"/>
        <color theme="1"/>
        <rFont val="Futura Medium"/>
      </rPr>
      <t xml:space="preserve"> Augus – 15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Sep, 2019</t>
    </r>
  </si>
  <si>
    <t>Dec, 2019</t>
  </si>
  <si>
    <r>
      <t>10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Feb, 2019 &amp; 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 2019 </t>
    </r>
  </si>
  <si>
    <r>
      <t>4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2019 &amp; 18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Mar,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</si>
  <si>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</si>
  <si>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 – 27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</si>
  <si>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Aug, 2019</t>
    </r>
  </si>
  <si>
    <r>
      <t>25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Aug – 15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Sept, 2019</t>
    </r>
  </si>
  <si>
    <r>
      <t>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– 11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June, 2019</t>
    </r>
  </si>
  <si>
    <t>20th Apr-29 Apr, 2019</t>
  </si>
  <si>
    <r>
      <t>19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Nov – 26 Nov, 2017</t>
    </r>
  </si>
  <si>
    <r>
      <t>16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Oct – 30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Nov, 2017</t>
    </r>
  </si>
  <si>
    <r>
      <t>28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Nov – 3</t>
    </r>
    <r>
      <rPr>
        <vertAlign val="superscript"/>
        <sz val="10"/>
        <color rgb="FF000000"/>
        <rFont val="Futura Medium"/>
      </rPr>
      <t>rd</t>
    </r>
    <r>
      <rPr>
        <sz val="10"/>
        <color rgb="FF000000"/>
        <rFont val="Futura Medium"/>
      </rPr>
      <t xml:space="preserve"> Dec, 2017</t>
    </r>
  </si>
  <si>
    <r>
      <t>4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Dec, 2017 – 13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Feb, 2018</t>
    </r>
  </si>
  <si>
    <r>
      <t>25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May – 2 June, 2018</t>
    </r>
  </si>
  <si>
    <r>
      <t>6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June – 10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Aug, 2018</t>
    </r>
  </si>
  <si>
    <r>
      <t>15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– 20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July, 2018</t>
    </r>
  </si>
  <si>
    <r>
      <t>9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– 15 August, &amp; 22</t>
    </r>
    <r>
      <rPr>
        <vertAlign val="superscript"/>
        <sz val="10"/>
        <color rgb="FF000000"/>
        <rFont val="Futura Medium"/>
      </rPr>
      <t>nd</t>
    </r>
    <r>
      <rPr>
        <sz val="10"/>
        <color rgb="FF000000"/>
        <rFont val="Futura Medium"/>
      </rPr>
      <t xml:space="preserve"> Aug - 2018</t>
    </r>
  </si>
  <si>
    <r>
      <t>15</t>
    </r>
    <r>
      <rPr>
        <vertAlign val="superscript"/>
        <sz val="10"/>
        <color rgb="FF000000"/>
        <rFont val="Futura Medium"/>
      </rPr>
      <t>th</t>
    </r>
    <r>
      <rPr>
        <sz val="10"/>
        <color rgb="FF000000"/>
        <rFont val="Futura Medium"/>
      </rPr>
      <t xml:space="preserve"> Oct, 201</t>
    </r>
    <r>
      <rPr>
        <sz val="10"/>
        <color theme="1"/>
        <rFont val="Futura Medium"/>
      </rPr>
      <t>8</t>
    </r>
  </si>
  <si>
    <t>15th – 22nd July &amp; 24th – 30th Sept 2018</t>
  </si>
  <si>
    <t> 27th June – 30th Sept 2018</t>
  </si>
  <si>
    <t> 1st – 10th October, 2018</t>
  </si>
  <si>
    <t> N/A</t>
  </si>
  <si>
    <r>
      <t> 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Oct, 2018</t>
    </r>
  </si>
  <si>
    <r>
      <t> 12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April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May 2018</t>
    </r>
  </si>
  <si>
    <r>
      <t> 15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20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June 2018</t>
    </r>
  </si>
  <si>
    <r>
      <t> 15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Nov., 2018</t>
    </r>
  </si>
  <si>
    <r>
      <t> 11</t>
    </r>
    <r>
      <rPr>
        <vertAlign val="superscript"/>
        <sz val="10"/>
        <color theme="1"/>
        <rFont val="Futura Medium"/>
      </rPr>
      <t xml:space="preserve">th </t>
    </r>
    <r>
      <rPr>
        <sz val="10"/>
        <color theme="1"/>
        <rFont val="Futura Medium"/>
      </rPr>
      <t>– 15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October &amp; 28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– 30</t>
    </r>
    <r>
      <rPr>
        <vertAlign val="superscript"/>
        <sz val="10"/>
        <color theme="1"/>
        <rFont val="Futura Medium"/>
      </rPr>
      <t>th</t>
    </r>
    <r>
      <rPr>
        <sz val="10"/>
        <color theme="1"/>
        <rFont val="Futura Medium"/>
      </rPr>
      <t xml:space="preserve"> October 2018</t>
    </r>
  </si>
  <si>
    <t>Volume Gain BBL</t>
  </si>
  <si>
    <t>10th Dec. 2018</t>
  </si>
  <si>
    <t xml:space="preserve">Dec, 2017 </t>
  </si>
  <si>
    <t>20th Dec. 2018</t>
  </si>
  <si>
    <t>Commissioning [DPR Visit]</t>
  </si>
  <si>
    <t>Pre-Commissioning + Inhouse Val.</t>
  </si>
  <si>
    <t>Training</t>
  </si>
  <si>
    <t>15th Oct</t>
  </si>
  <si>
    <t>15th-20th Sept.</t>
  </si>
  <si>
    <t>25th - 30th Sep 2018</t>
  </si>
  <si>
    <t>15th  Sept.</t>
  </si>
  <si>
    <t>October 14th 2018</t>
  </si>
  <si>
    <t>30th Sep</t>
  </si>
  <si>
    <t>Oct 20th</t>
  </si>
  <si>
    <t> 27th June – 12th Sept 2018</t>
  </si>
  <si>
    <t>25th Sept.</t>
  </si>
  <si>
    <t>October [waiting for oil to introduce]</t>
  </si>
  <si>
    <t>TBA [project team advise by 20th]</t>
  </si>
  <si>
    <t>xx</t>
  </si>
  <si>
    <t xml:space="preserve">xx mixer available </t>
  </si>
  <si>
    <t>IMO River</t>
  </si>
  <si>
    <t>N Bank</t>
  </si>
  <si>
    <t>S. Bank</t>
  </si>
  <si>
    <t>Otumara</t>
  </si>
  <si>
    <t>Ogbotobo</t>
  </si>
  <si>
    <t>SPDC EAST allocated</t>
  </si>
  <si>
    <t>EAST Impact</t>
  </si>
  <si>
    <t>West Impact</t>
  </si>
  <si>
    <t>Total</t>
  </si>
  <si>
    <t>SPDC Westt allocated</t>
  </si>
  <si>
    <t>Total Gain</t>
  </si>
  <si>
    <t>Month</t>
  </si>
  <si>
    <t>Base BP price</t>
  </si>
  <si>
    <t>Oil Roalty</t>
  </si>
  <si>
    <t>CAPEX $</t>
  </si>
  <si>
    <t>Depreciation /kboe</t>
  </si>
  <si>
    <t>Tax</t>
  </si>
  <si>
    <t>USD FCF</t>
  </si>
  <si>
    <t>Vol. KBbl/monthly</t>
  </si>
  <si>
    <t>Total Monthly K$</t>
  </si>
  <si>
    <t>FCF Monthly/Facility - K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</si>
</sst>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Futura Medium"/>
    </font>
    <font>
      <sz val="10"/>
      <color rgb="FF000000"/>
      <name val="Futura Medium"/>
    </font>
    <font>
      <sz val="10"/>
      <color theme="1"/>
      <name val="Futura Medium"/>
    </font>
    <font>
      <vertAlign val="superscript"/>
      <sz val="10"/>
      <color theme="1"/>
      <name val="Futura Medium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vertAlign val="superscript"/>
      <sz val="10"/>
      <color rgb="FF000000"/>
      <name val="Futura Medium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17" fontId="4" fillId="2" borderId="4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17" fontId="1" fillId="0" borderId="4" xfId="0" applyNumberFormat="1" applyFont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0" fillId="4" borderId="0" xfId="0" applyFill="1"/>
    <xf numFmtId="0" fontId="0" fillId="3" borderId="0" xfId="0" applyFill="1"/>
    <xf numFmtId="0" fontId="3" fillId="5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vertical="center" wrapText="1"/>
    </xf>
    <xf numFmtId="17" fontId="4" fillId="2" borderId="10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17" fontId="1" fillId="0" borderId="10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43" fontId="4" fillId="0" borderId="10" xfId="1" applyFont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43" fontId="4" fillId="0" borderId="13" xfId="1" applyFont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17" fontId="4" fillId="0" borderId="5" xfId="0" applyNumberFormat="1" applyFont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17" fontId="4" fillId="5" borderId="5" xfId="0" applyNumberFormat="1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17" fontId="4" fillId="8" borderId="5" xfId="0" applyNumberFormat="1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0" fillId="5" borderId="0" xfId="0" applyFill="1"/>
    <xf numFmtId="0" fontId="4" fillId="4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17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17" fontId="0" fillId="0" borderId="5" xfId="0" applyNumberFormat="1" applyBorder="1"/>
    <xf numFmtId="0" fontId="0" fillId="0" borderId="5" xfId="0" applyBorder="1"/>
    <xf numFmtId="164" fontId="0" fillId="0" borderId="5" xfId="1" applyNumberFormat="1" applyFont="1" applyBorder="1"/>
    <xf numFmtId="164" fontId="0" fillId="9" borderId="5" xfId="1" applyNumberFormat="1" applyFont="1" applyFill="1" applyBorder="1"/>
    <xf numFmtId="0" fontId="0" fillId="9" borderId="5" xfId="0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9" fontId="0" fillId="0" borderId="0" xfId="0" applyNumberFormat="1"/>
    <xf numFmtId="165" fontId="0" fillId="0" borderId="0" xfId="0" applyNumberFormat="1"/>
    <xf numFmtId="0" fontId="9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'FCF Calcs'!$D$3</c:f>
              <c:strCache>
                <c:ptCount val="1"/>
                <c:pt idx="0">
                  <c:v>Vol. KBbl/monthly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'FCF Calcs'!$B$4:$C$16</c:f>
              <c:multiLvlStrCache>
                <c:ptCount val="13"/>
                <c:lvl>
                  <c:pt idx="0">
                    <c:v>IMO River</c:v>
                  </c:pt>
                  <c:pt idx="1">
                    <c:v>Ogbotobo</c:v>
                  </c:pt>
                  <c:pt idx="2">
                    <c:v>Otumara</c:v>
                  </c:pt>
                  <c:pt idx="3">
                    <c:v>S. Bank</c:v>
                  </c:pt>
                  <c:pt idx="4">
                    <c:v>N Bank</c:v>
                  </c:pt>
                  <c:pt idx="5">
                    <c:v>SOKU/GP</c:v>
                  </c:pt>
                  <c:pt idx="6">
                    <c:v>ESCB/1</c:v>
                  </c:pt>
                  <c:pt idx="7">
                    <c:v>ADIB/1</c:v>
                  </c:pt>
                  <c:pt idx="8">
                    <c:v>SOKU/1</c:v>
                  </c:pt>
                  <c:pt idx="9">
                    <c:v>GBAR/GP</c:v>
                  </c:pt>
                  <c:pt idx="10">
                    <c:v>AGBD/2</c:v>
                  </c:pt>
                  <c:pt idx="11">
                    <c:v>OBGN/1</c:v>
                  </c:pt>
                  <c:pt idx="12">
                    <c:v>BONN/1</c:v>
                  </c:pt>
                </c:lvl>
                <c:lvl>
                  <c:pt idx="0">
                    <c:v>Oct-18</c:v>
                  </c:pt>
                  <c:pt idx="1">
                    <c:v>Nov-18</c:v>
                  </c:pt>
                  <c:pt idx="2">
                    <c:v>Nov-18</c:v>
                  </c:pt>
                  <c:pt idx="3">
                    <c:v>Dec-18</c:v>
                  </c:pt>
                  <c:pt idx="4">
                    <c:v>Dec-18</c:v>
                  </c:pt>
                  <c:pt idx="5">
                    <c:v>Apr-19</c:v>
                  </c:pt>
                  <c:pt idx="6">
                    <c:v>May-19</c:v>
                  </c:pt>
                  <c:pt idx="7">
                    <c:v>Aug-19</c:v>
                  </c:pt>
                  <c:pt idx="8">
                    <c:v>Aug-19</c:v>
                  </c:pt>
                  <c:pt idx="9">
                    <c:v>Nov-19</c:v>
                  </c:pt>
                  <c:pt idx="10">
                    <c:v>Dec-19</c:v>
                  </c:pt>
                  <c:pt idx="11">
                    <c:v>Dec-19</c:v>
                  </c:pt>
                  <c:pt idx="12">
                    <c:v>Dec-19</c:v>
                  </c:pt>
                </c:lvl>
              </c:multiLvlStrCache>
            </c:multiLvlStrRef>
          </c:cat>
          <c:val>
            <c:numRef>
              <c:f>'FCF Calcs'!$D$4:$D$16</c:f>
              <c:numCache>
                <c:formatCode>_(* #,##0.00_);_(* \(#,##0.00\);_(* "-"??_);_(@_)</c:formatCode>
                <c:ptCount val="13"/>
                <c:pt idx="0">
                  <c:v>30.945</c:v>
                </c:pt>
                <c:pt idx="1">
                  <c:v>2.8415931839486586</c:v>
                </c:pt>
                <c:pt idx="2">
                  <c:v>154.89149274022364</c:v>
                </c:pt>
                <c:pt idx="3">
                  <c:v>5.788946747389156</c:v>
                </c:pt>
                <c:pt idx="4">
                  <c:v>27.886773188115562</c:v>
                </c:pt>
                <c:pt idx="5">
                  <c:v>24.21</c:v>
                </c:pt>
                <c:pt idx="6">
                  <c:v>23.425073038425296</c:v>
                </c:pt>
                <c:pt idx="7">
                  <c:v>2.802</c:v>
                </c:pt>
                <c:pt idx="8">
                  <c:v>4.383</c:v>
                </c:pt>
                <c:pt idx="9">
                  <c:v>22.106999999999999</c:v>
                </c:pt>
                <c:pt idx="10">
                  <c:v>56.97</c:v>
                </c:pt>
                <c:pt idx="11">
                  <c:v>21.655999999999999</c:v>
                </c:pt>
                <c:pt idx="12">
                  <c:v>20.393999999999998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3-4BE0-98FA-0268A2635C98}"/>
            </c:ext>
          </c:extLst>
        </c:ser>
        <c:ser>
          <c:idx val="1"/>
          <c:order val="1"/>
          <c:tx>
            <c:strRef>
              <c:f>'FCF Calcs'!$E$3</c:f>
              <c:strCache>
                <c:ptCount val="1"/>
                <c:pt idx="0">
                  <c:v>FCF Monthly/Facility - K 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'FCF Calcs'!$B$4:$C$16</c:f>
              <c:multiLvlStrCache>
                <c:ptCount val="13"/>
                <c:lvl>
                  <c:pt idx="0">
                    <c:v>IMO River</c:v>
                  </c:pt>
                  <c:pt idx="1">
                    <c:v>Ogbotobo</c:v>
                  </c:pt>
                  <c:pt idx="2">
                    <c:v>Otumara</c:v>
                  </c:pt>
                  <c:pt idx="3">
                    <c:v>S. Bank</c:v>
                  </c:pt>
                  <c:pt idx="4">
                    <c:v>N Bank</c:v>
                  </c:pt>
                  <c:pt idx="5">
                    <c:v>SOKU/GP</c:v>
                  </c:pt>
                  <c:pt idx="6">
                    <c:v>ESCB/1</c:v>
                  </c:pt>
                  <c:pt idx="7">
                    <c:v>ADIB/1</c:v>
                  </c:pt>
                  <c:pt idx="8">
                    <c:v>SOKU/1</c:v>
                  </c:pt>
                  <c:pt idx="9">
                    <c:v>GBAR/GP</c:v>
                  </c:pt>
                  <c:pt idx="10">
                    <c:v>AGBD/2</c:v>
                  </c:pt>
                  <c:pt idx="11">
                    <c:v>OBGN/1</c:v>
                  </c:pt>
                  <c:pt idx="12">
                    <c:v>BONN/1</c:v>
                  </c:pt>
                </c:lvl>
                <c:lvl>
                  <c:pt idx="0">
                    <c:v>Oct-18</c:v>
                  </c:pt>
                  <c:pt idx="1">
                    <c:v>Nov-18</c:v>
                  </c:pt>
                  <c:pt idx="2">
                    <c:v>Nov-18</c:v>
                  </c:pt>
                  <c:pt idx="3">
                    <c:v>Dec-18</c:v>
                  </c:pt>
                  <c:pt idx="4">
                    <c:v>Dec-18</c:v>
                  </c:pt>
                  <c:pt idx="5">
                    <c:v>Apr-19</c:v>
                  </c:pt>
                  <c:pt idx="6">
                    <c:v>May-19</c:v>
                  </c:pt>
                  <c:pt idx="7">
                    <c:v>Aug-19</c:v>
                  </c:pt>
                  <c:pt idx="8">
                    <c:v>Aug-19</c:v>
                  </c:pt>
                  <c:pt idx="9">
                    <c:v>Nov-19</c:v>
                  </c:pt>
                  <c:pt idx="10">
                    <c:v>Dec-19</c:v>
                  </c:pt>
                  <c:pt idx="11">
                    <c:v>Dec-19</c:v>
                  </c:pt>
                  <c:pt idx="12">
                    <c:v>Dec-19</c:v>
                  </c:pt>
                </c:lvl>
              </c:multiLvlStrCache>
            </c:multiLvlStrRef>
          </c:cat>
          <c:val>
            <c:numRef>
              <c:f>'FCF Calcs'!$E$4:$E$16</c:f>
              <c:numCache>
                <c:formatCode>_(* #,##0.00_);_(* \(#,##0.00\);_(* "-"??_);_(@_)</c:formatCode>
                <c:ptCount val="13"/>
                <c:pt idx="0">
                  <c:v>78.647026950000011</c:v>
                </c:pt>
                <c:pt idx="1">
                  <c:v>5.2611529482172612</c:v>
                </c:pt>
                <c:pt idx="2">
                  <c:v>286.77850097866923</c:v>
                </c:pt>
                <c:pt idx="3">
                  <c:v>10.718119123856081</c:v>
                </c:pt>
                <c:pt idx="4">
                  <c:v>51.631802822332226</c:v>
                </c:pt>
                <c:pt idx="5">
                  <c:v>61.529957100000018</c:v>
                </c:pt>
                <c:pt idx="6">
                  <c:v>43.37105422918367</c:v>
                </c:pt>
                <c:pt idx="7">
                  <c:v>7.1213110199999994</c:v>
                </c:pt>
                <c:pt idx="8">
                  <c:v>11.139438329999999</c:v>
                </c:pt>
                <c:pt idx="9">
                  <c:v>56.185161570000005</c:v>
                </c:pt>
                <c:pt idx="10">
                  <c:v>144.7898247</c:v>
                </c:pt>
                <c:pt idx="11">
                  <c:v>55.038940559999986</c:v>
                </c:pt>
                <c:pt idx="12">
                  <c:v>25.915777469999995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3-4BE0-98FA-0268A263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83224"/>
        <c:axId val="464683552"/>
      </c:barChart>
      <c:lineChart>
        <c:grouping val="stacked"/>
        <c:varyColors val="0"/>
        <c:ser>
          <c:idx val="2"/>
          <c:order val="2"/>
          <c:tx>
            <c:strRef>
              <c:f>'FCF Calcs'!$F$3</c:f>
              <c:strCache>
                <c:ptCount val="1"/>
                <c:pt idx="0">
                  <c:v>Total Monthly K$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'FCF Calcs'!$B$4:$C$16</c:f>
              <c:multiLvlStrCache>
                <c:ptCount val="13"/>
                <c:lvl>
                  <c:pt idx="0">
                    <c:v>IMO River</c:v>
                  </c:pt>
                  <c:pt idx="1">
                    <c:v>Ogbotobo</c:v>
                  </c:pt>
                  <c:pt idx="2">
                    <c:v>Otumara</c:v>
                  </c:pt>
                  <c:pt idx="3">
                    <c:v>S. Bank</c:v>
                  </c:pt>
                  <c:pt idx="4">
                    <c:v>N Bank</c:v>
                  </c:pt>
                  <c:pt idx="5">
                    <c:v>SOKU/GP</c:v>
                  </c:pt>
                  <c:pt idx="6">
                    <c:v>ESCB/1</c:v>
                  </c:pt>
                  <c:pt idx="7">
                    <c:v>ADIB/1</c:v>
                  </c:pt>
                  <c:pt idx="8">
                    <c:v>SOKU/1</c:v>
                  </c:pt>
                  <c:pt idx="9">
                    <c:v>GBAR/GP</c:v>
                  </c:pt>
                  <c:pt idx="10">
                    <c:v>AGBD/2</c:v>
                  </c:pt>
                  <c:pt idx="11">
                    <c:v>OBGN/1</c:v>
                  </c:pt>
                  <c:pt idx="12">
                    <c:v>BONN/1</c:v>
                  </c:pt>
                </c:lvl>
                <c:lvl>
                  <c:pt idx="0">
                    <c:v>Oct-18</c:v>
                  </c:pt>
                  <c:pt idx="1">
                    <c:v>Nov-18</c:v>
                  </c:pt>
                  <c:pt idx="2">
                    <c:v>Nov-18</c:v>
                  </c:pt>
                  <c:pt idx="3">
                    <c:v>Dec-18</c:v>
                  </c:pt>
                  <c:pt idx="4">
                    <c:v>Dec-18</c:v>
                  </c:pt>
                  <c:pt idx="5">
                    <c:v>Apr-19</c:v>
                  </c:pt>
                  <c:pt idx="6">
                    <c:v>May-19</c:v>
                  </c:pt>
                  <c:pt idx="7">
                    <c:v>Aug-19</c:v>
                  </c:pt>
                  <c:pt idx="8">
                    <c:v>Aug-19</c:v>
                  </c:pt>
                  <c:pt idx="9">
                    <c:v>Nov-19</c:v>
                  </c:pt>
                  <c:pt idx="10">
                    <c:v>Dec-19</c:v>
                  </c:pt>
                  <c:pt idx="11">
                    <c:v>Dec-19</c:v>
                  </c:pt>
                  <c:pt idx="12">
                    <c:v>Dec-19</c:v>
                  </c:pt>
                </c:lvl>
              </c:multiLvlStrCache>
            </c:multiLvlStrRef>
          </c:cat>
          <c:val>
            <c:numRef>
              <c:f>'FCF Calcs'!$F$4:$F$16</c:f>
              <c:numCache>
                <c:formatCode>_(* #,##0.00_);_(* \(#,##0.00\);_(* "-"??_);_(@_)</c:formatCode>
                <c:ptCount val="13"/>
                <c:pt idx="0">
                  <c:v>78.647026950000011</c:v>
                </c:pt>
                <c:pt idx="1">
                  <c:v>83.90817989821727</c:v>
                </c:pt>
                <c:pt idx="2">
                  <c:v>370.6866808768865</c:v>
                </c:pt>
                <c:pt idx="3">
                  <c:v>381.40480000074257</c:v>
                </c:pt>
                <c:pt idx="4">
                  <c:v>433.03660282307482</c:v>
                </c:pt>
                <c:pt idx="5">
                  <c:v>494.56655992307481</c:v>
                </c:pt>
                <c:pt idx="6">
                  <c:v>537.93761415225845</c:v>
                </c:pt>
                <c:pt idx="7">
                  <c:v>545.05892517225845</c:v>
                </c:pt>
                <c:pt idx="8">
                  <c:v>556.19836350225842</c:v>
                </c:pt>
                <c:pt idx="9">
                  <c:v>612.38352507225841</c:v>
                </c:pt>
                <c:pt idx="10">
                  <c:v>757.17334977225846</c:v>
                </c:pt>
                <c:pt idx="11">
                  <c:v>812.21229033225848</c:v>
                </c:pt>
                <c:pt idx="12">
                  <c:v>838.12806780225844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3-4BE0-98FA-0268A263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33776"/>
        <c:axId val="675932136"/>
      </c:lineChart>
      <c:catAx>
        <c:axId val="4646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3552"/>
        <c:crosses val="autoZero"/>
        <c:auto val="1"/>
        <c:lblAlgn val="ctr"/>
        <c:lblOffset val="100"/>
        <c:noMultiLvlLbl val="0"/>
      </c:catAx>
      <c:valAx>
        <c:axId val="4646835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3224"/>
        <c:crosses val="autoZero"/>
        <c:crossBetween val="between"/>
      </c:valAx>
      <c:valAx>
        <c:axId val="675932136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33776"/>
        <c:crosses val="max"/>
        <c:crossBetween val="between"/>
      </c:valAx>
      <c:catAx>
        <c:axId val="67593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932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10</xdr:row>
      <xdr:rowOff>185737</xdr:rowOff>
    </xdr:from>
    <xdr:to>
      <xdr:col>17</xdr:col>
      <xdr:colOff>133350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D037C-9867-4036-886F-B58751CE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2A40-57FD-4B3D-B7EB-721BC2C147B6}">
  <dimension ref="B1:I37"/>
  <sheetViews>
    <sheetView zoomScale="84" zoomScaleNormal="84" workbookViewId="0">
      <selection activeCell="A3" sqref="A3:XFD4"/>
    </sheetView>
  </sheetViews>
  <sheetFormatPr defaultRowHeight="15" x14ac:dyDescent="0.25"/>
  <cols>
    <col min="1" max="1" width="3.140625" customWidth="1"/>
    <col min="2" max="2" width="13.7109375" bestFit="1" customWidth="1"/>
    <col min="3" max="3" width="35.85546875" bestFit="1" customWidth="1"/>
    <col min="4" max="4" width="34.28515625" bestFit="1" customWidth="1"/>
    <col min="5" max="5" width="22.5703125" bestFit="1" customWidth="1"/>
    <col min="6" max="6" width="23.140625" bestFit="1" customWidth="1"/>
    <col min="7" max="7" width="24.28515625" bestFit="1" customWidth="1"/>
    <col min="8" max="8" width="31.140625" bestFit="1" customWidth="1"/>
    <col min="9" max="9" width="13.5703125" bestFit="1" customWidth="1"/>
  </cols>
  <sheetData>
    <row r="1" spans="2:9" ht="15.7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ht="18" thickBot="1" x14ac:dyDescent="0.3">
      <c r="B2" s="15" t="s">
        <v>8</v>
      </c>
      <c r="C2" s="4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</row>
    <row r="3" spans="2:9" ht="15.75" thickBot="1" x14ac:dyDescent="0.3">
      <c r="B3" s="13" t="s">
        <v>9</v>
      </c>
      <c r="C3" s="4" t="s">
        <v>51</v>
      </c>
      <c r="D3" s="4" t="s">
        <v>52</v>
      </c>
      <c r="E3" s="4" t="s">
        <v>53</v>
      </c>
      <c r="F3" s="4" t="s">
        <v>54</v>
      </c>
      <c r="G3" s="4" t="s">
        <v>55</v>
      </c>
      <c r="H3" s="4" t="s">
        <v>56</v>
      </c>
      <c r="I3" s="6"/>
    </row>
    <row r="4" spans="2:9" ht="15.75" thickBot="1" x14ac:dyDescent="0.3">
      <c r="B4" s="13" t="s">
        <v>10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  <c r="H4" s="4" t="s">
        <v>62</v>
      </c>
      <c r="I4" s="4" t="s">
        <v>63</v>
      </c>
    </row>
    <row r="5" spans="2:9" ht="15.75" thickBot="1" x14ac:dyDescent="0.3">
      <c r="B5" s="3" t="s">
        <v>11</v>
      </c>
      <c r="C5" s="6"/>
      <c r="D5" s="6"/>
      <c r="E5" s="6"/>
      <c r="F5" s="6"/>
      <c r="G5" s="6"/>
      <c r="H5" s="6"/>
      <c r="I5" s="6"/>
    </row>
    <row r="6" spans="2:9" ht="15.75" thickBot="1" x14ac:dyDescent="0.3">
      <c r="B6" s="7" t="s">
        <v>12</v>
      </c>
      <c r="C6" s="8" t="s">
        <v>13</v>
      </c>
      <c r="D6" s="8" t="s">
        <v>13</v>
      </c>
      <c r="E6" s="8" t="s">
        <v>13</v>
      </c>
      <c r="F6" s="8" t="s">
        <v>13</v>
      </c>
      <c r="G6" s="8" t="s">
        <v>13</v>
      </c>
      <c r="H6" s="8" t="s">
        <v>13</v>
      </c>
      <c r="I6" s="8" t="s">
        <v>13</v>
      </c>
    </row>
    <row r="7" spans="2:9" ht="15.75" thickBot="1" x14ac:dyDescent="0.3">
      <c r="B7" s="7" t="s">
        <v>14</v>
      </c>
      <c r="C7" s="8" t="s">
        <v>64</v>
      </c>
      <c r="D7" s="8" t="s">
        <v>65</v>
      </c>
      <c r="E7" s="8" t="s">
        <v>66</v>
      </c>
      <c r="F7" s="8" t="s">
        <v>67</v>
      </c>
      <c r="G7" s="8" t="s">
        <v>68</v>
      </c>
      <c r="H7" s="8" t="s">
        <v>69</v>
      </c>
      <c r="I7" s="9">
        <v>44136</v>
      </c>
    </row>
    <row r="8" spans="2:9" ht="15.75" thickBot="1" x14ac:dyDescent="0.3">
      <c r="B8" s="15" t="s">
        <v>15</v>
      </c>
      <c r="C8" s="4" t="s">
        <v>70</v>
      </c>
      <c r="D8" s="4" t="s">
        <v>71</v>
      </c>
      <c r="E8" s="4" t="s">
        <v>72</v>
      </c>
      <c r="F8" s="4" t="s">
        <v>73</v>
      </c>
      <c r="G8" s="4" t="s">
        <v>74</v>
      </c>
      <c r="H8" s="4" t="s">
        <v>75</v>
      </c>
      <c r="I8" s="4" t="s">
        <v>16</v>
      </c>
    </row>
    <row r="9" spans="2:9" ht="15.75" thickBot="1" x14ac:dyDescent="0.3">
      <c r="B9" s="13" t="s">
        <v>114</v>
      </c>
      <c r="C9" s="6"/>
      <c r="D9" s="6"/>
      <c r="E9" s="6"/>
      <c r="F9" s="6"/>
      <c r="G9" s="6"/>
      <c r="H9" s="6"/>
      <c r="I9" s="6"/>
    </row>
    <row r="10" spans="2:9" ht="15.75" thickBot="1" x14ac:dyDescent="0.3">
      <c r="B10" s="15" t="s">
        <v>17</v>
      </c>
      <c r="C10" s="4" t="s">
        <v>76</v>
      </c>
      <c r="D10" s="4" t="s">
        <v>77</v>
      </c>
      <c r="E10" s="4" t="s">
        <v>78</v>
      </c>
      <c r="F10" s="4" t="s">
        <v>79</v>
      </c>
      <c r="G10" s="4" t="s">
        <v>80</v>
      </c>
      <c r="H10" s="4" t="s">
        <v>81</v>
      </c>
      <c r="I10" s="4" t="s">
        <v>18</v>
      </c>
    </row>
    <row r="11" spans="2:9" ht="15.75" thickBot="1" x14ac:dyDescent="0.3">
      <c r="B11" s="3" t="s">
        <v>19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</row>
    <row r="12" spans="2:9" ht="15.75" thickBot="1" x14ac:dyDescent="0.3">
      <c r="B12" s="7" t="s">
        <v>20</v>
      </c>
      <c r="C12" s="11"/>
      <c r="D12" s="11"/>
      <c r="E12" s="11"/>
      <c r="F12" s="11"/>
      <c r="G12" s="11"/>
      <c r="H12" s="11"/>
      <c r="I12" s="11"/>
    </row>
    <row r="13" spans="2:9" ht="15.75" thickBot="1" x14ac:dyDescent="0.3">
      <c r="B13" s="15" t="s">
        <v>21</v>
      </c>
      <c r="C13" s="4" t="s">
        <v>70</v>
      </c>
      <c r="D13" s="4" t="s">
        <v>71</v>
      </c>
      <c r="E13" s="4" t="s">
        <v>72</v>
      </c>
      <c r="F13" s="4" t="s">
        <v>73</v>
      </c>
      <c r="G13" s="4" t="s">
        <v>74</v>
      </c>
      <c r="H13" s="4" t="s">
        <v>75</v>
      </c>
      <c r="I13" s="4" t="s">
        <v>16</v>
      </c>
    </row>
    <row r="14" spans="2:9" ht="18" thickBot="1" x14ac:dyDescent="0.3">
      <c r="B14" s="16" t="s">
        <v>22</v>
      </c>
      <c r="C14" s="8" t="s">
        <v>44</v>
      </c>
      <c r="D14" s="10" t="s">
        <v>45</v>
      </c>
      <c r="E14" s="10" t="s">
        <v>46</v>
      </c>
      <c r="F14" s="10" t="s">
        <v>47</v>
      </c>
      <c r="G14" s="10" t="s">
        <v>48</v>
      </c>
      <c r="H14" s="10" t="s">
        <v>49</v>
      </c>
      <c r="I14" s="10" t="s">
        <v>50</v>
      </c>
    </row>
    <row r="15" spans="2:9" ht="15.75" thickBot="1" x14ac:dyDescent="0.3">
      <c r="B15" s="15" t="s">
        <v>23</v>
      </c>
      <c r="C15" s="4" t="s">
        <v>82</v>
      </c>
      <c r="D15" s="4" t="s">
        <v>83</v>
      </c>
      <c r="E15" s="4" t="s">
        <v>84</v>
      </c>
      <c r="F15" s="4" t="s">
        <v>85</v>
      </c>
      <c r="G15" s="4" t="s">
        <v>86</v>
      </c>
      <c r="H15" s="4" t="s">
        <v>87</v>
      </c>
      <c r="I15" s="4" t="s">
        <v>24</v>
      </c>
    </row>
    <row r="16" spans="2:9" ht="15.75" thickBot="1" x14ac:dyDescent="0.3">
      <c r="B16" s="15" t="s">
        <v>25</v>
      </c>
      <c r="C16" s="4" t="s">
        <v>70</v>
      </c>
      <c r="D16" s="4" t="s">
        <v>71</v>
      </c>
      <c r="E16" s="4" t="s">
        <v>72</v>
      </c>
      <c r="F16" s="4" t="s">
        <v>73</v>
      </c>
      <c r="G16" s="4" t="s">
        <v>74</v>
      </c>
      <c r="H16" s="4" t="s">
        <v>75</v>
      </c>
      <c r="I16" s="4" t="s">
        <v>16</v>
      </c>
    </row>
    <row r="17" spans="2:9" ht="15.75" thickBot="1" x14ac:dyDescent="0.3">
      <c r="B17" s="3" t="s">
        <v>26</v>
      </c>
      <c r="C17" s="4" t="s">
        <v>88</v>
      </c>
      <c r="D17" s="4" t="s">
        <v>89</v>
      </c>
      <c r="E17" s="4" t="s">
        <v>90</v>
      </c>
      <c r="F17" s="4" t="s">
        <v>91</v>
      </c>
      <c r="G17" s="4" t="s">
        <v>92</v>
      </c>
      <c r="H17" s="4" t="s">
        <v>93</v>
      </c>
      <c r="I17" s="4" t="s">
        <v>27</v>
      </c>
    </row>
    <row r="18" spans="2:9" ht="15.75" thickBot="1" x14ac:dyDescent="0.3">
      <c r="B18" s="7" t="s">
        <v>28</v>
      </c>
      <c r="C18" s="11"/>
      <c r="D18" s="11"/>
      <c r="E18" s="11"/>
      <c r="F18" s="11"/>
      <c r="G18" s="11"/>
      <c r="H18" s="11"/>
      <c r="I18" s="11"/>
    </row>
    <row r="19" spans="2:9" ht="15.75" thickBot="1" x14ac:dyDescent="0.3">
      <c r="B19" s="3" t="s">
        <v>29</v>
      </c>
      <c r="C19" s="4" t="s">
        <v>76</v>
      </c>
      <c r="D19" s="4" t="s">
        <v>77</v>
      </c>
      <c r="E19" s="4" t="s">
        <v>78</v>
      </c>
      <c r="F19" s="4" t="s">
        <v>79</v>
      </c>
      <c r="G19" s="4" t="s">
        <v>80</v>
      </c>
      <c r="H19" s="4" t="s">
        <v>81</v>
      </c>
      <c r="I19" s="4" t="s">
        <v>18</v>
      </c>
    </row>
    <row r="20" spans="2:9" ht="15.75" thickBot="1" x14ac:dyDescent="0.3">
      <c r="B20" s="3" t="s">
        <v>30</v>
      </c>
      <c r="C20" s="4" t="s">
        <v>94</v>
      </c>
      <c r="D20" s="4" t="s">
        <v>95</v>
      </c>
      <c r="E20" s="4" t="s">
        <v>96</v>
      </c>
      <c r="F20" s="4" t="s">
        <v>97</v>
      </c>
      <c r="G20" s="4" t="s">
        <v>98</v>
      </c>
      <c r="H20" s="4" t="s">
        <v>99</v>
      </c>
      <c r="I20" s="4" t="s">
        <v>31</v>
      </c>
    </row>
    <row r="21" spans="2:9" ht="18" thickBot="1" x14ac:dyDescent="0.3">
      <c r="B21" s="3" t="s">
        <v>32</v>
      </c>
      <c r="C21" s="4" t="s">
        <v>100</v>
      </c>
      <c r="D21" s="5" t="s">
        <v>101</v>
      </c>
      <c r="E21" s="5" t="s">
        <v>102</v>
      </c>
      <c r="F21" s="5" t="s">
        <v>103</v>
      </c>
      <c r="G21" s="5" t="s">
        <v>104</v>
      </c>
      <c r="H21" s="5" t="s">
        <v>105</v>
      </c>
      <c r="I21" s="5" t="s">
        <v>106</v>
      </c>
    </row>
    <row r="22" spans="2:9" ht="15.75" thickBot="1" x14ac:dyDescent="0.3">
      <c r="B22" s="3" t="s">
        <v>33</v>
      </c>
      <c r="C22" s="4" t="s">
        <v>82</v>
      </c>
      <c r="D22" s="4" t="s">
        <v>83</v>
      </c>
      <c r="E22" s="4" t="s">
        <v>84</v>
      </c>
      <c r="F22" s="4" t="s">
        <v>85</v>
      </c>
      <c r="G22" s="4" t="s">
        <v>86</v>
      </c>
      <c r="H22" s="4" t="s">
        <v>87</v>
      </c>
      <c r="I22" s="4" t="s">
        <v>24</v>
      </c>
    </row>
    <row r="23" spans="2:9" ht="18" thickBot="1" x14ac:dyDescent="0.3">
      <c r="B23" s="3" t="s">
        <v>34</v>
      </c>
      <c r="C23" s="4" t="s">
        <v>107</v>
      </c>
      <c r="D23" s="5" t="s">
        <v>108</v>
      </c>
      <c r="E23" s="5" t="s">
        <v>109</v>
      </c>
      <c r="F23" s="5" t="s">
        <v>110</v>
      </c>
      <c r="G23" s="5" t="s">
        <v>111</v>
      </c>
      <c r="H23" s="5" t="s">
        <v>112</v>
      </c>
      <c r="I23" s="12">
        <v>44317</v>
      </c>
    </row>
    <row r="24" spans="2:9" ht="18" thickBot="1" x14ac:dyDescent="0.3">
      <c r="B24" s="15" t="s">
        <v>35</v>
      </c>
      <c r="C24" s="4" t="s">
        <v>44</v>
      </c>
      <c r="D24" s="5" t="s">
        <v>45</v>
      </c>
      <c r="E24" s="5" t="s">
        <v>46</v>
      </c>
      <c r="F24" s="5" t="s">
        <v>47</v>
      </c>
      <c r="G24" s="5" t="s">
        <v>48</v>
      </c>
      <c r="H24" s="5" t="s">
        <v>49</v>
      </c>
      <c r="I24" s="5" t="s">
        <v>50</v>
      </c>
    </row>
    <row r="25" spans="2:9" ht="15.75" thickBot="1" x14ac:dyDescent="0.3">
      <c r="B25" s="14" t="s">
        <v>113</v>
      </c>
      <c r="C25" s="11"/>
      <c r="D25" s="11"/>
      <c r="E25" s="11"/>
      <c r="F25" s="11"/>
      <c r="G25" s="11"/>
      <c r="H25" s="11"/>
      <c r="I25" s="11"/>
    </row>
    <row r="26" spans="2:9" ht="18" thickBot="1" x14ac:dyDescent="0.3">
      <c r="B26" s="3" t="s">
        <v>36</v>
      </c>
      <c r="C26" s="4" t="s">
        <v>107</v>
      </c>
      <c r="D26" s="5" t="s">
        <v>108</v>
      </c>
      <c r="E26" s="5" t="s">
        <v>109</v>
      </c>
      <c r="F26" s="5" t="s">
        <v>110</v>
      </c>
      <c r="G26" s="5" t="s">
        <v>111</v>
      </c>
      <c r="H26" s="5" t="s">
        <v>112</v>
      </c>
      <c r="I26" s="12">
        <v>44317</v>
      </c>
    </row>
    <row r="27" spans="2:9" ht="15.75" thickBot="1" x14ac:dyDescent="0.3">
      <c r="B27" s="3" t="s">
        <v>37</v>
      </c>
      <c r="C27" s="4" t="s">
        <v>88</v>
      </c>
      <c r="D27" s="4" t="s">
        <v>89</v>
      </c>
      <c r="E27" s="4" t="s">
        <v>90</v>
      </c>
      <c r="F27" s="4" t="s">
        <v>91</v>
      </c>
      <c r="G27" s="4" t="s">
        <v>92</v>
      </c>
      <c r="H27" s="4" t="s">
        <v>93</v>
      </c>
      <c r="I27" s="4" t="s">
        <v>27</v>
      </c>
    </row>
    <row r="28" spans="2:9" ht="18" thickBot="1" x14ac:dyDescent="0.3">
      <c r="B28" s="3" t="s">
        <v>38</v>
      </c>
      <c r="C28" s="4" t="s">
        <v>100</v>
      </c>
      <c r="D28" s="5" t="s">
        <v>101</v>
      </c>
      <c r="E28" s="5" t="s">
        <v>102</v>
      </c>
      <c r="F28" s="5" t="s">
        <v>103</v>
      </c>
      <c r="G28" s="5" t="s">
        <v>104</v>
      </c>
      <c r="H28" s="5" t="s">
        <v>105</v>
      </c>
      <c r="I28" s="5" t="s">
        <v>106</v>
      </c>
    </row>
    <row r="29" spans="2:9" ht="15.75" thickBot="1" x14ac:dyDescent="0.3">
      <c r="B29" s="3" t="s">
        <v>39</v>
      </c>
      <c r="C29" s="6"/>
      <c r="D29" s="6"/>
      <c r="E29" s="6"/>
      <c r="F29" s="6"/>
      <c r="G29" s="6"/>
      <c r="H29" s="6"/>
      <c r="I29" s="6"/>
    </row>
    <row r="30" spans="2:9" ht="15.75" thickBot="1" x14ac:dyDescent="0.3">
      <c r="B30" s="7" t="s">
        <v>40</v>
      </c>
      <c r="C30" s="11"/>
      <c r="D30" s="11"/>
      <c r="E30" s="11"/>
      <c r="F30" s="11"/>
      <c r="G30" s="11"/>
      <c r="H30" s="11"/>
      <c r="I30" s="11"/>
    </row>
    <row r="31" spans="2:9" ht="15.75" thickBot="1" x14ac:dyDescent="0.3">
      <c r="B31" s="3" t="s">
        <v>41</v>
      </c>
      <c r="C31" s="4" t="s">
        <v>94</v>
      </c>
      <c r="D31" s="4" t="s">
        <v>95</v>
      </c>
      <c r="E31" s="4" t="s">
        <v>96</v>
      </c>
      <c r="F31" s="4" t="s">
        <v>97</v>
      </c>
      <c r="G31" s="4" t="s">
        <v>98</v>
      </c>
      <c r="H31" s="4" t="s">
        <v>99</v>
      </c>
      <c r="I31" s="4" t="s">
        <v>31</v>
      </c>
    </row>
    <row r="32" spans="2:9" ht="15.75" thickBot="1" x14ac:dyDescent="0.3">
      <c r="B32" s="14" t="s">
        <v>42</v>
      </c>
      <c r="C32" s="11"/>
      <c r="D32" s="11"/>
      <c r="E32" s="11"/>
      <c r="F32" s="11"/>
      <c r="G32" s="11"/>
      <c r="H32" s="11"/>
      <c r="I32" s="11"/>
    </row>
    <row r="33" spans="2:9" ht="15.75" thickBot="1" x14ac:dyDescent="0.3">
      <c r="B33" s="3" t="s">
        <v>43</v>
      </c>
      <c r="C33" s="4" t="s">
        <v>76</v>
      </c>
      <c r="D33" s="4" t="s">
        <v>77</v>
      </c>
      <c r="E33" s="4" t="s">
        <v>78</v>
      </c>
      <c r="F33" s="4" t="s">
        <v>79</v>
      </c>
      <c r="G33" s="4" t="s">
        <v>80</v>
      </c>
      <c r="H33" s="4" t="s">
        <v>81</v>
      </c>
      <c r="I33" s="4" t="s">
        <v>18</v>
      </c>
    </row>
    <row r="36" spans="2:9" x14ac:dyDescent="0.25">
      <c r="B36" s="17">
        <v>2019</v>
      </c>
    </row>
    <row r="37" spans="2:9" x14ac:dyDescent="0.25">
      <c r="B37" s="18">
        <v>2018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2148-7A27-452E-9311-AB2AD5EDB03C}">
  <dimension ref="A1:M38"/>
  <sheetViews>
    <sheetView zoomScale="84" zoomScaleNormal="84" workbookViewId="0">
      <selection activeCell="H11" sqref="H11"/>
    </sheetView>
  </sheetViews>
  <sheetFormatPr defaultRowHeight="15" x14ac:dyDescent="0.25"/>
  <cols>
    <col min="1" max="1" width="3.140625" customWidth="1"/>
    <col min="2" max="2" width="13.7109375" bestFit="1" customWidth="1"/>
    <col min="3" max="3" width="35.85546875" bestFit="1" customWidth="1"/>
    <col min="4" max="4" width="34.28515625" bestFit="1" customWidth="1"/>
    <col min="5" max="5" width="22.5703125" bestFit="1" customWidth="1"/>
    <col min="6" max="6" width="23.140625" bestFit="1" customWidth="1"/>
    <col min="7" max="7" width="24.28515625" bestFit="1" customWidth="1"/>
    <col min="8" max="8" width="31.140625" bestFit="1" customWidth="1"/>
    <col min="9" max="9" width="13.7109375" bestFit="1" customWidth="1"/>
  </cols>
  <sheetData>
    <row r="1" spans="1:13" x14ac:dyDescent="0.25">
      <c r="B1" s="28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30" t="s">
        <v>7</v>
      </c>
    </row>
    <row r="2" spans="1:13" ht="27" x14ac:dyDescent="0.25">
      <c r="B2" s="31" t="s">
        <v>9</v>
      </c>
      <c r="C2" s="21" t="s">
        <v>51</v>
      </c>
      <c r="D2" s="21" t="s">
        <v>52</v>
      </c>
      <c r="E2" s="21" t="s">
        <v>139</v>
      </c>
      <c r="F2" s="21" t="s">
        <v>140</v>
      </c>
      <c r="G2" s="21" t="s">
        <v>141</v>
      </c>
      <c r="H2" s="21" t="s">
        <v>142</v>
      </c>
      <c r="I2" s="21" t="s">
        <v>152</v>
      </c>
    </row>
    <row r="3" spans="1:13" x14ac:dyDescent="0.25">
      <c r="B3" s="31" t="s">
        <v>10</v>
      </c>
      <c r="C3" s="21" t="s">
        <v>57</v>
      </c>
      <c r="D3" s="21" t="s">
        <v>58</v>
      </c>
      <c r="E3" s="21" t="s">
        <v>143</v>
      </c>
      <c r="F3" s="21" t="s">
        <v>144</v>
      </c>
      <c r="G3" s="21" t="s">
        <v>145</v>
      </c>
      <c r="H3" s="21" t="s">
        <v>146</v>
      </c>
      <c r="I3" s="21" t="s">
        <v>147</v>
      </c>
    </row>
    <row r="4" spans="1:13" ht="27" x14ac:dyDescent="0.25">
      <c r="B4" s="31" t="s">
        <v>114</v>
      </c>
      <c r="C4" s="21"/>
      <c r="D4" s="21"/>
      <c r="E4" s="21" t="s">
        <v>151</v>
      </c>
      <c r="F4" s="21" t="s">
        <v>153</v>
      </c>
      <c r="G4" s="21" t="s">
        <v>154</v>
      </c>
      <c r="H4" s="21" t="s">
        <v>148</v>
      </c>
      <c r="I4" s="21" t="s">
        <v>155</v>
      </c>
    </row>
    <row r="5" spans="1:13" ht="27" x14ac:dyDescent="0.25">
      <c r="B5" s="32" t="s">
        <v>113</v>
      </c>
      <c r="C5" s="21"/>
      <c r="D5" s="21"/>
      <c r="E5" s="21" t="s">
        <v>151</v>
      </c>
      <c r="F5" s="21" t="s">
        <v>149</v>
      </c>
      <c r="G5" s="21" t="s">
        <v>150</v>
      </c>
      <c r="H5" s="21" t="s">
        <v>156</v>
      </c>
      <c r="I5" s="21"/>
    </row>
    <row r="6" spans="1:13" x14ac:dyDescent="0.25">
      <c r="B6" s="32" t="s">
        <v>42</v>
      </c>
      <c r="C6" s="21"/>
      <c r="D6" s="21"/>
      <c r="E6" s="21"/>
      <c r="F6" s="21"/>
      <c r="G6" s="21"/>
      <c r="H6" s="21"/>
      <c r="I6" s="21"/>
    </row>
    <row r="7" spans="1:13" ht="27" x14ac:dyDescent="0.25">
      <c r="A7">
        <v>1</v>
      </c>
      <c r="B7" s="34" t="s">
        <v>8</v>
      </c>
      <c r="C7" s="25" t="s">
        <v>88</v>
      </c>
      <c r="D7" s="25" t="s">
        <v>89</v>
      </c>
      <c r="E7" s="25" t="s">
        <v>137</v>
      </c>
      <c r="F7" s="25" t="s">
        <v>135</v>
      </c>
      <c r="G7" s="25" t="s">
        <v>136</v>
      </c>
      <c r="H7" s="25" t="s">
        <v>128</v>
      </c>
      <c r="I7" s="35" t="s">
        <v>130</v>
      </c>
      <c r="J7" s="63"/>
      <c r="K7" s="65" t="s">
        <v>175</v>
      </c>
      <c r="M7" s="65" t="s">
        <v>176</v>
      </c>
    </row>
    <row r="8" spans="1:13" ht="27" x14ac:dyDescent="0.25">
      <c r="A8">
        <v>2</v>
      </c>
      <c r="B8" s="34" t="s">
        <v>15</v>
      </c>
      <c r="C8" s="25" t="s">
        <v>88</v>
      </c>
      <c r="D8" s="25" t="s">
        <v>89</v>
      </c>
      <c r="E8" s="25" t="s">
        <v>137</v>
      </c>
      <c r="F8" s="25" t="s">
        <v>91</v>
      </c>
      <c r="G8" s="25" t="s">
        <v>92</v>
      </c>
      <c r="H8" s="25" t="s">
        <v>93</v>
      </c>
      <c r="I8" s="35" t="s">
        <v>27</v>
      </c>
      <c r="J8" s="63"/>
    </row>
    <row r="9" spans="1:13" ht="27" x14ac:dyDescent="0.25">
      <c r="A9">
        <v>3</v>
      </c>
      <c r="B9" s="34" t="s">
        <v>17</v>
      </c>
      <c r="C9" s="25" t="s">
        <v>125</v>
      </c>
      <c r="D9" s="25" t="s">
        <v>124</v>
      </c>
      <c r="E9" s="25" t="s">
        <v>126</v>
      </c>
      <c r="F9" s="25" t="s">
        <v>127</v>
      </c>
      <c r="G9" s="25" t="s">
        <v>129</v>
      </c>
      <c r="H9" s="25" t="s">
        <v>128</v>
      </c>
      <c r="I9" s="35" t="s">
        <v>130</v>
      </c>
      <c r="J9" s="63"/>
    </row>
    <row r="10" spans="1:13" x14ac:dyDescent="0.25">
      <c r="A10">
        <v>4</v>
      </c>
      <c r="B10" s="36" t="s">
        <v>21</v>
      </c>
      <c r="C10" s="26" t="s">
        <v>76</v>
      </c>
      <c r="D10" s="26" t="s">
        <v>77</v>
      </c>
      <c r="E10" s="26" t="s">
        <v>78</v>
      </c>
      <c r="F10" s="26" t="s">
        <v>79</v>
      </c>
      <c r="G10" s="26" t="s">
        <v>80</v>
      </c>
      <c r="H10" s="26" t="s">
        <v>81</v>
      </c>
      <c r="I10" s="37" t="s">
        <v>18</v>
      </c>
      <c r="J10" s="17"/>
    </row>
    <row r="11" spans="1:13" ht="17.25" x14ac:dyDescent="0.25">
      <c r="A11">
        <v>5</v>
      </c>
      <c r="B11" s="38" t="s">
        <v>22</v>
      </c>
      <c r="C11" s="25" t="s">
        <v>44</v>
      </c>
      <c r="D11" s="25" t="s">
        <v>45</v>
      </c>
      <c r="E11" s="25" t="s">
        <v>46</v>
      </c>
      <c r="F11" s="25" t="s">
        <v>47</v>
      </c>
      <c r="G11" s="25" t="s">
        <v>48</v>
      </c>
      <c r="H11" s="25" t="s">
        <v>49</v>
      </c>
      <c r="I11" s="35" t="s">
        <v>50</v>
      </c>
      <c r="J11" s="63"/>
    </row>
    <row r="12" spans="1:13" x14ac:dyDescent="0.25">
      <c r="A12">
        <v>6</v>
      </c>
      <c r="B12" s="34" t="s">
        <v>23</v>
      </c>
      <c r="C12" s="25" t="s">
        <v>131</v>
      </c>
      <c r="D12" s="25" t="s">
        <v>132</v>
      </c>
      <c r="E12" s="25" t="s">
        <v>133</v>
      </c>
      <c r="F12" s="25" t="s">
        <v>134</v>
      </c>
      <c r="G12" s="25" t="s">
        <v>86</v>
      </c>
      <c r="H12" s="25" t="s">
        <v>87</v>
      </c>
      <c r="I12" s="35" t="s">
        <v>24</v>
      </c>
      <c r="J12" s="63"/>
    </row>
    <row r="13" spans="1:13" x14ac:dyDescent="0.25">
      <c r="A13">
        <v>7</v>
      </c>
      <c r="B13" s="36" t="s">
        <v>25</v>
      </c>
      <c r="C13" s="26" t="s">
        <v>88</v>
      </c>
      <c r="D13" s="26" t="s">
        <v>89</v>
      </c>
      <c r="E13" s="26" t="s">
        <v>90</v>
      </c>
      <c r="F13" s="26" t="s">
        <v>91</v>
      </c>
      <c r="G13" s="26" t="s">
        <v>92</v>
      </c>
      <c r="H13" s="26" t="s">
        <v>93</v>
      </c>
      <c r="I13" s="37" t="s">
        <v>27</v>
      </c>
      <c r="J13" s="17"/>
    </row>
    <row r="14" spans="1:13" ht="27" x14ac:dyDescent="0.25">
      <c r="A14">
        <v>8</v>
      </c>
      <c r="B14" s="36" t="s">
        <v>35</v>
      </c>
      <c r="C14" s="26" t="s">
        <v>119</v>
      </c>
      <c r="D14" s="26" t="s">
        <v>120</v>
      </c>
      <c r="E14" s="26" t="s">
        <v>138</v>
      </c>
      <c r="F14" s="26" t="s">
        <v>121</v>
      </c>
      <c r="G14" s="26" t="s">
        <v>122</v>
      </c>
      <c r="H14" s="26" t="s">
        <v>123</v>
      </c>
      <c r="I14" s="37" t="s">
        <v>18</v>
      </c>
      <c r="J14" s="17"/>
      <c r="K14" s="64" t="s">
        <v>175</v>
      </c>
    </row>
    <row r="15" spans="1:13" x14ac:dyDescent="0.25">
      <c r="B15" s="39" t="s">
        <v>11</v>
      </c>
      <c r="C15" s="23"/>
      <c r="D15" s="23"/>
      <c r="E15" s="23"/>
      <c r="F15" s="23"/>
      <c r="G15" s="23"/>
      <c r="H15" s="23"/>
      <c r="I15" s="40"/>
    </row>
    <row r="16" spans="1:13" x14ac:dyDescent="0.25">
      <c r="B16" s="41" t="s">
        <v>12</v>
      </c>
      <c r="C16" s="27" t="s">
        <v>13</v>
      </c>
      <c r="D16" s="27" t="s">
        <v>13</v>
      </c>
      <c r="E16" s="27" t="s">
        <v>13</v>
      </c>
      <c r="F16" s="27" t="s">
        <v>13</v>
      </c>
      <c r="G16" s="27" t="s">
        <v>13</v>
      </c>
      <c r="H16" s="27" t="s">
        <v>13</v>
      </c>
      <c r="I16" s="42" t="s">
        <v>13</v>
      </c>
    </row>
    <row r="17" spans="2:9" x14ac:dyDescent="0.25">
      <c r="B17" s="43" t="s">
        <v>14</v>
      </c>
      <c r="C17" s="27" t="s">
        <v>64</v>
      </c>
      <c r="D17" s="27" t="s">
        <v>65</v>
      </c>
      <c r="E17" s="27" t="s">
        <v>66</v>
      </c>
      <c r="F17" s="27" t="s">
        <v>67</v>
      </c>
      <c r="G17" s="27" t="s">
        <v>68</v>
      </c>
      <c r="H17" s="27" t="s">
        <v>69</v>
      </c>
      <c r="I17" s="44">
        <v>44136</v>
      </c>
    </row>
    <row r="18" spans="2:9" x14ac:dyDescent="0.25">
      <c r="B18" s="39" t="s">
        <v>19</v>
      </c>
      <c r="C18" s="21" t="s">
        <v>13</v>
      </c>
      <c r="D18" s="21" t="s">
        <v>13</v>
      </c>
      <c r="E18" s="21" t="s">
        <v>13</v>
      </c>
      <c r="F18" s="21" t="s">
        <v>13</v>
      </c>
      <c r="G18" s="21" t="s">
        <v>13</v>
      </c>
      <c r="H18" s="21" t="s">
        <v>13</v>
      </c>
      <c r="I18" s="45" t="s">
        <v>13</v>
      </c>
    </row>
    <row r="19" spans="2:9" x14ac:dyDescent="0.25">
      <c r="B19" s="43" t="s">
        <v>20</v>
      </c>
      <c r="C19" s="24"/>
      <c r="D19" s="24"/>
      <c r="E19" s="24"/>
      <c r="F19" s="24"/>
      <c r="G19" s="24"/>
      <c r="H19" s="24"/>
      <c r="I19" s="33"/>
    </row>
    <row r="20" spans="2:9" ht="17.25" x14ac:dyDescent="0.25">
      <c r="B20" s="39" t="s">
        <v>26</v>
      </c>
      <c r="C20" s="21" t="s">
        <v>107</v>
      </c>
      <c r="D20" s="22" t="s">
        <v>108</v>
      </c>
      <c r="E20" s="22" t="s">
        <v>109</v>
      </c>
      <c r="F20" s="22" t="s">
        <v>110</v>
      </c>
      <c r="G20" s="22" t="s">
        <v>111</v>
      </c>
      <c r="H20" s="22" t="s">
        <v>112</v>
      </c>
      <c r="I20" s="46">
        <v>44317</v>
      </c>
    </row>
    <row r="21" spans="2:9" x14ac:dyDescent="0.25">
      <c r="B21" s="43" t="s">
        <v>28</v>
      </c>
      <c r="C21" s="24"/>
      <c r="D21" s="24"/>
      <c r="E21" s="24"/>
      <c r="F21" s="24"/>
      <c r="G21" s="24"/>
      <c r="H21" s="24"/>
      <c r="I21" s="33"/>
    </row>
    <row r="22" spans="2:9" x14ac:dyDescent="0.25">
      <c r="B22" s="39" t="s">
        <v>29</v>
      </c>
      <c r="C22" s="21" t="s">
        <v>76</v>
      </c>
      <c r="D22" s="21" t="s">
        <v>77</v>
      </c>
      <c r="E22" s="21" t="s">
        <v>78</v>
      </c>
      <c r="F22" s="21" t="s">
        <v>79</v>
      </c>
      <c r="G22" s="21" t="s">
        <v>80</v>
      </c>
      <c r="H22" s="21" t="s">
        <v>81</v>
      </c>
      <c r="I22" s="45" t="s">
        <v>18</v>
      </c>
    </row>
    <row r="23" spans="2:9" x14ac:dyDescent="0.25">
      <c r="B23" s="39" t="s">
        <v>30</v>
      </c>
      <c r="C23" s="21" t="s">
        <v>94</v>
      </c>
      <c r="D23" s="21" t="s">
        <v>95</v>
      </c>
      <c r="E23" s="21" t="s">
        <v>96</v>
      </c>
      <c r="F23" s="21" t="s">
        <v>97</v>
      </c>
      <c r="G23" s="21" t="s">
        <v>98</v>
      </c>
      <c r="H23" s="21" t="s">
        <v>99</v>
      </c>
      <c r="I23" s="45" t="s">
        <v>31</v>
      </c>
    </row>
    <row r="24" spans="2:9" ht="17.25" x14ac:dyDescent="0.25">
      <c r="B24" s="39" t="s">
        <v>32</v>
      </c>
      <c r="C24" s="21" t="s">
        <v>100</v>
      </c>
      <c r="D24" s="22" t="s">
        <v>101</v>
      </c>
      <c r="E24" s="22" t="s">
        <v>102</v>
      </c>
      <c r="F24" s="22" t="s">
        <v>103</v>
      </c>
      <c r="G24" s="22" t="s">
        <v>104</v>
      </c>
      <c r="H24" s="22" t="s">
        <v>105</v>
      </c>
      <c r="I24" s="47" t="s">
        <v>106</v>
      </c>
    </row>
    <row r="25" spans="2:9" x14ac:dyDescent="0.25">
      <c r="B25" s="39" t="s">
        <v>33</v>
      </c>
      <c r="C25" s="21" t="s">
        <v>82</v>
      </c>
      <c r="D25" s="21" t="s">
        <v>83</v>
      </c>
      <c r="E25" s="21" t="s">
        <v>84</v>
      </c>
      <c r="F25" s="21" t="s">
        <v>85</v>
      </c>
      <c r="G25" s="21" t="s">
        <v>86</v>
      </c>
      <c r="H25" s="21" t="s">
        <v>87</v>
      </c>
      <c r="I25" s="45" t="s">
        <v>24</v>
      </c>
    </row>
    <row r="26" spans="2:9" ht="17.25" x14ac:dyDescent="0.25">
      <c r="B26" s="39" t="s">
        <v>34</v>
      </c>
      <c r="C26" s="21" t="s">
        <v>107</v>
      </c>
      <c r="D26" s="22" t="s">
        <v>108</v>
      </c>
      <c r="E26" s="22" t="s">
        <v>109</v>
      </c>
      <c r="F26" s="22" t="s">
        <v>110</v>
      </c>
      <c r="G26" s="22" t="s">
        <v>111</v>
      </c>
      <c r="H26" s="22" t="s">
        <v>112</v>
      </c>
      <c r="I26" s="46">
        <v>44317</v>
      </c>
    </row>
    <row r="27" spans="2:9" ht="17.25" x14ac:dyDescent="0.25">
      <c r="B27" s="39" t="s">
        <v>36</v>
      </c>
      <c r="C27" s="21" t="s">
        <v>107</v>
      </c>
      <c r="D27" s="22" t="s">
        <v>108</v>
      </c>
      <c r="E27" s="22" t="s">
        <v>109</v>
      </c>
      <c r="F27" s="22" t="s">
        <v>110</v>
      </c>
      <c r="G27" s="22" t="s">
        <v>111</v>
      </c>
      <c r="H27" s="22" t="s">
        <v>112</v>
      </c>
      <c r="I27" s="46">
        <v>44317</v>
      </c>
    </row>
    <row r="28" spans="2:9" x14ac:dyDescent="0.25">
      <c r="B28" s="39" t="s">
        <v>37</v>
      </c>
      <c r="C28" s="21" t="s">
        <v>88</v>
      </c>
      <c r="D28" s="21" t="s">
        <v>89</v>
      </c>
      <c r="E28" s="21" t="s">
        <v>90</v>
      </c>
      <c r="F28" s="21" t="s">
        <v>91</v>
      </c>
      <c r="G28" s="21" t="s">
        <v>92</v>
      </c>
      <c r="H28" s="21" t="s">
        <v>93</v>
      </c>
      <c r="I28" s="45" t="s">
        <v>27</v>
      </c>
    </row>
    <row r="29" spans="2:9" ht="17.25" x14ac:dyDescent="0.25">
      <c r="B29" s="39" t="s">
        <v>38</v>
      </c>
      <c r="C29" s="21" t="s">
        <v>100</v>
      </c>
      <c r="D29" s="22" t="s">
        <v>101</v>
      </c>
      <c r="E29" s="22" t="s">
        <v>102</v>
      </c>
      <c r="F29" s="22" t="s">
        <v>103</v>
      </c>
      <c r="G29" s="22" t="s">
        <v>104</v>
      </c>
      <c r="H29" s="22" t="s">
        <v>105</v>
      </c>
      <c r="I29" s="47" t="s">
        <v>106</v>
      </c>
    </row>
    <row r="30" spans="2:9" x14ac:dyDescent="0.25">
      <c r="B30" s="39" t="s">
        <v>39</v>
      </c>
      <c r="C30" s="23"/>
      <c r="D30" s="23"/>
      <c r="E30" s="23"/>
      <c r="F30" s="23"/>
      <c r="G30" s="23"/>
      <c r="H30" s="23"/>
      <c r="I30" s="40"/>
    </row>
    <row r="31" spans="2:9" x14ac:dyDescent="0.25">
      <c r="B31" s="41" t="s">
        <v>40</v>
      </c>
      <c r="C31" s="24"/>
      <c r="D31" s="24"/>
      <c r="E31" s="24"/>
      <c r="F31" s="24"/>
      <c r="G31" s="24"/>
      <c r="H31" s="24"/>
      <c r="I31" s="33"/>
    </row>
    <row r="32" spans="2:9" x14ac:dyDescent="0.25">
      <c r="B32" s="39" t="s">
        <v>41</v>
      </c>
      <c r="C32" s="21" t="s">
        <v>94</v>
      </c>
      <c r="D32" s="21" t="s">
        <v>95</v>
      </c>
      <c r="E32" s="21" t="s">
        <v>96</v>
      </c>
      <c r="F32" s="21" t="s">
        <v>97</v>
      </c>
      <c r="G32" s="21" t="s">
        <v>98</v>
      </c>
      <c r="H32" s="21" t="s">
        <v>99</v>
      </c>
      <c r="I32" s="45" t="s">
        <v>31</v>
      </c>
    </row>
    <row r="33" spans="2:9" ht="15.75" thickBot="1" x14ac:dyDescent="0.3">
      <c r="B33" s="48" t="s">
        <v>43</v>
      </c>
      <c r="C33" s="49" t="s">
        <v>76</v>
      </c>
      <c r="D33" s="49" t="s">
        <v>77</v>
      </c>
      <c r="E33" s="49" t="s">
        <v>78</v>
      </c>
      <c r="F33" s="49" t="s">
        <v>79</v>
      </c>
      <c r="G33" s="49" t="s">
        <v>80</v>
      </c>
      <c r="H33" s="49" t="s">
        <v>81</v>
      </c>
      <c r="I33" s="50" t="s">
        <v>18</v>
      </c>
    </row>
    <row r="35" spans="2:9" x14ac:dyDescent="0.25">
      <c r="B35" s="18" t="s">
        <v>115</v>
      </c>
    </row>
    <row r="36" spans="2:9" x14ac:dyDescent="0.25">
      <c r="B36" s="17" t="s">
        <v>116</v>
      </c>
    </row>
    <row r="37" spans="2:9" ht="15.75" thickBot="1" x14ac:dyDescent="0.3">
      <c r="B37" s="19" t="s">
        <v>117</v>
      </c>
    </row>
    <row r="38" spans="2:9" ht="15.75" thickBot="1" x14ac:dyDescent="0.3">
      <c r="B38" s="20" t="s">
        <v>118</v>
      </c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0AFE-0C6F-4C84-AE51-AE227E6A0E3F}">
  <dimension ref="B1:L7"/>
  <sheetViews>
    <sheetView zoomScale="84" zoomScaleNormal="84" workbookViewId="0">
      <selection activeCell="K4" sqref="K4"/>
    </sheetView>
  </sheetViews>
  <sheetFormatPr defaultRowHeight="15" x14ac:dyDescent="0.25"/>
  <cols>
    <col min="1" max="1" width="3.140625" customWidth="1"/>
    <col min="2" max="2" width="13.7109375" bestFit="1" customWidth="1"/>
    <col min="3" max="3" width="35.85546875" bestFit="1" customWidth="1"/>
    <col min="4" max="4" width="30" bestFit="1" customWidth="1"/>
    <col min="5" max="5" width="22.5703125" bestFit="1" customWidth="1"/>
    <col min="6" max="6" width="23.140625" bestFit="1" customWidth="1"/>
    <col min="7" max="7" width="24.28515625" bestFit="1" customWidth="1"/>
    <col min="8" max="8" width="31.140625" bestFit="1" customWidth="1"/>
    <col min="9" max="9" width="31.140625" customWidth="1"/>
    <col min="10" max="10" width="8.140625" bestFit="1" customWidth="1"/>
    <col min="11" max="11" width="13.7109375" bestFit="1" customWidth="1"/>
    <col min="12" max="12" width="11.85546875" bestFit="1" customWidth="1"/>
    <col min="13" max="13" width="57.5703125" customWidth="1"/>
  </cols>
  <sheetData>
    <row r="1" spans="2:12" ht="15.75" thickBot="1" x14ac:dyDescent="0.3"/>
    <row r="2" spans="2:12" ht="25.5" x14ac:dyDescent="0.25">
      <c r="B2" s="28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  <c r="H2" s="29" t="s">
        <v>162</v>
      </c>
      <c r="I2" s="29" t="s">
        <v>161</v>
      </c>
      <c r="J2" s="29" t="s">
        <v>163</v>
      </c>
      <c r="K2" s="29" t="s">
        <v>7</v>
      </c>
      <c r="L2" s="54" t="s">
        <v>157</v>
      </c>
    </row>
    <row r="3" spans="2:12" ht="26.25" customHeight="1" x14ac:dyDescent="0.25">
      <c r="B3" s="31" t="s">
        <v>9</v>
      </c>
      <c r="C3" s="25" t="s">
        <v>51</v>
      </c>
      <c r="D3" s="25" t="s">
        <v>52</v>
      </c>
      <c r="E3" s="25" t="s">
        <v>139</v>
      </c>
      <c r="F3" s="25" t="s">
        <v>140</v>
      </c>
      <c r="G3" s="25" t="s">
        <v>141</v>
      </c>
      <c r="H3" s="56" t="s">
        <v>159</v>
      </c>
      <c r="I3" s="57">
        <v>43132</v>
      </c>
      <c r="J3" s="60" t="s">
        <v>164</v>
      </c>
      <c r="K3" s="21" t="s">
        <v>152</v>
      </c>
      <c r="L3" s="51">
        <v>30000</v>
      </c>
    </row>
    <row r="4" spans="2:12" ht="26.25" customHeight="1" x14ac:dyDescent="0.25">
      <c r="B4" s="31" t="s">
        <v>10</v>
      </c>
      <c r="C4" s="25" t="s">
        <v>57</v>
      </c>
      <c r="D4" s="25" t="s">
        <v>58</v>
      </c>
      <c r="E4" s="25" t="s">
        <v>143</v>
      </c>
      <c r="F4" s="25" t="s">
        <v>144</v>
      </c>
      <c r="G4" s="25" t="s">
        <v>145</v>
      </c>
      <c r="H4" s="59" t="s">
        <v>165</v>
      </c>
      <c r="I4" s="55" t="s">
        <v>166</v>
      </c>
      <c r="J4" s="55" t="s">
        <v>169</v>
      </c>
      <c r="K4" s="21" t="s">
        <v>147</v>
      </c>
      <c r="L4" s="51">
        <v>9000</v>
      </c>
    </row>
    <row r="5" spans="2:12" ht="26.25" customHeight="1" x14ac:dyDescent="0.25">
      <c r="B5" s="31" t="s">
        <v>114</v>
      </c>
      <c r="C5" s="25"/>
      <c r="D5" s="25"/>
      <c r="E5" s="25" t="s">
        <v>151</v>
      </c>
      <c r="F5" s="25" t="s">
        <v>153</v>
      </c>
      <c r="G5" s="25" t="s">
        <v>154</v>
      </c>
      <c r="H5" s="61" t="s">
        <v>167</v>
      </c>
      <c r="I5" s="21" t="s">
        <v>168</v>
      </c>
      <c r="J5" s="21" t="s">
        <v>170</v>
      </c>
      <c r="K5" s="21" t="s">
        <v>155</v>
      </c>
      <c r="L5" s="51">
        <v>15000</v>
      </c>
    </row>
    <row r="6" spans="2:12" ht="26.25" customHeight="1" x14ac:dyDescent="0.25">
      <c r="B6" s="32" t="s">
        <v>113</v>
      </c>
      <c r="C6" s="25"/>
      <c r="D6" s="25"/>
      <c r="E6" s="25" t="s">
        <v>151</v>
      </c>
      <c r="F6" s="61" t="s">
        <v>171</v>
      </c>
      <c r="G6" s="61" t="s">
        <v>172</v>
      </c>
      <c r="H6" s="61" t="s">
        <v>173</v>
      </c>
      <c r="I6" s="61" t="s">
        <v>174</v>
      </c>
      <c r="J6" s="21"/>
      <c r="K6" s="21" t="s">
        <v>158</v>
      </c>
      <c r="L6" s="51">
        <v>16000</v>
      </c>
    </row>
    <row r="7" spans="2:12" ht="26.25" customHeight="1" thickBot="1" x14ac:dyDescent="0.3">
      <c r="B7" s="52" t="s">
        <v>42</v>
      </c>
      <c r="C7" s="58"/>
      <c r="D7" s="58"/>
      <c r="E7" s="58" t="s">
        <v>13</v>
      </c>
      <c r="F7" s="58"/>
      <c r="G7" s="58"/>
      <c r="H7" s="61" t="s">
        <v>173</v>
      </c>
      <c r="I7" s="62" t="s">
        <v>174</v>
      </c>
      <c r="J7" s="49"/>
      <c r="K7" s="49" t="s">
        <v>160</v>
      </c>
      <c r="L7" s="53">
        <v>1000</v>
      </c>
    </row>
  </sheetData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4F82-8D94-424F-BE6E-FF9C630A964B}">
  <dimension ref="A2:T29"/>
  <sheetViews>
    <sheetView workbookViewId="0">
      <selection activeCell="S4" sqref="S4:T16"/>
    </sheetView>
  </sheetViews>
  <sheetFormatPr defaultRowHeight="15" x14ac:dyDescent="0.25"/>
  <cols>
    <col min="2" max="2" width="9.85546875" bestFit="1" customWidth="1"/>
    <col min="3" max="3" width="19.140625" bestFit="1" customWidth="1"/>
    <col min="4" max="4" width="18.42578125" bestFit="1" customWidth="1"/>
    <col min="5" max="5" width="18.42578125" customWidth="1"/>
    <col min="6" max="6" width="11.7109375" bestFit="1" customWidth="1"/>
    <col min="7" max="7" width="12" bestFit="1" customWidth="1"/>
    <col min="8" max="8" width="9.85546875" bestFit="1" customWidth="1"/>
    <col min="12" max="12" width="13.42578125" bestFit="1" customWidth="1"/>
    <col min="13" max="13" width="13.28515625" bestFit="1" customWidth="1"/>
    <col min="14" max="14" width="11.5703125" bestFit="1" customWidth="1"/>
    <col min="15" max="15" width="13.28515625" bestFit="1" customWidth="1"/>
    <col min="17" max="19" width="11.5703125" bestFit="1" customWidth="1"/>
    <col min="20" max="20" width="9.85546875" bestFit="1" customWidth="1"/>
  </cols>
  <sheetData>
    <row r="2" spans="1:20" x14ac:dyDescent="0.25">
      <c r="B2" s="70"/>
      <c r="C2" s="71" t="s">
        <v>182</v>
      </c>
      <c r="D2" s="71" t="s">
        <v>186</v>
      </c>
      <c r="E2" s="71" t="s">
        <v>185</v>
      </c>
      <c r="F2" s="71" t="s">
        <v>183</v>
      </c>
      <c r="G2" s="71" t="s">
        <v>184</v>
      </c>
      <c r="H2" s="71" t="s">
        <v>187</v>
      </c>
      <c r="I2" s="71"/>
    </row>
    <row r="3" spans="1:20" x14ac:dyDescent="0.25">
      <c r="A3" t="s">
        <v>188</v>
      </c>
      <c r="B3" s="70" t="s">
        <v>0</v>
      </c>
      <c r="C3" s="72">
        <v>2281211</v>
      </c>
      <c r="D3" s="72">
        <v>1844758.4353927742</v>
      </c>
      <c r="E3" s="72">
        <f>C3+D3</f>
        <v>4125969.4353927742</v>
      </c>
      <c r="F3" s="73"/>
      <c r="G3" s="74"/>
      <c r="H3" s="74"/>
      <c r="I3" s="71"/>
      <c r="S3" t="s">
        <v>194</v>
      </c>
    </row>
    <row r="4" spans="1:20" x14ac:dyDescent="0.25">
      <c r="A4" s="66">
        <v>43374</v>
      </c>
      <c r="B4" s="71" t="s">
        <v>177</v>
      </c>
      <c r="C4" s="72">
        <v>2312156</v>
      </c>
      <c r="D4" s="72">
        <v>1844758.4353927742</v>
      </c>
      <c r="E4" s="72">
        <f t="shared" ref="E4:E16" si="0">C4+D4</f>
        <v>4156914.4353927742</v>
      </c>
      <c r="F4" s="72">
        <f>IF(C4=C3,0,C4-C3)</f>
        <v>30945</v>
      </c>
      <c r="G4" s="71">
        <f>IF(D4-D3=0,0,D4-D3)</f>
        <v>0</v>
      </c>
      <c r="H4" s="75">
        <f>F4+G4</f>
        <v>30945</v>
      </c>
      <c r="I4" s="79">
        <v>2018</v>
      </c>
      <c r="L4" s="67">
        <f>F4*OilPrice</f>
        <v>1591501.35</v>
      </c>
      <c r="M4" s="67">
        <f>-L4*0.2</f>
        <v>-318300.27</v>
      </c>
      <c r="N4" s="67">
        <f t="shared" ref="N4:N16" si="1">-F4*Depreciation</f>
        <v>-83737.17</v>
      </c>
      <c r="O4" s="68">
        <f>SUM(L4:N4)</f>
        <v>1189463.9100000001</v>
      </c>
      <c r="P4">
        <f>-O4*0.85</f>
        <v>-1011044.3235000001</v>
      </c>
      <c r="Q4" s="68">
        <f>O4+P4</f>
        <v>178419.58650000009</v>
      </c>
      <c r="R4" s="68">
        <f>Q4-N4</f>
        <v>262156.75650000008</v>
      </c>
      <c r="S4" s="68">
        <f>R4*0.3</f>
        <v>78647.026950000014</v>
      </c>
      <c r="T4" s="71" t="s">
        <v>177</v>
      </c>
    </row>
    <row r="5" spans="1:20" x14ac:dyDescent="0.25">
      <c r="A5" s="66">
        <v>43435</v>
      </c>
      <c r="B5" s="71" t="s">
        <v>179</v>
      </c>
      <c r="C5" s="72">
        <v>2312156</v>
      </c>
      <c r="D5" s="72">
        <v>1850547.3821401633</v>
      </c>
      <c r="E5" s="72">
        <f>C5+D5</f>
        <v>4162703.3821401633</v>
      </c>
      <c r="F5" s="72">
        <f>IF(C5=C7,0,C5-C7)</f>
        <v>0</v>
      </c>
      <c r="G5" s="72">
        <f>D5-D3</f>
        <v>5788.9467473891564</v>
      </c>
      <c r="H5" s="75">
        <f>F5+G5</f>
        <v>5788.9467473891564</v>
      </c>
      <c r="I5" s="79"/>
      <c r="L5" s="67">
        <f>G5*OilPrice</f>
        <v>297725.53121822432</v>
      </c>
      <c r="M5" s="67">
        <f t="shared" ref="M5:M16" si="2">-L5*0.2</f>
        <v>-59545.10624364487</v>
      </c>
      <c r="N5" s="67">
        <f t="shared" si="1"/>
        <v>0</v>
      </c>
      <c r="O5" s="68">
        <f t="shared" ref="O5:O16" si="3">SUM(L5:N5)</f>
        <v>238180.42497457945</v>
      </c>
      <c r="P5">
        <f t="shared" ref="P5:P16" si="4">-O5*0.85</f>
        <v>-202453.36122839252</v>
      </c>
      <c r="Q5" s="68">
        <f t="shared" ref="Q5:Q16" si="5">O5+P5</f>
        <v>35727.063746186934</v>
      </c>
      <c r="R5" s="68">
        <f t="shared" ref="R5:R16" si="6">Q5-N5</f>
        <v>35727.063746186934</v>
      </c>
      <c r="S5" s="68">
        <f t="shared" ref="S5:S16" si="7">R5*0.3</f>
        <v>10718.11912385608</v>
      </c>
      <c r="T5" s="71" t="s">
        <v>179</v>
      </c>
    </row>
    <row r="6" spans="1:20" x14ac:dyDescent="0.25">
      <c r="A6" s="66">
        <v>43405</v>
      </c>
      <c r="B6" s="71" t="s">
        <v>181</v>
      </c>
      <c r="C6" s="72">
        <v>2312156</v>
      </c>
      <c r="D6" s="72">
        <v>1853388.975324112</v>
      </c>
      <c r="E6" s="72">
        <f>C6+D6</f>
        <v>4165544.975324112</v>
      </c>
      <c r="F6" s="72">
        <f>IF(C6=C5,0,C6-C5)</f>
        <v>0</v>
      </c>
      <c r="G6" s="72">
        <f>D6-D5</f>
        <v>2841.5931839486584</v>
      </c>
      <c r="H6" s="75">
        <f>F6+G6</f>
        <v>2841.5931839486584</v>
      </c>
      <c r="I6" s="79"/>
      <c r="L6" s="67">
        <f>G6*OilPrice</f>
        <v>146143.13745047949</v>
      </c>
      <c r="M6" s="67">
        <f t="shared" si="2"/>
        <v>-29228.6274900959</v>
      </c>
      <c r="N6" s="67">
        <f t="shared" si="1"/>
        <v>0</v>
      </c>
      <c r="O6" s="68">
        <f t="shared" si="3"/>
        <v>116914.5099603836</v>
      </c>
      <c r="P6">
        <f t="shared" si="4"/>
        <v>-99377.333466326061</v>
      </c>
      <c r="Q6" s="68">
        <f t="shared" si="5"/>
        <v>17537.176494057538</v>
      </c>
      <c r="R6" s="68">
        <f t="shared" si="6"/>
        <v>17537.176494057538</v>
      </c>
      <c r="S6" s="68">
        <f t="shared" si="7"/>
        <v>5261.1529482172609</v>
      </c>
      <c r="T6" s="71" t="s">
        <v>181</v>
      </c>
    </row>
    <row r="7" spans="1:20" x14ac:dyDescent="0.25">
      <c r="A7" s="66">
        <v>43435</v>
      </c>
      <c r="B7" s="71" t="s">
        <v>178</v>
      </c>
      <c r="C7" s="72">
        <v>2312156</v>
      </c>
      <c r="D7" s="72">
        <v>1872645.2085808897</v>
      </c>
      <c r="E7" s="72">
        <f t="shared" si="0"/>
        <v>4184801.2085808897</v>
      </c>
      <c r="F7" s="72">
        <f>IF(C7=C4,0,C7-C4)</f>
        <v>0</v>
      </c>
      <c r="G7" s="72">
        <f>D7-D3</f>
        <v>27886.773188115563</v>
      </c>
      <c r="H7" s="75">
        <f t="shared" ref="H7:H17" si="8">F7+G7</f>
        <v>27886.773188115563</v>
      </c>
      <c r="I7" s="79"/>
      <c r="L7" s="67">
        <f>G7*OilPrice</f>
        <v>1434216.7450647834</v>
      </c>
      <c r="M7" s="67">
        <f t="shared" si="2"/>
        <v>-286843.34901295666</v>
      </c>
      <c r="N7" s="67">
        <f t="shared" si="1"/>
        <v>0</v>
      </c>
      <c r="O7" s="68">
        <f t="shared" si="3"/>
        <v>1147373.3960518267</v>
      </c>
      <c r="P7">
        <f t="shared" si="4"/>
        <v>-975267.38664405257</v>
      </c>
      <c r="Q7" s="68">
        <f t="shared" si="5"/>
        <v>172106.00940777408</v>
      </c>
      <c r="R7" s="68">
        <f t="shared" si="6"/>
        <v>172106.00940777408</v>
      </c>
      <c r="S7" s="68">
        <f t="shared" si="7"/>
        <v>51631.802822332225</v>
      </c>
      <c r="T7" s="71" t="s">
        <v>178</v>
      </c>
    </row>
    <row r="8" spans="1:20" x14ac:dyDescent="0.25">
      <c r="A8" s="66">
        <v>43405</v>
      </c>
      <c r="B8" s="71" t="s">
        <v>180</v>
      </c>
      <c r="C8" s="72">
        <v>2312156</v>
      </c>
      <c r="D8" s="72">
        <v>2008280.4680643356</v>
      </c>
      <c r="E8" s="72">
        <f t="shared" si="0"/>
        <v>4320436.4680643361</v>
      </c>
      <c r="F8" s="72">
        <f>IF(C8=C6,0,C8-C6)</f>
        <v>0</v>
      </c>
      <c r="G8" s="72">
        <f>D8-D6</f>
        <v>154891.49274022365</v>
      </c>
      <c r="H8" s="75">
        <f t="shared" si="8"/>
        <v>154891.49274022365</v>
      </c>
      <c r="I8" s="79"/>
      <c r="J8" s="69">
        <f>SUM(H4:H8)</f>
        <v>222353.80585967703</v>
      </c>
      <c r="L8" s="67">
        <f>G8*OilPrice</f>
        <v>7966069.4716297025</v>
      </c>
      <c r="M8" s="67">
        <f t="shared" si="2"/>
        <v>-1593213.8943259406</v>
      </c>
      <c r="N8" s="67">
        <f t="shared" si="1"/>
        <v>0</v>
      </c>
      <c r="O8" s="68">
        <f t="shared" si="3"/>
        <v>6372855.5773037616</v>
      </c>
      <c r="P8">
        <f t="shared" si="4"/>
        <v>-5416927.2407081975</v>
      </c>
      <c r="Q8" s="68">
        <f t="shared" si="5"/>
        <v>955928.33659556415</v>
      </c>
      <c r="R8" s="68">
        <f t="shared" si="6"/>
        <v>955928.33659556415</v>
      </c>
      <c r="S8" s="68">
        <f t="shared" si="7"/>
        <v>286778.50097866921</v>
      </c>
      <c r="T8" s="71" t="s">
        <v>180</v>
      </c>
    </row>
    <row r="9" spans="1:20" x14ac:dyDescent="0.25">
      <c r="A9" s="66">
        <v>43800</v>
      </c>
      <c r="B9" s="71" t="s">
        <v>8</v>
      </c>
      <c r="C9" s="72">
        <v>2369126</v>
      </c>
      <c r="D9" s="72">
        <v>2008280.4680643356</v>
      </c>
      <c r="E9" s="72">
        <f t="shared" si="0"/>
        <v>4377406.4680643361</v>
      </c>
      <c r="F9" s="72">
        <f t="shared" ref="F9:F16" si="9">IF(C9=C8,0,C9-C8)</f>
        <v>56970</v>
      </c>
      <c r="G9" s="72"/>
      <c r="H9" s="75">
        <f t="shared" si="8"/>
        <v>56970</v>
      </c>
      <c r="I9" s="79">
        <v>2019</v>
      </c>
      <c r="L9" s="67">
        <f>F9*OilPrice</f>
        <v>2929967.1</v>
      </c>
      <c r="M9" s="67">
        <f t="shared" si="2"/>
        <v>-585993.42000000004</v>
      </c>
      <c r="N9" s="67">
        <f t="shared" si="1"/>
        <v>-154160.82</v>
      </c>
      <c r="O9" s="68">
        <f t="shared" si="3"/>
        <v>2189812.8600000003</v>
      </c>
      <c r="P9">
        <f t="shared" si="4"/>
        <v>-1861340.9310000003</v>
      </c>
      <c r="Q9" s="68">
        <f t="shared" si="5"/>
        <v>328471.929</v>
      </c>
      <c r="R9" s="68">
        <f t="shared" si="6"/>
        <v>482632.74900000001</v>
      </c>
      <c r="S9" s="68">
        <f t="shared" si="7"/>
        <v>144789.8247</v>
      </c>
      <c r="T9" s="71" t="s">
        <v>8</v>
      </c>
    </row>
    <row r="10" spans="1:20" x14ac:dyDescent="0.25">
      <c r="A10" s="66">
        <v>43770</v>
      </c>
      <c r="B10" s="71" t="s">
        <v>15</v>
      </c>
      <c r="C10" s="72">
        <v>2391233</v>
      </c>
      <c r="D10" s="72">
        <v>2008280.4680643356</v>
      </c>
      <c r="E10" s="72">
        <f t="shared" si="0"/>
        <v>4399513.4680643361</v>
      </c>
      <c r="F10" s="72">
        <f t="shared" si="9"/>
        <v>22107</v>
      </c>
      <c r="G10" s="72"/>
      <c r="H10" s="75">
        <f t="shared" si="8"/>
        <v>22107</v>
      </c>
      <c r="I10" s="79"/>
      <c r="L10" s="67">
        <f>F10*OilPrice</f>
        <v>1136963.01</v>
      </c>
      <c r="M10" s="67">
        <f t="shared" si="2"/>
        <v>-227392.60200000001</v>
      </c>
      <c r="N10" s="67">
        <f t="shared" si="1"/>
        <v>-59821.542000000001</v>
      </c>
      <c r="O10" s="68">
        <f t="shared" si="3"/>
        <v>849748.86600000004</v>
      </c>
      <c r="P10">
        <f t="shared" si="4"/>
        <v>-722286.53610000003</v>
      </c>
      <c r="Q10" s="68">
        <f t="shared" si="5"/>
        <v>127462.32990000001</v>
      </c>
      <c r="R10" s="68">
        <f t="shared" si="6"/>
        <v>187283.87190000003</v>
      </c>
      <c r="S10" s="68">
        <f t="shared" si="7"/>
        <v>56185.161570000004</v>
      </c>
      <c r="T10" s="71" t="s">
        <v>15</v>
      </c>
    </row>
    <row r="11" spans="1:20" x14ac:dyDescent="0.25">
      <c r="A11" s="66">
        <v>43800</v>
      </c>
      <c r="B11" s="71" t="s">
        <v>17</v>
      </c>
      <c r="C11" s="72">
        <v>2412889</v>
      </c>
      <c r="D11" s="72">
        <v>2008280.4680643356</v>
      </c>
      <c r="E11" s="72">
        <f t="shared" si="0"/>
        <v>4421169.4680643361</v>
      </c>
      <c r="F11" s="72">
        <f t="shared" si="9"/>
        <v>21656</v>
      </c>
      <c r="G11" s="72"/>
      <c r="H11" s="75">
        <f t="shared" si="8"/>
        <v>21656</v>
      </c>
      <c r="I11" s="79"/>
      <c r="L11" s="67">
        <f>F11*OilPrice</f>
        <v>1113768.08</v>
      </c>
      <c r="M11" s="67">
        <f t="shared" si="2"/>
        <v>-222753.61600000004</v>
      </c>
      <c r="N11" s="67">
        <f t="shared" si="1"/>
        <v>-58601.135999999999</v>
      </c>
      <c r="O11" s="68">
        <f t="shared" si="3"/>
        <v>832413.32799999998</v>
      </c>
      <c r="P11">
        <f t="shared" si="4"/>
        <v>-707551.32880000002</v>
      </c>
      <c r="Q11" s="68">
        <f t="shared" si="5"/>
        <v>124861.99919999996</v>
      </c>
      <c r="R11" s="68">
        <f t="shared" si="6"/>
        <v>183463.13519999996</v>
      </c>
      <c r="S11" s="68">
        <f t="shared" si="7"/>
        <v>55038.940559999988</v>
      </c>
      <c r="T11" s="71" t="s">
        <v>17</v>
      </c>
    </row>
    <row r="12" spans="1:20" x14ac:dyDescent="0.25">
      <c r="A12" s="66">
        <v>43678</v>
      </c>
      <c r="B12" s="71" t="s">
        <v>21</v>
      </c>
      <c r="C12" s="72">
        <v>2415691</v>
      </c>
      <c r="D12" s="72">
        <v>2008280.4680643356</v>
      </c>
      <c r="E12" s="72">
        <f t="shared" si="0"/>
        <v>4423971.4680643361</v>
      </c>
      <c r="F12" s="72">
        <f t="shared" si="9"/>
        <v>2802</v>
      </c>
      <c r="G12" s="72"/>
      <c r="H12" s="75">
        <f t="shared" si="8"/>
        <v>2802</v>
      </c>
      <c r="I12" s="79"/>
      <c r="L12" s="67">
        <f>F12*OilPrice</f>
        <v>144106.85999999999</v>
      </c>
      <c r="M12" s="67">
        <f t="shared" si="2"/>
        <v>-28821.371999999999</v>
      </c>
      <c r="N12" s="67">
        <f t="shared" si="1"/>
        <v>-7582.2119999999995</v>
      </c>
      <c r="O12" s="68">
        <f t="shared" si="3"/>
        <v>107703.27599999998</v>
      </c>
      <c r="P12">
        <f t="shared" si="4"/>
        <v>-91547.784599999984</v>
      </c>
      <c r="Q12" s="68">
        <f t="shared" si="5"/>
        <v>16155.491399999999</v>
      </c>
      <c r="R12" s="68">
        <f t="shared" si="6"/>
        <v>23737.703399999999</v>
      </c>
      <c r="S12" s="68">
        <f t="shared" si="7"/>
        <v>7121.3110199999992</v>
      </c>
      <c r="T12" s="71" t="s">
        <v>21</v>
      </c>
    </row>
    <row r="13" spans="1:20" x14ac:dyDescent="0.25">
      <c r="A13" s="66">
        <v>43556</v>
      </c>
      <c r="B13" s="71" t="s">
        <v>22</v>
      </c>
      <c r="C13" s="72">
        <v>2439901</v>
      </c>
      <c r="D13" s="72">
        <v>2008280.4680643356</v>
      </c>
      <c r="E13" s="72">
        <f t="shared" si="0"/>
        <v>4448181.4680643361</v>
      </c>
      <c r="F13" s="72">
        <f t="shared" si="9"/>
        <v>24210</v>
      </c>
      <c r="G13" s="72"/>
      <c r="H13" s="75">
        <f t="shared" si="8"/>
        <v>24210</v>
      </c>
      <c r="I13" s="79"/>
      <c r="L13" s="67">
        <f>F13*OilPrice</f>
        <v>1245120.3</v>
      </c>
      <c r="M13" s="67">
        <f t="shared" si="2"/>
        <v>-249024.06000000003</v>
      </c>
      <c r="N13" s="67">
        <f t="shared" si="1"/>
        <v>-65512.26</v>
      </c>
      <c r="O13" s="68">
        <f t="shared" si="3"/>
        <v>930583.98</v>
      </c>
      <c r="P13">
        <f t="shared" si="4"/>
        <v>-790996.38299999991</v>
      </c>
      <c r="Q13" s="68">
        <f t="shared" si="5"/>
        <v>139587.59700000007</v>
      </c>
      <c r="R13" s="68">
        <f t="shared" si="6"/>
        <v>205099.85700000008</v>
      </c>
      <c r="S13" s="68">
        <f t="shared" si="7"/>
        <v>61529.957100000021</v>
      </c>
      <c r="T13" s="71" t="s">
        <v>22</v>
      </c>
    </row>
    <row r="14" spans="1:20" x14ac:dyDescent="0.25">
      <c r="A14" s="66">
        <v>43586</v>
      </c>
      <c r="B14" s="71" t="s">
        <v>23</v>
      </c>
      <c r="C14" s="72">
        <v>2439901</v>
      </c>
      <c r="D14" s="72">
        <v>2031705.5411027609</v>
      </c>
      <c r="E14" s="72">
        <f t="shared" si="0"/>
        <v>4471606.5411027614</v>
      </c>
      <c r="F14" s="72">
        <f t="shared" si="9"/>
        <v>0</v>
      </c>
      <c r="G14" s="72">
        <f>D14-D8</f>
        <v>23425.073038425297</v>
      </c>
      <c r="H14" s="75">
        <f t="shared" si="8"/>
        <v>23425.073038425297</v>
      </c>
      <c r="I14" s="79"/>
      <c r="L14" s="67">
        <f>G14*OilPrice</f>
        <v>1204751.5063662131</v>
      </c>
      <c r="M14" s="67">
        <f t="shared" si="2"/>
        <v>-240950.30127324263</v>
      </c>
      <c r="N14" s="67">
        <f t="shared" si="1"/>
        <v>0</v>
      </c>
      <c r="O14" s="68">
        <f t="shared" si="3"/>
        <v>963801.20509297051</v>
      </c>
      <c r="P14">
        <f t="shared" si="4"/>
        <v>-819231.02432902495</v>
      </c>
      <c r="Q14" s="68">
        <f t="shared" si="5"/>
        <v>144570.18076394557</v>
      </c>
      <c r="R14" s="68">
        <f t="shared" si="6"/>
        <v>144570.18076394557</v>
      </c>
      <c r="S14" s="68">
        <f t="shared" si="7"/>
        <v>43371.054229183668</v>
      </c>
      <c r="T14" s="71" t="s">
        <v>23</v>
      </c>
    </row>
    <row r="15" spans="1:20" x14ac:dyDescent="0.25">
      <c r="A15" s="66">
        <v>43800</v>
      </c>
      <c r="B15" s="71" t="s">
        <v>25</v>
      </c>
      <c r="C15" s="72">
        <v>2450098</v>
      </c>
      <c r="D15" s="72">
        <v>2031705.5411027609</v>
      </c>
      <c r="E15" s="72">
        <f t="shared" si="0"/>
        <v>4481803.5411027614</v>
      </c>
      <c r="F15" s="72">
        <f t="shared" si="9"/>
        <v>10197</v>
      </c>
      <c r="G15" s="72">
        <f t="shared" ref="G15" si="10">C15-C14</f>
        <v>10197</v>
      </c>
      <c r="H15" s="75">
        <f t="shared" si="8"/>
        <v>20394</v>
      </c>
      <c r="I15" s="79"/>
      <c r="L15" s="67">
        <f>F15*OilPrice</f>
        <v>524431.71</v>
      </c>
      <c r="M15" s="67">
        <f t="shared" si="2"/>
        <v>-104886.342</v>
      </c>
      <c r="N15" s="67">
        <f t="shared" si="1"/>
        <v>-27593.081999999999</v>
      </c>
      <c r="O15" s="68">
        <f t="shared" si="3"/>
        <v>391952.28599999996</v>
      </c>
      <c r="P15">
        <f t="shared" si="4"/>
        <v>-333159.44309999997</v>
      </c>
      <c r="Q15" s="68">
        <f t="shared" si="5"/>
        <v>58792.842899999989</v>
      </c>
      <c r="R15" s="68">
        <f t="shared" si="6"/>
        <v>86385.924899999984</v>
      </c>
      <c r="S15" s="68">
        <f t="shared" si="7"/>
        <v>25915.777469999994</v>
      </c>
      <c r="T15" s="71" t="s">
        <v>25</v>
      </c>
    </row>
    <row r="16" spans="1:20" x14ac:dyDescent="0.25">
      <c r="A16" s="66">
        <v>43678</v>
      </c>
      <c r="B16" s="71" t="s">
        <v>35</v>
      </c>
      <c r="C16" s="72">
        <v>2454481</v>
      </c>
      <c r="D16" s="72">
        <v>2031705.5411027609</v>
      </c>
      <c r="E16" s="72">
        <f t="shared" si="0"/>
        <v>4486186.5411027614</v>
      </c>
      <c r="F16" s="72">
        <f t="shared" si="9"/>
        <v>4383</v>
      </c>
      <c r="G16" s="72"/>
      <c r="H16" s="75">
        <f t="shared" si="8"/>
        <v>4383</v>
      </c>
      <c r="I16" s="79"/>
      <c r="J16" s="69">
        <f>SUM(H9:H16)</f>
        <v>175947.0730384253</v>
      </c>
      <c r="L16" s="67">
        <f>F16*OilPrice</f>
        <v>225417.69</v>
      </c>
      <c r="M16" s="67">
        <f t="shared" si="2"/>
        <v>-45083.538</v>
      </c>
      <c r="N16" s="67">
        <f t="shared" si="1"/>
        <v>-11860.397999999999</v>
      </c>
      <c r="O16" s="68">
        <f t="shared" si="3"/>
        <v>168473.75400000002</v>
      </c>
      <c r="P16">
        <f t="shared" si="4"/>
        <v>-143202.69090000002</v>
      </c>
      <c r="Q16" s="68">
        <f t="shared" si="5"/>
        <v>25271.063099999999</v>
      </c>
      <c r="R16" s="68">
        <f t="shared" si="6"/>
        <v>37131.4611</v>
      </c>
      <c r="S16" s="68">
        <f t="shared" si="7"/>
        <v>11139.438329999999</v>
      </c>
      <c r="T16" s="71" t="s">
        <v>35</v>
      </c>
    </row>
    <row r="17" spans="2:19" x14ac:dyDescent="0.25">
      <c r="F17" s="75">
        <f>SUM(F4:F16)</f>
        <v>173270</v>
      </c>
      <c r="G17" s="75">
        <f>SUM(G4:G16)</f>
        <v>225030.87889810232</v>
      </c>
      <c r="H17" s="76">
        <f t="shared" si="8"/>
        <v>398300.87889810232</v>
      </c>
    </row>
    <row r="18" spans="2:19" x14ac:dyDescent="0.25">
      <c r="S18" s="68">
        <f>SUM(S4:S16)</f>
        <v>838128.06780225853</v>
      </c>
    </row>
    <row r="20" spans="2:19" x14ac:dyDescent="0.25">
      <c r="B20" t="s">
        <v>189</v>
      </c>
    </row>
    <row r="21" spans="2:19" x14ac:dyDescent="0.25">
      <c r="B21">
        <v>51.43</v>
      </c>
    </row>
    <row r="22" spans="2:19" x14ac:dyDescent="0.25">
      <c r="B22" t="s">
        <v>190</v>
      </c>
    </row>
    <row r="23" spans="2:19" x14ac:dyDescent="0.25">
      <c r="B23" s="77">
        <v>0.2</v>
      </c>
    </row>
    <row r="24" spans="2:19" x14ac:dyDescent="0.25">
      <c r="B24" t="s">
        <v>191</v>
      </c>
    </row>
    <row r="25" spans="2:19" x14ac:dyDescent="0.25">
      <c r="B25">
        <v>50000</v>
      </c>
    </row>
    <row r="26" spans="2:19" x14ac:dyDescent="0.25">
      <c r="B26" t="s">
        <v>192</v>
      </c>
    </row>
    <row r="27" spans="2:19" x14ac:dyDescent="0.25">
      <c r="B27" s="78">
        <v>2.706</v>
      </c>
    </row>
    <row r="28" spans="2:19" x14ac:dyDescent="0.25">
      <c r="B28" t="s">
        <v>193</v>
      </c>
    </row>
    <row r="29" spans="2:19" x14ac:dyDescent="0.25">
      <c r="B29" s="77">
        <v>0.85</v>
      </c>
    </row>
  </sheetData>
  <mergeCells count="2">
    <mergeCell ref="I4:I8"/>
    <mergeCell ref="I9:I16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496E-101E-41E5-ADB0-F84095B1BCFE}">
  <dimension ref="B3:G16"/>
  <sheetViews>
    <sheetView tabSelected="1" topLeftCell="A11" workbookViewId="0">
      <selection activeCell="F24" sqref="F24"/>
    </sheetView>
  </sheetViews>
  <sheetFormatPr defaultRowHeight="15" x14ac:dyDescent="0.25"/>
  <cols>
    <col min="3" max="3" width="9.85546875" bestFit="1" customWidth="1"/>
    <col min="4" max="4" width="17.5703125" bestFit="1" customWidth="1"/>
    <col min="5" max="5" width="16.28515625" bestFit="1" customWidth="1"/>
    <col min="6" max="6" width="16" bestFit="1" customWidth="1"/>
    <col min="7" max="7" width="11.5703125" bestFit="1" customWidth="1"/>
  </cols>
  <sheetData>
    <row r="3" spans="2:7" x14ac:dyDescent="0.25">
      <c r="B3" t="s">
        <v>188</v>
      </c>
      <c r="C3" t="s">
        <v>0</v>
      </c>
      <c r="D3" t="s">
        <v>195</v>
      </c>
      <c r="E3" t="s">
        <v>197</v>
      </c>
      <c r="F3" t="s">
        <v>196</v>
      </c>
    </row>
    <row r="4" spans="2:7" x14ac:dyDescent="0.25">
      <c r="B4" s="66">
        <v>43374</v>
      </c>
      <c r="C4" t="s">
        <v>177</v>
      </c>
      <c r="D4" s="67">
        <v>30.945</v>
      </c>
      <c r="E4" s="67">
        <v>78.647026950000011</v>
      </c>
      <c r="F4" s="68">
        <f>E4</f>
        <v>78.647026950000011</v>
      </c>
      <c r="G4" s="67"/>
    </row>
    <row r="5" spans="2:7" x14ac:dyDescent="0.25">
      <c r="B5" s="66">
        <v>43405</v>
      </c>
      <c r="C5" t="s">
        <v>181</v>
      </c>
      <c r="D5" s="67">
        <v>2.8415931839486586</v>
      </c>
      <c r="E5" s="67">
        <v>5.2611529482172612</v>
      </c>
      <c r="F5" s="68">
        <f>F4+E5</f>
        <v>83.90817989821727</v>
      </c>
      <c r="G5" s="67"/>
    </row>
    <row r="6" spans="2:7" x14ac:dyDescent="0.25">
      <c r="B6" s="66">
        <v>43405</v>
      </c>
      <c r="C6" t="s">
        <v>180</v>
      </c>
      <c r="D6" s="67">
        <v>154.89149274022364</v>
      </c>
      <c r="E6" s="67">
        <v>286.77850097866923</v>
      </c>
      <c r="F6" s="68">
        <f t="shared" ref="F6:F16" si="0">F5+E6</f>
        <v>370.6866808768865</v>
      </c>
      <c r="G6" s="67"/>
    </row>
    <row r="7" spans="2:7" x14ac:dyDescent="0.25">
      <c r="B7" s="66">
        <v>43435</v>
      </c>
      <c r="C7" t="s">
        <v>179</v>
      </c>
      <c r="D7" s="67">
        <v>5.788946747389156</v>
      </c>
      <c r="E7" s="67">
        <v>10.718119123856081</v>
      </c>
      <c r="F7" s="68">
        <f t="shared" si="0"/>
        <v>381.40480000074257</v>
      </c>
      <c r="G7" s="67"/>
    </row>
    <row r="8" spans="2:7" x14ac:dyDescent="0.25">
      <c r="B8" s="66">
        <v>43435</v>
      </c>
      <c r="C8" t="s">
        <v>178</v>
      </c>
      <c r="D8" s="67">
        <v>27.886773188115562</v>
      </c>
      <c r="E8" s="67">
        <v>51.631802822332226</v>
      </c>
      <c r="F8" s="68">
        <f t="shared" si="0"/>
        <v>433.03660282307482</v>
      </c>
      <c r="G8" s="67"/>
    </row>
    <row r="9" spans="2:7" x14ac:dyDescent="0.25">
      <c r="B9" s="66">
        <v>43556</v>
      </c>
      <c r="C9" t="s">
        <v>22</v>
      </c>
      <c r="D9" s="67">
        <v>24.21</v>
      </c>
      <c r="E9" s="67">
        <v>61.529957100000018</v>
      </c>
      <c r="F9" s="68">
        <f t="shared" si="0"/>
        <v>494.56655992307481</v>
      </c>
      <c r="G9" s="67"/>
    </row>
    <row r="10" spans="2:7" x14ac:dyDescent="0.25">
      <c r="B10" s="66">
        <v>43586</v>
      </c>
      <c r="C10" t="s">
        <v>23</v>
      </c>
      <c r="D10" s="67">
        <v>23.425073038425296</v>
      </c>
      <c r="E10" s="67">
        <v>43.37105422918367</v>
      </c>
      <c r="F10" s="68">
        <f t="shared" si="0"/>
        <v>537.93761415225845</v>
      </c>
      <c r="G10" s="67"/>
    </row>
    <row r="11" spans="2:7" x14ac:dyDescent="0.25">
      <c r="B11" s="66">
        <v>43678</v>
      </c>
      <c r="C11" t="s">
        <v>21</v>
      </c>
      <c r="D11" s="67">
        <v>2.802</v>
      </c>
      <c r="E11" s="67">
        <v>7.1213110199999994</v>
      </c>
      <c r="F11" s="68">
        <f t="shared" si="0"/>
        <v>545.05892517225845</v>
      </c>
      <c r="G11" s="67"/>
    </row>
    <row r="12" spans="2:7" x14ac:dyDescent="0.25">
      <c r="B12" s="66">
        <v>43678</v>
      </c>
      <c r="C12" t="s">
        <v>35</v>
      </c>
      <c r="D12" s="67">
        <v>4.383</v>
      </c>
      <c r="E12" s="67">
        <v>11.139438329999999</v>
      </c>
      <c r="F12" s="68">
        <f t="shared" si="0"/>
        <v>556.19836350225842</v>
      </c>
      <c r="G12" s="67"/>
    </row>
    <row r="13" spans="2:7" x14ac:dyDescent="0.25">
      <c r="B13" s="66">
        <v>43770</v>
      </c>
      <c r="C13" t="s">
        <v>15</v>
      </c>
      <c r="D13" s="67">
        <v>22.106999999999999</v>
      </c>
      <c r="E13" s="67">
        <v>56.185161570000005</v>
      </c>
      <c r="F13" s="68">
        <f t="shared" si="0"/>
        <v>612.38352507225841</v>
      </c>
      <c r="G13" s="67"/>
    </row>
    <row r="14" spans="2:7" x14ac:dyDescent="0.25">
      <c r="B14" s="66">
        <v>43800</v>
      </c>
      <c r="C14" t="s">
        <v>8</v>
      </c>
      <c r="D14" s="67">
        <v>56.97</v>
      </c>
      <c r="E14" s="67">
        <v>144.7898247</v>
      </c>
      <c r="F14" s="68">
        <f t="shared" si="0"/>
        <v>757.17334977225846</v>
      </c>
      <c r="G14" s="67"/>
    </row>
    <row r="15" spans="2:7" x14ac:dyDescent="0.25">
      <c r="B15" s="66">
        <v>43800</v>
      </c>
      <c r="C15" t="s">
        <v>17</v>
      </c>
      <c r="D15" s="67">
        <v>21.655999999999999</v>
      </c>
      <c r="E15" s="67">
        <v>55.038940559999986</v>
      </c>
      <c r="F15" s="68">
        <f t="shared" si="0"/>
        <v>812.21229033225848</v>
      </c>
      <c r="G15" s="67"/>
    </row>
    <row r="16" spans="2:7" x14ac:dyDescent="0.25">
      <c r="B16" s="66">
        <v>43800</v>
      </c>
      <c r="C16" t="s">
        <v>25</v>
      </c>
      <c r="D16" s="67">
        <v>20.393999999999998</v>
      </c>
      <c r="E16" s="67">
        <v>25.915777469999995</v>
      </c>
      <c r="F16" s="68">
        <f t="shared" si="0"/>
        <v>838.12806780225844</v>
      </c>
      <c r="G16" s="67"/>
    </row>
  </sheetData>
  <sortState ref="B4:C16">
    <sortCondition ref="B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2018_2019 Plan</vt:lpstr>
      <vt:lpstr>2018 volume</vt:lpstr>
      <vt:lpstr>Oil Allocation</vt:lpstr>
      <vt:lpstr>FCF Calcs</vt:lpstr>
      <vt:lpstr>Depreciation</vt:lpstr>
      <vt:lpstr>OilPrice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Oraka, Uchenna Chijioke C SPDC-PTP/O/NP</dc:creator>
  <cp:lastModifiedBy>Aref, Arash A SPDC-UPO/G/PSSH</cp:lastModifiedBy>
  <cp:lastPrinted>2018-09-04T14:27:40Z</cp:lastPrinted>
  <dcterms:created xsi:type="dcterms:W3CDTF">2018-08-15T09:25:52Z</dcterms:created>
  <dcterms:modified xsi:type="dcterms:W3CDTF">2018-09-19T08:47:33Z</dcterms:modified>
</cp:coreProperties>
</file>