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ka.okwuidegbe\Documents\CP 2020\Negotiation\IT outcomes\"/>
    </mc:Choice>
  </mc:AlternateContent>
  <xr:revisionPtr revIDLastSave="0" documentId="8_{64C273AF-913A-409E-8B01-506A6E8FFAC7}" xr6:coauthVersionLast="44" xr6:coauthVersionMax="44" xr10:uidLastSave="{00000000-0000-0000-0000-000000000000}"/>
  <bookViews>
    <workbookView xWindow="-110" yWindow="-110" windowWidth="19420" windowHeight="10420" xr2:uid="{851845FE-2F67-49F8-AD97-01F307CC7466}"/>
  </bookViews>
  <sheets>
    <sheet name="NG0102273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" l="1"/>
  <c r="J76" i="1" s="1"/>
  <c r="J75" i="1"/>
  <c r="G75" i="1"/>
  <c r="E75" i="1"/>
  <c r="I71" i="1"/>
  <c r="J71" i="1" s="1"/>
  <c r="G71" i="1"/>
  <c r="I70" i="1"/>
  <c r="J70" i="1" s="1"/>
  <c r="G70" i="1"/>
  <c r="J69" i="1"/>
  <c r="I69" i="1"/>
  <c r="G69" i="1"/>
  <c r="I68" i="1"/>
  <c r="J68" i="1" s="1"/>
  <c r="G68" i="1"/>
  <c r="J67" i="1"/>
  <c r="I67" i="1"/>
  <c r="G67" i="1"/>
  <c r="I66" i="1"/>
  <c r="J66" i="1" s="1"/>
  <c r="G66" i="1"/>
  <c r="J65" i="1"/>
  <c r="I65" i="1"/>
  <c r="G65" i="1"/>
  <c r="I64" i="1"/>
  <c r="J64" i="1" s="1"/>
  <c r="G64" i="1"/>
  <c r="J63" i="1"/>
  <c r="I63" i="1"/>
  <c r="G63" i="1"/>
  <c r="I62" i="1"/>
  <c r="J62" i="1" s="1"/>
  <c r="G62" i="1"/>
  <c r="J61" i="1"/>
  <c r="I61" i="1"/>
  <c r="G61" i="1"/>
  <c r="I60" i="1"/>
  <c r="J60" i="1" s="1"/>
  <c r="G60" i="1"/>
  <c r="G72" i="1" s="1"/>
  <c r="J57" i="1"/>
  <c r="I57" i="1"/>
  <c r="G57" i="1"/>
  <c r="I56" i="1"/>
  <c r="J56" i="1" s="1"/>
  <c r="G56" i="1"/>
  <c r="J55" i="1"/>
  <c r="I55" i="1"/>
  <c r="G55" i="1"/>
  <c r="J54" i="1"/>
  <c r="I54" i="1"/>
  <c r="G54" i="1"/>
  <c r="J53" i="1"/>
  <c r="I53" i="1"/>
  <c r="G53" i="1"/>
  <c r="I52" i="1"/>
  <c r="J52" i="1" s="1"/>
  <c r="G52" i="1"/>
  <c r="J51" i="1"/>
  <c r="I51" i="1"/>
  <c r="G51" i="1"/>
  <c r="I50" i="1"/>
  <c r="J50" i="1" s="1"/>
  <c r="G50" i="1"/>
  <c r="J49" i="1"/>
  <c r="I49" i="1"/>
  <c r="G49" i="1"/>
  <c r="G58" i="1" s="1"/>
  <c r="I46" i="1"/>
  <c r="J46" i="1" s="1"/>
  <c r="G46" i="1"/>
  <c r="J45" i="1"/>
  <c r="I45" i="1"/>
  <c r="G45" i="1"/>
  <c r="I44" i="1"/>
  <c r="J44" i="1" s="1"/>
  <c r="G44" i="1"/>
  <c r="J43" i="1"/>
  <c r="I43" i="1"/>
  <c r="G43" i="1"/>
  <c r="J42" i="1"/>
  <c r="I42" i="1"/>
  <c r="G42" i="1"/>
  <c r="J41" i="1"/>
  <c r="I41" i="1"/>
  <c r="G41" i="1"/>
  <c r="I40" i="1"/>
  <c r="J40" i="1" s="1"/>
  <c r="G40" i="1"/>
  <c r="J39" i="1"/>
  <c r="I39" i="1"/>
  <c r="G39" i="1"/>
  <c r="I38" i="1"/>
  <c r="J38" i="1" s="1"/>
  <c r="G38" i="1"/>
  <c r="J37" i="1"/>
  <c r="I37" i="1"/>
  <c r="G37" i="1"/>
  <c r="I36" i="1"/>
  <c r="J36" i="1" s="1"/>
  <c r="G36" i="1"/>
  <c r="J35" i="1"/>
  <c r="I35" i="1"/>
  <c r="G35" i="1"/>
  <c r="G47" i="1" s="1"/>
  <c r="I32" i="1"/>
  <c r="J32" i="1" s="1"/>
  <c r="G32" i="1"/>
  <c r="J31" i="1"/>
  <c r="I31" i="1"/>
  <c r="G31" i="1"/>
  <c r="J30" i="1"/>
  <c r="I30" i="1"/>
  <c r="G30" i="1"/>
  <c r="J29" i="1"/>
  <c r="I29" i="1"/>
  <c r="G29" i="1"/>
  <c r="I28" i="1"/>
  <c r="J28" i="1" s="1"/>
  <c r="G28" i="1"/>
  <c r="J27" i="1"/>
  <c r="I27" i="1"/>
  <c r="G27" i="1"/>
  <c r="I26" i="1"/>
  <c r="J26" i="1" s="1"/>
  <c r="G26" i="1"/>
  <c r="J25" i="1"/>
  <c r="I25" i="1"/>
  <c r="G25" i="1"/>
  <c r="I24" i="1"/>
  <c r="J24" i="1" s="1"/>
  <c r="G24" i="1"/>
  <c r="J22" i="1"/>
  <c r="I22" i="1"/>
  <c r="G22" i="1"/>
  <c r="J21" i="1"/>
  <c r="I21" i="1"/>
  <c r="G21" i="1"/>
  <c r="J20" i="1"/>
  <c r="I20" i="1"/>
  <c r="G20" i="1"/>
  <c r="I19" i="1"/>
  <c r="J19" i="1" s="1"/>
  <c r="G19" i="1"/>
  <c r="J18" i="1"/>
  <c r="I18" i="1"/>
  <c r="G18" i="1"/>
  <c r="I17" i="1"/>
  <c r="J17" i="1" s="1"/>
  <c r="G17" i="1"/>
  <c r="J16" i="1"/>
  <c r="I16" i="1"/>
  <c r="G16" i="1"/>
  <c r="I15" i="1"/>
  <c r="J15" i="1" s="1"/>
  <c r="G15" i="1"/>
  <c r="J14" i="1"/>
  <c r="I14" i="1"/>
  <c r="G14" i="1"/>
  <c r="J13" i="1"/>
  <c r="I13" i="1"/>
  <c r="G13" i="1"/>
  <c r="J11" i="1"/>
  <c r="I11" i="1"/>
  <c r="G11" i="1"/>
  <c r="I10" i="1"/>
  <c r="J10" i="1" s="1"/>
  <c r="G10" i="1"/>
  <c r="J9" i="1"/>
  <c r="I9" i="1"/>
  <c r="G9" i="1"/>
  <c r="G33" i="1" s="1"/>
  <c r="G77" i="1" l="1"/>
  <c r="J79" i="1" s="1"/>
  <c r="J80" i="1" s="1"/>
  <c r="J33" i="1"/>
  <c r="J47" i="1"/>
  <c r="J58" i="1"/>
  <c r="J72" i="1"/>
  <c r="J77" i="1" s="1"/>
  <c r="G76" i="1"/>
</calcChain>
</file>

<file path=xl/sharedStrings.xml><?xml version="1.0" encoding="utf-8"?>
<sst xmlns="http://schemas.openxmlformats.org/spreadsheetml/2006/main" count="147" uniqueCount="86">
  <si>
    <t>NG01022734 - PROVISION OF CORPORATE MOBILE COMMUNICATION SERVICES</t>
  </si>
  <si>
    <t>COST SAVING FROM LOP NEGOTIATION</t>
  </si>
  <si>
    <t>TENDER</t>
  </si>
  <si>
    <t>NEGOTIATED/OPTIMISED</t>
  </si>
  <si>
    <t xml:space="preserve">Description </t>
  </si>
  <si>
    <t xml:space="preserve">Unit of Measure </t>
  </si>
  <si>
    <t>QUANTITY</t>
  </si>
  <si>
    <t xml:space="preserve">Unit Rate ( NGN) </t>
  </si>
  <si>
    <t>AMOUNT (NGN)</t>
  </si>
  <si>
    <t>Amount (NGN)</t>
  </si>
  <si>
    <t xml:space="preserve">VOICE </t>
  </si>
  <si>
    <t xml:space="preserve">Seconds </t>
  </si>
  <si>
    <t>i</t>
  </si>
  <si>
    <t>SHELL Lines   - SHELL Lines on same network</t>
  </si>
  <si>
    <t>ii</t>
  </si>
  <si>
    <t>SHELL Lines - Non SHELL Lines on same network</t>
  </si>
  <si>
    <t xml:space="preserve">iii. </t>
  </si>
  <si>
    <t>SHELL Lines - other networks</t>
  </si>
  <si>
    <t>iv</t>
  </si>
  <si>
    <t>SHELL Lines - Other countries</t>
  </si>
  <si>
    <t>a</t>
  </si>
  <si>
    <t>SHELL Lines to UK Lines (Fixed)</t>
  </si>
  <si>
    <t>b</t>
  </si>
  <si>
    <t>SHELL Lines to UK Lines (Mobile)</t>
  </si>
  <si>
    <t>c</t>
  </si>
  <si>
    <t>SHELL Lines to US Lines</t>
  </si>
  <si>
    <t>d</t>
  </si>
  <si>
    <t>SHELL Lines to Canada Lines</t>
  </si>
  <si>
    <t>e</t>
  </si>
  <si>
    <t>SHELL Lines to India Lines</t>
  </si>
  <si>
    <t>f</t>
  </si>
  <si>
    <t>SHELL Lines to Holland Lines</t>
  </si>
  <si>
    <t>g</t>
  </si>
  <si>
    <t>SHELL Lines to  China</t>
  </si>
  <si>
    <t>h</t>
  </si>
  <si>
    <t>SHELL Lines to UAE</t>
  </si>
  <si>
    <t>SHELL Lines to African countries Lines</t>
  </si>
  <si>
    <t>j</t>
  </si>
  <si>
    <t>SHELL Lines to Other countries Lines</t>
  </si>
  <si>
    <t xml:space="preserve">Roaming per country </t>
  </si>
  <si>
    <t xml:space="preserve">Roaming charge –UK </t>
  </si>
  <si>
    <t>Roaming charge –US</t>
  </si>
  <si>
    <t>Roaming charge –Canada</t>
  </si>
  <si>
    <t>Roaming charge –India</t>
  </si>
  <si>
    <t>Roaming charge – Holland</t>
  </si>
  <si>
    <t>Roaming charge - China</t>
  </si>
  <si>
    <t>Roaming charge - UAE</t>
  </si>
  <si>
    <t>Roaming charge – African countries</t>
  </si>
  <si>
    <t>Roaming charge – other countries</t>
  </si>
  <si>
    <t>Sub-Total</t>
  </si>
  <si>
    <t xml:space="preserve">SHORT MESSAGING SERVICES </t>
  </si>
  <si>
    <t xml:space="preserve">Each </t>
  </si>
  <si>
    <t xml:space="preserve">SHELL Lines - other networks in Nigeria </t>
  </si>
  <si>
    <t>SHELL Lines to UK Lines</t>
  </si>
  <si>
    <t>k</t>
  </si>
  <si>
    <t>SHELL Lines - SMS to African countries</t>
  </si>
  <si>
    <t>l</t>
  </si>
  <si>
    <t>SHELL Lines - SMS International</t>
  </si>
  <si>
    <t xml:space="preserve">DATA SERVICES </t>
  </si>
  <si>
    <t xml:space="preserve">Gigabyte/ Month </t>
  </si>
  <si>
    <t>2Gbps  data plan</t>
  </si>
  <si>
    <t>3GB data plan</t>
  </si>
  <si>
    <t>iii</t>
  </si>
  <si>
    <t>7GB data plan</t>
  </si>
  <si>
    <t>10GB data plan</t>
  </si>
  <si>
    <t>v</t>
  </si>
  <si>
    <t>12GB data plan</t>
  </si>
  <si>
    <t>vi</t>
  </si>
  <si>
    <t>18GB data plan</t>
  </si>
  <si>
    <t>vii</t>
  </si>
  <si>
    <t>24GB data plan</t>
  </si>
  <si>
    <t>viii</t>
  </si>
  <si>
    <t>48GB data plan</t>
  </si>
  <si>
    <t>ix</t>
  </si>
  <si>
    <t>Unlimited data plan</t>
  </si>
  <si>
    <t xml:space="preserve">DIRECT CONNECT SERVICES </t>
  </si>
  <si>
    <t>SHELL Lines to Other African countries Lines</t>
  </si>
  <si>
    <t>Free monthly calls as provided by service provider</t>
  </si>
  <si>
    <t>minutes</t>
  </si>
  <si>
    <t xml:space="preserve">Complimentary iphones that can be offered  by the operator </t>
  </si>
  <si>
    <t>Each</t>
  </si>
  <si>
    <t>Markup/Discount on OEM recommended retail price  - iphone</t>
  </si>
  <si>
    <t>Percentage</t>
  </si>
  <si>
    <t>Markup/Discount on OEM recommended retail price - Android phone</t>
  </si>
  <si>
    <t>POTENTIAL SAVING (NGN)</t>
  </si>
  <si>
    <t>POTENTIAL SAVING (F$)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</si>
</sst>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(* #,##0_);_(* \(#,##0\);_(* &quot;-&quot;????_);_(@_)"/>
    <numFmt numFmtId="166" formatCode="0.0000"/>
    <numFmt numFmtId="16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43" fontId="0" fillId="0" borderId="0" xfId="1" applyFont="1"/>
    <xf numFmtId="0" fontId="2" fillId="0" borderId="0" xfId="0" applyFont="1"/>
    <xf numFmtId="43" fontId="0" fillId="0" borderId="0" xfId="0" applyNumberForma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43" fontId="5" fillId="4" borderId="1" xfId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3" fontId="0" fillId="0" borderId="1" xfId="1" applyFont="1" applyBorder="1"/>
    <xf numFmtId="0" fontId="6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left" vertical="center"/>
    </xf>
    <xf numFmtId="43" fontId="6" fillId="6" borderId="1" xfId="1" applyFont="1" applyFill="1" applyBorder="1" applyAlignment="1">
      <alignment horizontal="left" vertical="center"/>
    </xf>
    <xf numFmtId="165" fontId="6" fillId="0" borderId="1" xfId="0" applyNumberFormat="1" applyFont="1" applyBorder="1" applyAlignment="1">
      <alignment horizontal="left" vertical="center"/>
    </xf>
    <xf numFmtId="165" fontId="6" fillId="6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left" vertical="center"/>
    </xf>
    <xf numFmtId="43" fontId="7" fillId="6" borderId="1" xfId="1" applyFont="1" applyFill="1" applyBorder="1" applyAlignment="1">
      <alignment horizontal="center" vertical="center"/>
    </xf>
    <xf numFmtId="43" fontId="7" fillId="6" borderId="1" xfId="1" applyFont="1" applyFill="1" applyBorder="1" applyAlignment="1">
      <alignment horizontal="left" vertical="center"/>
    </xf>
    <xf numFmtId="165" fontId="7" fillId="0" borderId="1" xfId="0" applyNumberFormat="1" applyFont="1" applyBorder="1" applyAlignment="1">
      <alignment horizontal="left" vertical="center"/>
    </xf>
    <xf numFmtId="165" fontId="7" fillId="6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43" fontId="5" fillId="7" borderId="1" xfId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/>
    </xf>
    <xf numFmtId="43" fontId="5" fillId="8" borderId="1" xfId="1" applyFont="1" applyFill="1" applyBorder="1" applyAlignment="1">
      <alignment horizontal="center" vertical="center"/>
    </xf>
    <xf numFmtId="166" fontId="5" fillId="8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43" fontId="8" fillId="5" borderId="1" xfId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64" fontId="5" fillId="9" borderId="1" xfId="0" applyNumberFormat="1" applyFont="1" applyFill="1" applyBorder="1" applyAlignment="1">
      <alignment horizontal="center" vertical="center"/>
    </xf>
    <xf numFmtId="43" fontId="5" fillId="9" borderId="1" xfId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4" fillId="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3" fontId="0" fillId="4" borderId="1" xfId="1" applyFont="1" applyFill="1" applyBorder="1" applyAlignment="1">
      <alignment horizontal="center"/>
    </xf>
    <xf numFmtId="167" fontId="5" fillId="4" borderId="1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0" fillId="0" borderId="0" xfId="0" applyFont="1" applyAlignment="1">
      <alignment horizontal="left" vertical="center"/>
    </xf>
    <xf numFmtId="164" fontId="10" fillId="0" borderId="0" xfId="1" applyNumberFormat="1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43" fontId="8" fillId="10" borderId="1" xfId="1" applyFont="1" applyFill="1" applyBorder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4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0241-FD48-49B7-B286-E05FCDF75891}">
  <dimension ref="B2:J80"/>
  <sheetViews>
    <sheetView tabSelected="1" workbookViewId="0">
      <selection activeCell="F3" sqref="F3"/>
    </sheetView>
  </sheetViews>
  <sheetFormatPr defaultColWidth="8.81640625" defaultRowHeight="14.5" x14ac:dyDescent="0.35"/>
  <cols>
    <col min="1" max="1" width="5.54296875" customWidth="1"/>
    <col min="2" max="2" width="4.81640625" customWidth="1"/>
    <col min="3" max="3" width="59" customWidth="1"/>
    <col min="4" max="4" width="10.1796875" customWidth="1"/>
    <col min="5" max="5" width="13.90625" bestFit="1" customWidth="1"/>
    <col min="6" max="6" width="17.26953125" customWidth="1"/>
    <col min="7" max="7" width="17.54296875" bestFit="1" customWidth="1"/>
    <col min="8" max="8" width="2.453125" customWidth="1"/>
    <col min="9" max="9" width="15.7265625" customWidth="1"/>
    <col min="10" max="10" width="17.54296875" bestFit="1" customWidth="1"/>
    <col min="12" max="12" width="14.1796875" bestFit="1" customWidth="1"/>
  </cols>
  <sheetData>
    <row r="2" spans="2:10" x14ac:dyDescent="0.35">
      <c r="I2" s="1"/>
    </row>
    <row r="3" spans="2:10" ht="18.5" x14ac:dyDescent="0.45">
      <c r="B3" s="2" t="s">
        <v>0</v>
      </c>
      <c r="C3" s="2"/>
      <c r="D3" s="2"/>
      <c r="E3" s="2"/>
      <c r="F3" s="2"/>
      <c r="G3" s="2"/>
      <c r="I3" s="1"/>
      <c r="J3" s="3"/>
    </row>
    <row r="4" spans="2:10" ht="18.5" x14ac:dyDescent="0.45">
      <c r="B4" s="2" t="s">
        <v>1</v>
      </c>
      <c r="C4" s="2"/>
      <c r="D4" s="2"/>
      <c r="E4" s="2"/>
      <c r="F4" s="2"/>
      <c r="G4" s="2"/>
    </row>
    <row r="5" spans="2:10" ht="14.5" customHeight="1" x14ac:dyDescent="0.35">
      <c r="B5" s="4"/>
      <c r="C5" s="4"/>
      <c r="D5" s="4"/>
      <c r="E5" s="4"/>
      <c r="F5" s="4"/>
      <c r="G5" s="4"/>
    </row>
    <row r="6" spans="2:10" ht="15.5" x14ac:dyDescent="0.35">
      <c r="B6" s="5"/>
      <c r="C6" s="5"/>
      <c r="D6" s="5"/>
      <c r="E6" s="5"/>
      <c r="F6" s="6" t="s">
        <v>2</v>
      </c>
      <c r="G6" s="7"/>
      <c r="H6" s="8"/>
      <c r="I6" s="9" t="s">
        <v>3</v>
      </c>
      <c r="J6" s="9"/>
    </row>
    <row r="7" spans="2:10" ht="29" x14ac:dyDescent="0.35">
      <c r="B7" s="10"/>
      <c r="C7" s="11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3"/>
      <c r="I7" s="12" t="s">
        <v>7</v>
      </c>
      <c r="J7" s="12" t="s">
        <v>9</v>
      </c>
    </row>
    <row r="8" spans="2:10" ht="17.149999999999999" customHeight="1" x14ac:dyDescent="0.35">
      <c r="B8" s="14">
        <v>1</v>
      </c>
      <c r="C8" s="15" t="s">
        <v>10</v>
      </c>
      <c r="D8" s="16" t="s">
        <v>11</v>
      </c>
      <c r="E8" s="17"/>
      <c r="F8" s="18"/>
      <c r="G8" s="17"/>
      <c r="H8" s="13"/>
      <c r="I8" s="19"/>
      <c r="J8" s="17"/>
    </row>
    <row r="9" spans="2:10" ht="18" customHeight="1" x14ac:dyDescent="0.35">
      <c r="B9" s="20" t="s">
        <v>12</v>
      </c>
      <c r="C9" s="21" t="s">
        <v>13</v>
      </c>
      <c r="D9" s="22">
        <v>1</v>
      </c>
      <c r="E9" s="23">
        <v>5760000000</v>
      </c>
      <c r="F9" s="24">
        <v>3.3300000000000003E-2</v>
      </c>
      <c r="G9" s="25">
        <f>F9*E9</f>
        <v>191808000.00000003</v>
      </c>
      <c r="H9" s="8"/>
      <c r="I9" s="26">
        <f>F9</f>
        <v>3.3300000000000003E-2</v>
      </c>
      <c r="J9" s="27">
        <f>I9*E9</f>
        <v>191808000.00000003</v>
      </c>
    </row>
    <row r="10" spans="2:10" ht="15.65" customHeight="1" x14ac:dyDescent="0.35">
      <c r="B10" s="20" t="s">
        <v>14</v>
      </c>
      <c r="C10" s="21" t="s">
        <v>15</v>
      </c>
      <c r="D10" s="22">
        <v>1</v>
      </c>
      <c r="E10" s="23">
        <v>2400000000</v>
      </c>
      <c r="F10" s="24">
        <v>6.6600000000000006E-2</v>
      </c>
      <c r="G10" s="25">
        <f>F10*E10</f>
        <v>159840000.00000003</v>
      </c>
      <c r="H10" s="8"/>
      <c r="I10" s="26">
        <f t="shared" ref="I10:I11" si="0">F10</f>
        <v>6.6600000000000006E-2</v>
      </c>
      <c r="J10" s="27">
        <f>I10*E10</f>
        <v>159840000.00000003</v>
      </c>
    </row>
    <row r="11" spans="2:10" x14ac:dyDescent="0.35">
      <c r="B11" s="20" t="s">
        <v>16</v>
      </c>
      <c r="C11" s="21" t="s">
        <v>17</v>
      </c>
      <c r="D11" s="22">
        <v>1</v>
      </c>
      <c r="E11" s="23">
        <v>3840000000</v>
      </c>
      <c r="F11" s="24">
        <v>0.1333</v>
      </c>
      <c r="G11" s="25">
        <f>F11*E11</f>
        <v>511872000</v>
      </c>
      <c r="H11" s="8"/>
      <c r="I11" s="26">
        <f t="shared" si="0"/>
        <v>0.1333</v>
      </c>
      <c r="J11" s="27">
        <f>I11*E11</f>
        <v>511872000</v>
      </c>
    </row>
    <row r="12" spans="2:10" x14ac:dyDescent="0.35">
      <c r="B12" s="28" t="s">
        <v>18</v>
      </c>
      <c r="C12" s="29" t="s">
        <v>19</v>
      </c>
      <c r="D12" s="30"/>
      <c r="E12" s="31"/>
      <c r="F12" s="30"/>
      <c r="G12" s="32"/>
      <c r="H12" s="33"/>
      <c r="I12" s="34"/>
      <c r="J12" s="32"/>
    </row>
    <row r="13" spans="2:10" x14ac:dyDescent="0.35">
      <c r="B13" s="35" t="s">
        <v>20</v>
      </c>
      <c r="C13" s="36" t="s">
        <v>21</v>
      </c>
      <c r="D13" s="37">
        <v>1</v>
      </c>
      <c r="E13" s="23">
        <v>28800000</v>
      </c>
      <c r="F13" s="24">
        <v>0.45</v>
      </c>
      <c r="G13" s="25">
        <f t="shared" ref="G13:G22" si="1">F13*E13</f>
        <v>12960000</v>
      </c>
      <c r="H13" s="8"/>
      <c r="I13" s="38">
        <f>F13*0.95</f>
        <v>0.42749999999999999</v>
      </c>
      <c r="J13" s="27">
        <f t="shared" ref="J13:J22" si="2">I13*E13</f>
        <v>12312000</v>
      </c>
    </row>
    <row r="14" spans="2:10" x14ac:dyDescent="0.35">
      <c r="B14" s="35" t="s">
        <v>22</v>
      </c>
      <c r="C14" s="36" t="s">
        <v>23</v>
      </c>
      <c r="D14" s="37">
        <v>1</v>
      </c>
      <c r="E14" s="23">
        <v>2400000</v>
      </c>
      <c r="F14" s="24">
        <v>2.25</v>
      </c>
      <c r="G14" s="25">
        <f t="shared" si="1"/>
        <v>5400000</v>
      </c>
      <c r="H14" s="8"/>
      <c r="I14" s="38">
        <f>F14*0.95</f>
        <v>2.1374999999999997</v>
      </c>
      <c r="J14" s="27">
        <f t="shared" si="2"/>
        <v>5129999.9999999991</v>
      </c>
    </row>
    <row r="15" spans="2:10" x14ac:dyDescent="0.35">
      <c r="B15" s="35" t="s">
        <v>24</v>
      </c>
      <c r="C15" s="36" t="s">
        <v>25</v>
      </c>
      <c r="D15" s="37">
        <v>1</v>
      </c>
      <c r="E15" s="23">
        <v>45600000</v>
      </c>
      <c r="F15" s="24">
        <v>0.45</v>
      </c>
      <c r="G15" s="25">
        <f t="shared" si="1"/>
        <v>20520000</v>
      </c>
      <c r="H15" s="8"/>
      <c r="I15" s="38">
        <f t="shared" ref="I15:I32" si="3">F15*0.95</f>
        <v>0.42749999999999999</v>
      </c>
      <c r="J15" s="27">
        <f t="shared" si="2"/>
        <v>19494000</v>
      </c>
    </row>
    <row r="16" spans="2:10" x14ac:dyDescent="0.35">
      <c r="B16" s="35" t="s">
        <v>26</v>
      </c>
      <c r="C16" s="36" t="s">
        <v>27</v>
      </c>
      <c r="D16" s="37">
        <v>1</v>
      </c>
      <c r="E16" s="23">
        <v>1440000</v>
      </c>
      <c r="F16" s="24">
        <v>0.45</v>
      </c>
      <c r="G16" s="25">
        <f t="shared" si="1"/>
        <v>648000</v>
      </c>
      <c r="H16" s="8"/>
      <c r="I16" s="38">
        <f t="shared" si="3"/>
        <v>0.42749999999999999</v>
      </c>
      <c r="J16" s="27">
        <f t="shared" si="2"/>
        <v>615600</v>
      </c>
    </row>
    <row r="17" spans="2:10" x14ac:dyDescent="0.35">
      <c r="B17" s="35" t="s">
        <v>28</v>
      </c>
      <c r="C17" s="36" t="s">
        <v>29</v>
      </c>
      <c r="D17" s="37">
        <v>1</v>
      </c>
      <c r="E17" s="23">
        <v>2400000</v>
      </c>
      <c r="F17" s="24">
        <v>0.45</v>
      </c>
      <c r="G17" s="25">
        <f t="shared" si="1"/>
        <v>1080000</v>
      </c>
      <c r="H17" s="8"/>
      <c r="I17" s="38">
        <f t="shared" si="3"/>
        <v>0.42749999999999999</v>
      </c>
      <c r="J17" s="27">
        <f t="shared" si="2"/>
        <v>1026000</v>
      </c>
    </row>
    <row r="18" spans="2:10" x14ac:dyDescent="0.35">
      <c r="B18" s="35" t="s">
        <v>30</v>
      </c>
      <c r="C18" s="36" t="s">
        <v>31</v>
      </c>
      <c r="D18" s="37">
        <v>1</v>
      </c>
      <c r="E18" s="23">
        <v>12000000</v>
      </c>
      <c r="F18" s="24">
        <v>2</v>
      </c>
      <c r="G18" s="25">
        <f t="shared" si="1"/>
        <v>24000000</v>
      </c>
      <c r="H18" s="8"/>
      <c r="I18" s="38">
        <f t="shared" si="3"/>
        <v>1.9</v>
      </c>
      <c r="J18" s="27">
        <f t="shared" si="2"/>
        <v>22800000</v>
      </c>
    </row>
    <row r="19" spans="2:10" x14ac:dyDescent="0.35">
      <c r="B19" s="35" t="s">
        <v>32</v>
      </c>
      <c r="C19" s="36" t="s">
        <v>33</v>
      </c>
      <c r="D19" s="37">
        <v>1</v>
      </c>
      <c r="E19" s="23">
        <v>2400000</v>
      </c>
      <c r="F19" s="24">
        <v>0.45</v>
      </c>
      <c r="G19" s="25">
        <f t="shared" si="1"/>
        <v>1080000</v>
      </c>
      <c r="H19" s="8"/>
      <c r="I19" s="38">
        <f t="shared" si="3"/>
        <v>0.42749999999999999</v>
      </c>
      <c r="J19" s="27">
        <f t="shared" si="2"/>
        <v>1026000</v>
      </c>
    </row>
    <row r="20" spans="2:10" x14ac:dyDescent="0.35">
      <c r="B20" s="35" t="s">
        <v>34</v>
      </c>
      <c r="C20" s="36" t="s">
        <v>35</v>
      </c>
      <c r="D20" s="37">
        <v>1</v>
      </c>
      <c r="E20" s="23">
        <v>3840000</v>
      </c>
      <c r="F20" s="24">
        <v>1.25</v>
      </c>
      <c r="G20" s="25">
        <f t="shared" si="1"/>
        <v>4800000</v>
      </c>
      <c r="H20" s="8"/>
      <c r="I20" s="38">
        <f t="shared" si="3"/>
        <v>1.1875</v>
      </c>
      <c r="J20" s="27">
        <f t="shared" si="2"/>
        <v>4560000</v>
      </c>
    </row>
    <row r="21" spans="2:10" x14ac:dyDescent="0.35">
      <c r="B21" s="35" t="s">
        <v>12</v>
      </c>
      <c r="C21" s="36" t="s">
        <v>36</v>
      </c>
      <c r="D21" s="37">
        <v>1</v>
      </c>
      <c r="E21" s="23">
        <v>4800000</v>
      </c>
      <c r="F21" s="24">
        <v>2.5</v>
      </c>
      <c r="G21" s="25">
        <f t="shared" si="1"/>
        <v>12000000</v>
      </c>
      <c r="H21" s="8"/>
      <c r="I21" s="38">
        <f t="shared" si="3"/>
        <v>2.375</v>
      </c>
      <c r="J21" s="27">
        <f t="shared" si="2"/>
        <v>11400000</v>
      </c>
    </row>
    <row r="22" spans="2:10" x14ac:dyDescent="0.35">
      <c r="B22" s="35" t="s">
        <v>37</v>
      </c>
      <c r="C22" s="36" t="s">
        <v>38</v>
      </c>
      <c r="D22" s="37">
        <v>1</v>
      </c>
      <c r="E22" s="23">
        <v>4800000</v>
      </c>
      <c r="F22" s="24">
        <v>3</v>
      </c>
      <c r="G22" s="25">
        <f t="shared" si="1"/>
        <v>14400000</v>
      </c>
      <c r="H22" s="8"/>
      <c r="I22" s="38">
        <f t="shared" si="3"/>
        <v>2.8499999999999996</v>
      </c>
      <c r="J22" s="27">
        <f t="shared" si="2"/>
        <v>13679999.999999998</v>
      </c>
    </row>
    <row r="23" spans="2:10" x14ac:dyDescent="0.35">
      <c r="B23" s="29" t="s">
        <v>18</v>
      </c>
      <c r="C23" s="29" t="s">
        <v>39</v>
      </c>
      <c r="D23" s="39"/>
      <c r="E23" s="40"/>
      <c r="F23" s="41"/>
      <c r="G23" s="42"/>
      <c r="H23" s="43"/>
      <c r="I23" s="44"/>
      <c r="J23" s="42"/>
    </row>
    <row r="24" spans="2:10" x14ac:dyDescent="0.35">
      <c r="B24" s="35" t="s">
        <v>20</v>
      </c>
      <c r="C24" s="36" t="s">
        <v>40</v>
      </c>
      <c r="D24" s="37">
        <v>1</v>
      </c>
      <c r="E24" s="23">
        <v>38400000</v>
      </c>
      <c r="F24" s="24">
        <v>2.5</v>
      </c>
      <c r="G24" s="25">
        <f t="shared" ref="G24:G32" si="4">F24*E24</f>
        <v>96000000</v>
      </c>
      <c r="H24" s="8"/>
      <c r="I24" s="38">
        <f t="shared" si="3"/>
        <v>2.375</v>
      </c>
      <c r="J24" s="27">
        <f t="shared" ref="J24:J32" si="5">I24*E24</f>
        <v>91200000</v>
      </c>
    </row>
    <row r="25" spans="2:10" x14ac:dyDescent="0.35">
      <c r="B25" s="35" t="s">
        <v>22</v>
      </c>
      <c r="C25" s="36" t="s">
        <v>41</v>
      </c>
      <c r="D25" s="37">
        <v>1</v>
      </c>
      <c r="E25" s="23">
        <v>12480000</v>
      </c>
      <c r="F25" s="24">
        <v>2</v>
      </c>
      <c r="G25" s="25">
        <f t="shared" si="4"/>
        <v>24960000</v>
      </c>
      <c r="H25" s="8"/>
      <c r="I25" s="38">
        <f t="shared" si="3"/>
        <v>1.9</v>
      </c>
      <c r="J25" s="27">
        <f t="shared" si="5"/>
        <v>23712000</v>
      </c>
    </row>
    <row r="26" spans="2:10" x14ac:dyDescent="0.35">
      <c r="B26" s="35" t="s">
        <v>24</v>
      </c>
      <c r="C26" s="36" t="s">
        <v>42</v>
      </c>
      <c r="D26" s="37">
        <v>1</v>
      </c>
      <c r="E26" s="23">
        <v>3600000</v>
      </c>
      <c r="F26" s="24">
        <v>2</v>
      </c>
      <c r="G26" s="25">
        <f t="shared" si="4"/>
        <v>7200000</v>
      </c>
      <c r="H26" s="8"/>
      <c r="I26" s="38">
        <f t="shared" si="3"/>
        <v>1.9</v>
      </c>
      <c r="J26" s="27">
        <f t="shared" si="5"/>
        <v>6840000</v>
      </c>
    </row>
    <row r="27" spans="2:10" x14ac:dyDescent="0.35">
      <c r="B27" s="35" t="s">
        <v>26</v>
      </c>
      <c r="C27" s="36" t="s">
        <v>43</v>
      </c>
      <c r="D27" s="37">
        <v>1</v>
      </c>
      <c r="E27" s="23">
        <v>2400000</v>
      </c>
      <c r="F27" s="24">
        <v>2</v>
      </c>
      <c r="G27" s="25">
        <f t="shared" si="4"/>
        <v>4800000</v>
      </c>
      <c r="H27" s="8"/>
      <c r="I27" s="38">
        <f t="shared" si="3"/>
        <v>1.9</v>
      </c>
      <c r="J27" s="27">
        <f t="shared" si="5"/>
        <v>4560000</v>
      </c>
    </row>
    <row r="28" spans="2:10" x14ac:dyDescent="0.35">
      <c r="B28" s="35" t="s">
        <v>28</v>
      </c>
      <c r="C28" s="36" t="s">
        <v>44</v>
      </c>
      <c r="D28" s="37">
        <v>1</v>
      </c>
      <c r="E28" s="23">
        <v>12000000</v>
      </c>
      <c r="F28" s="24">
        <v>2</v>
      </c>
      <c r="G28" s="25">
        <f t="shared" si="4"/>
        <v>24000000</v>
      </c>
      <c r="H28" s="8"/>
      <c r="I28" s="38">
        <f t="shared" si="3"/>
        <v>1.9</v>
      </c>
      <c r="J28" s="27">
        <f t="shared" si="5"/>
        <v>22800000</v>
      </c>
    </row>
    <row r="29" spans="2:10" x14ac:dyDescent="0.35">
      <c r="B29" s="35" t="s">
        <v>30</v>
      </c>
      <c r="C29" s="36" t="s">
        <v>45</v>
      </c>
      <c r="D29" s="37">
        <v>1</v>
      </c>
      <c r="E29" s="23">
        <v>2400000</v>
      </c>
      <c r="F29" s="24">
        <v>2</v>
      </c>
      <c r="G29" s="25">
        <f t="shared" si="4"/>
        <v>4800000</v>
      </c>
      <c r="H29" s="8"/>
      <c r="I29" s="38">
        <f t="shared" si="3"/>
        <v>1.9</v>
      </c>
      <c r="J29" s="27">
        <f t="shared" si="5"/>
        <v>4560000</v>
      </c>
    </row>
    <row r="30" spans="2:10" x14ac:dyDescent="0.35">
      <c r="B30" s="35" t="s">
        <v>32</v>
      </c>
      <c r="C30" s="36" t="s">
        <v>46</v>
      </c>
      <c r="D30" s="37">
        <v>1</v>
      </c>
      <c r="E30" s="23">
        <v>2400000</v>
      </c>
      <c r="F30" s="24">
        <v>2</v>
      </c>
      <c r="G30" s="25">
        <f t="shared" si="4"/>
        <v>4800000</v>
      </c>
      <c r="H30" s="8"/>
      <c r="I30" s="38">
        <f t="shared" si="3"/>
        <v>1.9</v>
      </c>
      <c r="J30" s="27">
        <f t="shared" si="5"/>
        <v>4560000</v>
      </c>
    </row>
    <row r="31" spans="2:10" x14ac:dyDescent="0.35">
      <c r="B31" s="35" t="s">
        <v>34</v>
      </c>
      <c r="C31" s="36" t="s">
        <v>47</v>
      </c>
      <c r="D31" s="37">
        <v>1</v>
      </c>
      <c r="E31" s="23">
        <v>2400000</v>
      </c>
      <c r="F31" s="24">
        <v>8.3333333333333339</v>
      </c>
      <c r="G31" s="25">
        <f t="shared" si="4"/>
        <v>20000000</v>
      </c>
      <c r="H31" s="8"/>
      <c r="I31" s="38">
        <f t="shared" si="3"/>
        <v>7.916666666666667</v>
      </c>
      <c r="J31" s="27">
        <f t="shared" si="5"/>
        <v>19000000</v>
      </c>
    </row>
    <row r="32" spans="2:10" x14ac:dyDescent="0.35">
      <c r="B32" s="35" t="s">
        <v>12</v>
      </c>
      <c r="C32" s="36" t="s">
        <v>48</v>
      </c>
      <c r="D32" s="45">
        <v>1</v>
      </c>
      <c r="E32" s="23">
        <v>14400000</v>
      </c>
      <c r="F32" s="24">
        <v>8.3333333333333339</v>
      </c>
      <c r="G32" s="25">
        <f t="shared" si="4"/>
        <v>120000000.00000001</v>
      </c>
      <c r="H32" s="8"/>
      <c r="I32" s="38">
        <f t="shared" si="3"/>
        <v>7.916666666666667</v>
      </c>
      <c r="J32" s="27">
        <f t="shared" si="5"/>
        <v>114000000</v>
      </c>
    </row>
    <row r="33" spans="2:10" ht="15.5" x14ac:dyDescent="0.35">
      <c r="B33" s="20"/>
      <c r="C33" s="46" t="s">
        <v>49</v>
      </c>
      <c r="D33" s="47"/>
      <c r="E33" s="48"/>
      <c r="F33" s="24"/>
      <c r="G33" s="49">
        <f>SUM(G9:G32)</f>
        <v>1266968000</v>
      </c>
      <c r="H33" s="8"/>
      <c r="I33" s="50"/>
      <c r="J33" s="49">
        <f>SUM(J9:J32)</f>
        <v>1246795600</v>
      </c>
    </row>
    <row r="34" spans="2:10" x14ac:dyDescent="0.35">
      <c r="B34" s="51">
        <v>2</v>
      </c>
      <c r="C34" s="52" t="s">
        <v>50</v>
      </c>
      <c r="D34" s="53" t="s">
        <v>51</v>
      </c>
      <c r="E34" s="54"/>
      <c r="F34" s="55"/>
      <c r="G34" s="55"/>
      <c r="H34" s="56"/>
      <c r="I34" s="57"/>
      <c r="J34" s="55"/>
    </row>
    <row r="35" spans="2:10" x14ac:dyDescent="0.35">
      <c r="B35" s="20" t="s">
        <v>20</v>
      </c>
      <c r="C35" s="21" t="s">
        <v>13</v>
      </c>
      <c r="D35" s="22">
        <v>1</v>
      </c>
      <c r="E35" s="23">
        <v>38400000</v>
      </c>
      <c r="F35" s="24">
        <v>1</v>
      </c>
      <c r="G35" s="25">
        <f t="shared" ref="G35:G46" si="6">F35*E35</f>
        <v>38400000</v>
      </c>
      <c r="H35" s="8"/>
      <c r="I35" s="38">
        <f>F35</f>
        <v>1</v>
      </c>
      <c r="J35" s="27">
        <f t="shared" ref="J35:J46" si="7">I35*E35</f>
        <v>38400000</v>
      </c>
    </row>
    <row r="36" spans="2:10" x14ac:dyDescent="0.35">
      <c r="B36" s="20" t="s">
        <v>22</v>
      </c>
      <c r="C36" s="21" t="s">
        <v>15</v>
      </c>
      <c r="D36" s="22">
        <v>1</v>
      </c>
      <c r="E36" s="23">
        <v>12000000</v>
      </c>
      <c r="F36" s="24">
        <v>1</v>
      </c>
      <c r="G36" s="25">
        <f t="shared" si="6"/>
        <v>12000000</v>
      </c>
      <c r="H36" s="8"/>
      <c r="I36" s="38">
        <f>F36</f>
        <v>1</v>
      </c>
      <c r="J36" s="27">
        <f t="shared" si="7"/>
        <v>12000000</v>
      </c>
    </row>
    <row r="37" spans="2:10" x14ac:dyDescent="0.35">
      <c r="B37" s="20" t="s">
        <v>24</v>
      </c>
      <c r="C37" s="21" t="s">
        <v>52</v>
      </c>
      <c r="D37" s="22">
        <v>1</v>
      </c>
      <c r="E37" s="23">
        <v>12000000</v>
      </c>
      <c r="F37" s="24">
        <v>2.5</v>
      </c>
      <c r="G37" s="25">
        <f t="shared" si="6"/>
        <v>30000000</v>
      </c>
      <c r="H37" s="8"/>
      <c r="I37" s="38">
        <f t="shared" ref="I37:I46" si="8">F37*0.95</f>
        <v>2.375</v>
      </c>
      <c r="J37" s="27">
        <f t="shared" si="7"/>
        <v>28500000</v>
      </c>
    </row>
    <row r="38" spans="2:10" x14ac:dyDescent="0.35">
      <c r="B38" s="20" t="s">
        <v>26</v>
      </c>
      <c r="C38" s="36" t="s">
        <v>53</v>
      </c>
      <c r="D38" s="22">
        <v>1</v>
      </c>
      <c r="E38" s="23">
        <v>96000</v>
      </c>
      <c r="F38" s="24">
        <v>32</v>
      </c>
      <c r="G38" s="25">
        <f t="shared" si="6"/>
        <v>3072000</v>
      </c>
      <c r="H38" s="8"/>
      <c r="I38" s="38">
        <f t="shared" si="8"/>
        <v>30.4</v>
      </c>
      <c r="J38" s="27">
        <f t="shared" si="7"/>
        <v>2918400</v>
      </c>
    </row>
    <row r="39" spans="2:10" x14ac:dyDescent="0.35">
      <c r="B39" s="20" t="s">
        <v>28</v>
      </c>
      <c r="C39" s="36" t="s">
        <v>25</v>
      </c>
      <c r="D39" s="22">
        <v>1</v>
      </c>
      <c r="E39" s="23">
        <v>96000</v>
      </c>
      <c r="F39" s="24">
        <v>32</v>
      </c>
      <c r="G39" s="25">
        <f t="shared" si="6"/>
        <v>3072000</v>
      </c>
      <c r="H39" s="8"/>
      <c r="I39" s="38">
        <f t="shared" si="8"/>
        <v>30.4</v>
      </c>
      <c r="J39" s="27">
        <f t="shared" si="7"/>
        <v>2918400</v>
      </c>
    </row>
    <row r="40" spans="2:10" x14ac:dyDescent="0.35">
      <c r="B40" s="20" t="s">
        <v>30</v>
      </c>
      <c r="C40" s="36" t="s">
        <v>27</v>
      </c>
      <c r="D40" s="22">
        <v>1</v>
      </c>
      <c r="E40" s="23">
        <v>96000</v>
      </c>
      <c r="F40" s="24">
        <v>32</v>
      </c>
      <c r="G40" s="25">
        <f t="shared" si="6"/>
        <v>3072000</v>
      </c>
      <c r="H40" s="8"/>
      <c r="I40" s="38">
        <f t="shared" si="8"/>
        <v>30.4</v>
      </c>
      <c r="J40" s="27">
        <f t="shared" si="7"/>
        <v>2918400</v>
      </c>
    </row>
    <row r="41" spans="2:10" x14ac:dyDescent="0.35">
      <c r="B41" s="20" t="s">
        <v>32</v>
      </c>
      <c r="C41" s="36" t="s">
        <v>29</v>
      </c>
      <c r="D41" s="22">
        <v>1</v>
      </c>
      <c r="E41" s="23">
        <v>96000</v>
      </c>
      <c r="F41" s="24">
        <v>32</v>
      </c>
      <c r="G41" s="25">
        <f t="shared" si="6"/>
        <v>3072000</v>
      </c>
      <c r="H41" s="8"/>
      <c r="I41" s="38">
        <f t="shared" si="8"/>
        <v>30.4</v>
      </c>
      <c r="J41" s="27">
        <f t="shared" si="7"/>
        <v>2918400</v>
      </c>
    </row>
    <row r="42" spans="2:10" x14ac:dyDescent="0.35">
      <c r="B42" s="20" t="s">
        <v>34</v>
      </c>
      <c r="C42" s="36" t="s">
        <v>31</v>
      </c>
      <c r="D42" s="22">
        <v>1</v>
      </c>
      <c r="E42" s="23">
        <v>96000</v>
      </c>
      <c r="F42" s="24">
        <v>32</v>
      </c>
      <c r="G42" s="25">
        <f t="shared" si="6"/>
        <v>3072000</v>
      </c>
      <c r="H42" s="8"/>
      <c r="I42" s="38">
        <f t="shared" si="8"/>
        <v>30.4</v>
      </c>
      <c r="J42" s="27">
        <f t="shared" si="7"/>
        <v>2918400</v>
      </c>
    </row>
    <row r="43" spans="2:10" x14ac:dyDescent="0.35">
      <c r="B43" s="20" t="s">
        <v>12</v>
      </c>
      <c r="C43" s="36" t="s">
        <v>33</v>
      </c>
      <c r="D43" s="22">
        <v>1</v>
      </c>
      <c r="E43" s="23">
        <v>96000</v>
      </c>
      <c r="F43" s="24">
        <v>32</v>
      </c>
      <c r="G43" s="25">
        <f t="shared" si="6"/>
        <v>3072000</v>
      </c>
      <c r="H43" s="8"/>
      <c r="I43" s="38">
        <f t="shared" si="8"/>
        <v>30.4</v>
      </c>
      <c r="J43" s="27">
        <f t="shared" si="7"/>
        <v>2918400</v>
      </c>
    </row>
    <row r="44" spans="2:10" x14ac:dyDescent="0.35">
      <c r="B44" s="20" t="s">
        <v>37</v>
      </c>
      <c r="C44" s="36" t="s">
        <v>35</v>
      </c>
      <c r="D44" s="22">
        <v>1</v>
      </c>
      <c r="E44" s="23">
        <v>96000</v>
      </c>
      <c r="F44" s="24">
        <v>32</v>
      </c>
      <c r="G44" s="25">
        <f t="shared" si="6"/>
        <v>3072000</v>
      </c>
      <c r="H44" s="8"/>
      <c r="I44" s="38">
        <f t="shared" si="8"/>
        <v>30.4</v>
      </c>
      <c r="J44" s="27">
        <f t="shared" si="7"/>
        <v>2918400</v>
      </c>
    </row>
    <row r="45" spans="2:10" x14ac:dyDescent="0.35">
      <c r="B45" s="20" t="s">
        <v>54</v>
      </c>
      <c r="C45" s="21" t="s">
        <v>55</v>
      </c>
      <c r="D45" s="22">
        <v>1</v>
      </c>
      <c r="E45" s="23">
        <v>96000</v>
      </c>
      <c r="F45" s="24">
        <v>32</v>
      </c>
      <c r="G45" s="25">
        <f t="shared" si="6"/>
        <v>3072000</v>
      </c>
      <c r="H45" s="8"/>
      <c r="I45" s="38">
        <f t="shared" si="8"/>
        <v>30.4</v>
      </c>
      <c r="J45" s="27">
        <f t="shared" si="7"/>
        <v>2918400</v>
      </c>
    </row>
    <row r="46" spans="2:10" x14ac:dyDescent="0.35">
      <c r="B46" s="20" t="s">
        <v>56</v>
      </c>
      <c r="C46" s="21" t="s">
        <v>57</v>
      </c>
      <c r="D46" s="22">
        <v>1</v>
      </c>
      <c r="E46" s="23">
        <v>96000</v>
      </c>
      <c r="F46" s="24">
        <v>32</v>
      </c>
      <c r="G46" s="25">
        <f t="shared" si="6"/>
        <v>3072000</v>
      </c>
      <c r="H46" s="8"/>
      <c r="I46" s="38">
        <f t="shared" si="8"/>
        <v>30.4</v>
      </c>
      <c r="J46" s="27">
        <f t="shared" si="7"/>
        <v>2918400</v>
      </c>
    </row>
    <row r="47" spans="2:10" ht="15.5" x14ac:dyDescent="0.35">
      <c r="B47" s="20"/>
      <c r="C47" s="46" t="s">
        <v>49</v>
      </c>
      <c r="D47" s="21"/>
      <c r="E47" s="23"/>
      <c r="F47" s="24"/>
      <c r="G47" s="49">
        <f>SUM(G35:G46)</f>
        <v>108048000</v>
      </c>
      <c r="H47" s="8"/>
      <c r="I47" s="8"/>
      <c r="J47" s="49">
        <f>SUM(J35:J46)</f>
        <v>105165600</v>
      </c>
    </row>
    <row r="48" spans="2:10" ht="29" x14ac:dyDescent="0.35">
      <c r="B48" s="58">
        <v>3</v>
      </c>
      <c r="C48" s="59" t="s">
        <v>58</v>
      </c>
      <c r="D48" s="60" t="s">
        <v>59</v>
      </c>
      <c r="E48" s="61"/>
      <c r="F48" s="62"/>
      <c r="G48" s="62"/>
      <c r="H48" s="56"/>
      <c r="I48" s="63"/>
      <c r="J48" s="62"/>
    </row>
    <row r="49" spans="2:10" x14ac:dyDescent="0.35">
      <c r="B49" s="20" t="s">
        <v>12</v>
      </c>
      <c r="C49" s="64" t="s">
        <v>60</v>
      </c>
      <c r="D49" s="64"/>
      <c r="E49" s="23">
        <v>4800</v>
      </c>
      <c r="F49" s="24">
        <v>1000</v>
      </c>
      <c r="G49" s="25">
        <f t="shared" ref="G49:G57" si="9">F49*E49</f>
        <v>4800000</v>
      </c>
      <c r="H49" s="27"/>
      <c r="I49" s="38">
        <f>950*0.95</f>
        <v>902.5</v>
      </c>
      <c r="J49" s="27">
        <f t="shared" ref="J49:J57" si="10">I49*E49</f>
        <v>4332000</v>
      </c>
    </row>
    <row r="50" spans="2:10" x14ac:dyDescent="0.35">
      <c r="B50" s="20" t="s">
        <v>14</v>
      </c>
      <c r="C50" s="65" t="s">
        <v>61</v>
      </c>
      <c r="D50" s="65"/>
      <c r="E50" s="23">
        <v>4800</v>
      </c>
      <c r="F50" s="24">
        <v>2000</v>
      </c>
      <c r="G50" s="25">
        <f t="shared" si="9"/>
        <v>9600000</v>
      </c>
      <c r="H50" s="27"/>
      <c r="I50" s="38">
        <f>1200*0.95</f>
        <v>1140</v>
      </c>
      <c r="J50" s="27">
        <f t="shared" si="10"/>
        <v>5472000</v>
      </c>
    </row>
    <row r="51" spans="2:10" x14ac:dyDescent="0.35">
      <c r="B51" s="20" t="s">
        <v>62</v>
      </c>
      <c r="C51" s="65" t="s">
        <v>63</v>
      </c>
      <c r="D51" s="65"/>
      <c r="E51" s="23">
        <v>4800</v>
      </c>
      <c r="F51" s="24">
        <v>2500</v>
      </c>
      <c r="G51" s="25">
        <f t="shared" si="9"/>
        <v>12000000</v>
      </c>
      <c r="H51" s="27"/>
      <c r="I51" s="38">
        <f>2300*0.95</f>
        <v>2185</v>
      </c>
      <c r="J51" s="27">
        <f t="shared" si="10"/>
        <v>10488000</v>
      </c>
    </row>
    <row r="52" spans="2:10" x14ac:dyDescent="0.35">
      <c r="B52" s="20" t="s">
        <v>18</v>
      </c>
      <c r="C52" s="65" t="s">
        <v>64</v>
      </c>
      <c r="D52" s="65"/>
      <c r="E52" s="23">
        <v>38400</v>
      </c>
      <c r="F52" s="24">
        <v>3000</v>
      </c>
      <c r="G52" s="25">
        <f t="shared" si="9"/>
        <v>115200000</v>
      </c>
      <c r="H52" s="27"/>
      <c r="I52" s="38">
        <f>3300*0.95</f>
        <v>3135</v>
      </c>
      <c r="J52" s="27">
        <f t="shared" si="10"/>
        <v>120384000</v>
      </c>
    </row>
    <row r="53" spans="2:10" x14ac:dyDescent="0.35">
      <c r="B53" s="20" t="s">
        <v>65</v>
      </c>
      <c r="C53" s="65" t="s">
        <v>66</v>
      </c>
      <c r="D53" s="65"/>
      <c r="E53" s="23">
        <v>4800</v>
      </c>
      <c r="F53" s="24">
        <v>4000</v>
      </c>
      <c r="G53" s="25">
        <f t="shared" si="9"/>
        <v>19200000</v>
      </c>
      <c r="H53" s="27"/>
      <c r="I53" s="38">
        <f>3700*0.95</f>
        <v>3515</v>
      </c>
      <c r="J53" s="27">
        <f t="shared" si="10"/>
        <v>16872000</v>
      </c>
    </row>
    <row r="54" spans="2:10" x14ac:dyDescent="0.35">
      <c r="B54" s="20" t="s">
        <v>67</v>
      </c>
      <c r="C54" s="65" t="s">
        <v>68</v>
      </c>
      <c r="D54" s="65"/>
      <c r="E54" s="23">
        <v>4800</v>
      </c>
      <c r="F54" s="24">
        <v>5000</v>
      </c>
      <c r="G54" s="25">
        <f t="shared" si="9"/>
        <v>24000000</v>
      </c>
      <c r="H54" s="27"/>
      <c r="I54" s="38">
        <f>5600*0.95</f>
        <v>5320</v>
      </c>
      <c r="J54" s="27">
        <f t="shared" si="10"/>
        <v>25536000</v>
      </c>
    </row>
    <row r="55" spans="2:10" x14ac:dyDescent="0.35">
      <c r="B55" s="20" t="s">
        <v>69</v>
      </c>
      <c r="C55" s="65" t="s">
        <v>70</v>
      </c>
      <c r="D55" s="65"/>
      <c r="E55" s="23">
        <v>4800</v>
      </c>
      <c r="F55" s="24">
        <v>8000</v>
      </c>
      <c r="G55" s="25">
        <f t="shared" si="9"/>
        <v>38400000</v>
      </c>
      <c r="H55" s="27"/>
      <c r="I55" s="38">
        <f>7500*0.95</f>
        <v>7125</v>
      </c>
      <c r="J55" s="27">
        <f t="shared" si="10"/>
        <v>34200000</v>
      </c>
    </row>
    <row r="56" spans="2:10" x14ac:dyDescent="0.35">
      <c r="B56" s="20" t="s">
        <v>71</v>
      </c>
      <c r="C56" s="65" t="s">
        <v>72</v>
      </c>
      <c r="D56" s="65"/>
      <c r="E56" s="23">
        <v>4800</v>
      </c>
      <c r="F56" s="24">
        <v>15000</v>
      </c>
      <c r="G56" s="25">
        <f t="shared" si="9"/>
        <v>72000000</v>
      </c>
      <c r="H56" s="27"/>
      <c r="I56" s="38">
        <f>11500*0.95</f>
        <v>10925</v>
      </c>
      <c r="J56" s="27">
        <f t="shared" si="10"/>
        <v>52440000</v>
      </c>
    </row>
    <row r="57" spans="2:10" x14ac:dyDescent="0.35">
      <c r="B57" s="20" t="s">
        <v>73</v>
      </c>
      <c r="C57" s="21" t="s">
        <v>74</v>
      </c>
      <c r="D57" s="21"/>
      <c r="E57" s="23">
        <v>24000</v>
      </c>
      <c r="F57" s="24">
        <v>20000</v>
      </c>
      <c r="G57" s="25">
        <f t="shared" si="9"/>
        <v>480000000</v>
      </c>
      <c r="H57" s="27"/>
      <c r="I57" s="38">
        <f>F57</f>
        <v>20000</v>
      </c>
      <c r="J57" s="27">
        <f t="shared" si="10"/>
        <v>480000000</v>
      </c>
    </row>
    <row r="58" spans="2:10" ht="15.5" x14ac:dyDescent="0.35">
      <c r="B58" s="20"/>
      <c r="C58" s="46" t="s">
        <v>49</v>
      </c>
      <c r="D58" s="21"/>
      <c r="E58" s="48"/>
      <c r="F58" s="24"/>
      <c r="G58" s="66">
        <f>SUM(G49:G57)</f>
        <v>775200000</v>
      </c>
      <c r="H58" s="8"/>
      <c r="I58" s="8"/>
      <c r="J58" s="66">
        <f>SUM(J49:J57)</f>
        <v>749724000</v>
      </c>
    </row>
    <row r="59" spans="2:10" x14ac:dyDescent="0.35">
      <c r="B59" s="67">
        <v>4</v>
      </c>
      <c r="C59" s="68" t="s">
        <v>75</v>
      </c>
      <c r="D59" s="69" t="s">
        <v>11</v>
      </c>
      <c r="E59" s="70"/>
      <c r="F59" s="71"/>
      <c r="G59" s="71"/>
      <c r="H59" s="72"/>
      <c r="I59" s="73"/>
      <c r="J59" s="71"/>
    </row>
    <row r="60" spans="2:10" x14ac:dyDescent="0.35">
      <c r="B60" s="20" t="s">
        <v>12</v>
      </c>
      <c r="C60" s="21" t="s">
        <v>13</v>
      </c>
      <c r="D60" s="22">
        <v>1</v>
      </c>
      <c r="E60" s="23">
        <v>5760000000</v>
      </c>
      <c r="F60" s="24">
        <v>3.3300000000000003E-2</v>
      </c>
      <c r="G60" s="25">
        <f t="shared" ref="G60:G71" si="11">F60*E60</f>
        <v>191808000.00000003</v>
      </c>
      <c r="H60" s="8"/>
      <c r="I60" s="26">
        <f>F60</f>
        <v>3.3300000000000003E-2</v>
      </c>
      <c r="J60" s="27">
        <f t="shared" ref="J60:J71" si="12">I60*E60</f>
        <v>191808000.00000003</v>
      </c>
    </row>
    <row r="61" spans="2:10" x14ac:dyDescent="0.35">
      <c r="B61" s="20" t="s">
        <v>14</v>
      </c>
      <c r="C61" s="21" t="s">
        <v>15</v>
      </c>
      <c r="D61" s="22">
        <v>1</v>
      </c>
      <c r="E61" s="23">
        <v>2400000000</v>
      </c>
      <c r="F61" s="24">
        <v>6.6600000000000006E-2</v>
      </c>
      <c r="G61" s="25">
        <f t="shared" si="11"/>
        <v>159840000.00000003</v>
      </c>
      <c r="H61" s="8"/>
      <c r="I61" s="26">
        <f t="shared" ref="I61:I62" si="13">F61</f>
        <v>6.6600000000000006E-2</v>
      </c>
      <c r="J61" s="27">
        <f t="shared" si="12"/>
        <v>159840000.00000003</v>
      </c>
    </row>
    <row r="62" spans="2:10" x14ac:dyDescent="0.35">
      <c r="B62" s="20" t="s">
        <v>16</v>
      </c>
      <c r="C62" s="21" t="s">
        <v>17</v>
      </c>
      <c r="D62" s="22">
        <v>1</v>
      </c>
      <c r="E62" s="23">
        <v>3840000000</v>
      </c>
      <c r="F62" s="24">
        <v>0.1333</v>
      </c>
      <c r="G62" s="25">
        <f t="shared" si="11"/>
        <v>511872000</v>
      </c>
      <c r="H62" s="8"/>
      <c r="I62" s="26">
        <f t="shared" si="13"/>
        <v>0.1333</v>
      </c>
      <c r="J62" s="27">
        <f t="shared" si="12"/>
        <v>511872000</v>
      </c>
    </row>
    <row r="63" spans="2:10" x14ac:dyDescent="0.35">
      <c r="B63" s="20" t="s">
        <v>18</v>
      </c>
      <c r="C63" s="21" t="s">
        <v>19</v>
      </c>
      <c r="D63" s="22">
        <v>1</v>
      </c>
      <c r="E63" s="23">
        <v>4800000</v>
      </c>
      <c r="F63" s="24">
        <v>3</v>
      </c>
      <c r="G63" s="25">
        <f t="shared" si="11"/>
        <v>14400000</v>
      </c>
      <c r="H63" s="8"/>
      <c r="I63" s="38">
        <f t="shared" ref="I63:I71" si="14">F63*0.95</f>
        <v>2.8499999999999996</v>
      </c>
      <c r="J63" s="27">
        <f t="shared" si="12"/>
        <v>13679999.999999998</v>
      </c>
    </row>
    <row r="64" spans="2:10" x14ac:dyDescent="0.35">
      <c r="B64" s="74" t="s">
        <v>20</v>
      </c>
      <c r="C64" s="21" t="s">
        <v>53</v>
      </c>
      <c r="D64" s="22">
        <v>1</v>
      </c>
      <c r="E64" s="23">
        <v>2400000</v>
      </c>
      <c r="F64" s="24">
        <v>0.45</v>
      </c>
      <c r="G64" s="25">
        <f t="shared" si="11"/>
        <v>1080000</v>
      </c>
      <c r="H64" s="8"/>
      <c r="I64" s="38">
        <f t="shared" si="14"/>
        <v>0.42749999999999999</v>
      </c>
      <c r="J64" s="27">
        <f t="shared" si="12"/>
        <v>1026000</v>
      </c>
    </row>
    <row r="65" spans="2:10" x14ac:dyDescent="0.35">
      <c r="B65" s="74" t="s">
        <v>22</v>
      </c>
      <c r="C65" s="21" t="s">
        <v>25</v>
      </c>
      <c r="D65" s="22">
        <v>1</v>
      </c>
      <c r="E65" s="23">
        <v>2400000</v>
      </c>
      <c r="F65" s="24">
        <v>0.45</v>
      </c>
      <c r="G65" s="25">
        <f t="shared" si="11"/>
        <v>1080000</v>
      </c>
      <c r="H65" s="8"/>
      <c r="I65" s="38">
        <f t="shared" si="14"/>
        <v>0.42749999999999999</v>
      </c>
      <c r="J65" s="27">
        <f t="shared" si="12"/>
        <v>1026000</v>
      </c>
    </row>
    <row r="66" spans="2:10" x14ac:dyDescent="0.35">
      <c r="B66" s="74" t="s">
        <v>24</v>
      </c>
      <c r="C66" s="21" t="s">
        <v>27</v>
      </c>
      <c r="D66" s="22">
        <v>1</v>
      </c>
      <c r="E66" s="23">
        <v>1200000</v>
      </c>
      <c r="F66" s="75">
        <v>0.45</v>
      </c>
      <c r="G66" s="25">
        <f t="shared" si="11"/>
        <v>540000</v>
      </c>
      <c r="H66" s="8"/>
      <c r="I66" s="38">
        <f t="shared" si="14"/>
        <v>0.42749999999999999</v>
      </c>
      <c r="J66" s="27">
        <f t="shared" si="12"/>
        <v>513000</v>
      </c>
    </row>
    <row r="67" spans="2:10" x14ac:dyDescent="0.35">
      <c r="B67" s="74" t="s">
        <v>26</v>
      </c>
      <c r="C67" s="21" t="s">
        <v>29</v>
      </c>
      <c r="D67" s="22">
        <v>1</v>
      </c>
      <c r="E67" s="23">
        <v>1200000</v>
      </c>
      <c r="F67" s="75">
        <v>0.45</v>
      </c>
      <c r="G67" s="25">
        <f t="shared" si="11"/>
        <v>540000</v>
      </c>
      <c r="H67" s="8"/>
      <c r="I67" s="38">
        <f t="shared" si="14"/>
        <v>0.42749999999999999</v>
      </c>
      <c r="J67" s="27">
        <f t="shared" si="12"/>
        <v>513000</v>
      </c>
    </row>
    <row r="68" spans="2:10" x14ac:dyDescent="0.35">
      <c r="B68" s="74" t="s">
        <v>28</v>
      </c>
      <c r="C68" s="21" t="s">
        <v>31</v>
      </c>
      <c r="D68" s="22">
        <v>1</v>
      </c>
      <c r="E68" s="23">
        <v>2400000</v>
      </c>
      <c r="F68" s="75">
        <v>2</v>
      </c>
      <c r="G68" s="25">
        <f t="shared" si="11"/>
        <v>4800000</v>
      </c>
      <c r="H68" s="8"/>
      <c r="I68" s="38">
        <f t="shared" si="14"/>
        <v>1.9</v>
      </c>
      <c r="J68" s="27">
        <f t="shared" si="12"/>
        <v>4560000</v>
      </c>
    </row>
    <row r="69" spans="2:10" x14ac:dyDescent="0.35">
      <c r="B69" s="74" t="s">
        <v>30</v>
      </c>
      <c r="C69" s="36" t="s">
        <v>33</v>
      </c>
      <c r="D69" s="22">
        <v>1</v>
      </c>
      <c r="E69" s="23">
        <v>1200000</v>
      </c>
      <c r="F69" s="75">
        <v>0.45</v>
      </c>
      <c r="G69" s="25">
        <f t="shared" si="11"/>
        <v>540000</v>
      </c>
      <c r="H69" s="8"/>
      <c r="I69" s="38">
        <f t="shared" si="14"/>
        <v>0.42749999999999999</v>
      </c>
      <c r="J69" s="27">
        <f t="shared" si="12"/>
        <v>513000</v>
      </c>
    </row>
    <row r="70" spans="2:10" x14ac:dyDescent="0.35">
      <c r="B70" s="74" t="s">
        <v>32</v>
      </c>
      <c r="C70" s="36" t="s">
        <v>35</v>
      </c>
      <c r="D70" s="22">
        <v>1</v>
      </c>
      <c r="E70" s="23">
        <v>1200000</v>
      </c>
      <c r="F70" s="24">
        <v>1.25</v>
      </c>
      <c r="G70" s="25">
        <f t="shared" si="11"/>
        <v>1500000</v>
      </c>
      <c r="H70" s="8"/>
      <c r="I70" s="38">
        <f t="shared" si="14"/>
        <v>1.1875</v>
      </c>
      <c r="J70" s="27">
        <f t="shared" si="12"/>
        <v>1425000</v>
      </c>
    </row>
    <row r="71" spans="2:10" x14ac:dyDescent="0.35">
      <c r="B71" s="74" t="s">
        <v>34</v>
      </c>
      <c r="C71" s="21" t="s">
        <v>76</v>
      </c>
      <c r="D71" s="22">
        <v>1</v>
      </c>
      <c r="E71" s="23">
        <v>1200000</v>
      </c>
      <c r="F71" s="24">
        <v>3</v>
      </c>
      <c r="G71" s="25">
        <f t="shared" si="11"/>
        <v>3600000</v>
      </c>
      <c r="H71" s="8"/>
      <c r="I71" s="38">
        <f t="shared" si="14"/>
        <v>2.8499999999999996</v>
      </c>
      <c r="J71" s="27">
        <f t="shared" si="12"/>
        <v>3419999.9999999995</v>
      </c>
    </row>
    <row r="72" spans="2:10" ht="15.5" x14ac:dyDescent="0.35">
      <c r="B72" s="74"/>
      <c r="C72" s="46" t="s">
        <v>49</v>
      </c>
      <c r="D72" s="22"/>
      <c r="E72" s="23"/>
      <c r="F72" s="24"/>
      <c r="G72" s="49">
        <f>SUM(G60:G71)</f>
        <v>891600000</v>
      </c>
      <c r="H72" s="8"/>
      <c r="J72" s="49">
        <f>SUM(J60:J71)</f>
        <v>890196000</v>
      </c>
    </row>
    <row r="73" spans="2:10" x14ac:dyDescent="0.35">
      <c r="B73" s="14">
        <v>5</v>
      </c>
      <c r="C73" s="21" t="s">
        <v>77</v>
      </c>
      <c r="D73" s="21" t="s">
        <v>78</v>
      </c>
      <c r="E73" s="23"/>
      <c r="F73" s="76">
        <v>1600000</v>
      </c>
      <c r="G73" s="25"/>
      <c r="H73" s="8"/>
      <c r="I73" s="77">
        <v>1600000</v>
      </c>
      <c r="J73" s="27"/>
    </row>
    <row r="74" spans="2:10" x14ac:dyDescent="0.35">
      <c r="B74" s="14">
        <v>6</v>
      </c>
      <c r="C74" s="21" t="s">
        <v>79</v>
      </c>
      <c r="D74" s="21" t="s">
        <v>80</v>
      </c>
      <c r="E74" s="23">
        <v>100</v>
      </c>
      <c r="F74" s="78">
        <v>0.02</v>
      </c>
      <c r="G74" s="25"/>
      <c r="H74" s="8"/>
      <c r="I74" s="79">
        <v>0.02</v>
      </c>
      <c r="J74" s="27"/>
    </row>
    <row r="75" spans="2:10" x14ac:dyDescent="0.35">
      <c r="B75" s="14">
        <v>7</v>
      </c>
      <c r="C75" s="21" t="s">
        <v>81</v>
      </c>
      <c r="D75" s="21" t="s">
        <v>82</v>
      </c>
      <c r="E75" s="25">
        <f>340000*100</f>
        <v>34000000</v>
      </c>
      <c r="F75" s="78">
        <v>0.01</v>
      </c>
      <c r="G75" s="25">
        <f>F75*E75+E75</f>
        <v>34340000</v>
      </c>
      <c r="H75" s="8"/>
      <c r="I75" s="79">
        <v>0.01</v>
      </c>
      <c r="J75" s="25">
        <f>I75*E75+E75</f>
        <v>34340000</v>
      </c>
    </row>
    <row r="76" spans="2:10" x14ac:dyDescent="0.35">
      <c r="B76" s="14">
        <v>8</v>
      </c>
      <c r="C76" s="21" t="s">
        <v>83</v>
      </c>
      <c r="D76" s="21" t="s">
        <v>82</v>
      </c>
      <c r="E76" s="25">
        <f>40000*100</f>
        <v>4000000</v>
      </c>
      <c r="F76" s="78">
        <v>0.02</v>
      </c>
      <c r="G76" s="25">
        <f>F76*E76+E76</f>
        <v>4080000</v>
      </c>
      <c r="H76" s="80"/>
      <c r="I76" s="79">
        <v>0.02</v>
      </c>
      <c r="J76" s="25">
        <f>I76*E76+E76</f>
        <v>4080000</v>
      </c>
    </row>
    <row r="77" spans="2:10" ht="15.5" x14ac:dyDescent="0.35">
      <c r="B77" s="81"/>
      <c r="C77" s="81"/>
      <c r="D77" s="81"/>
      <c r="E77" s="82"/>
      <c r="F77" s="83"/>
      <c r="G77" s="84">
        <f>SUM(G74:G76)+G72+G58+G47+G33</f>
        <v>3080236000</v>
      </c>
      <c r="I77" s="85"/>
      <c r="J77" s="84">
        <f>SUM(J74:J76)+J72+J58+J47+J33</f>
        <v>3030301200</v>
      </c>
    </row>
    <row r="79" spans="2:10" ht="15.5" x14ac:dyDescent="0.35">
      <c r="G79" t="s">
        <v>84</v>
      </c>
      <c r="J79" s="86">
        <f>G77-J77</f>
        <v>49934800</v>
      </c>
    </row>
    <row r="80" spans="2:10" ht="15.5" x14ac:dyDescent="0.35">
      <c r="G80" t="s">
        <v>85</v>
      </c>
      <c r="J80" s="86">
        <f>J79/357.1429</f>
        <v>139817.42322190921</v>
      </c>
    </row>
  </sheetData>
  <mergeCells count="2">
    <mergeCell ref="F6:G6"/>
    <mergeCell ref="I6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NG01022734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Okwuidegbe, Chukwuka D SNEPCO-PTC/U/GE</dc:creator>
  <cp:lastModifiedBy>Okwuidegbe, Chukwuka D SNEPCO-PTC/U/GE</cp:lastModifiedBy>
  <dcterms:created xsi:type="dcterms:W3CDTF">2020-06-08T12:01:30Z</dcterms:created>
  <dcterms:modified xsi:type="dcterms:W3CDTF">2020-06-08T12:02:38Z</dcterms:modified>
</cp:coreProperties>
</file>