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6137298C-9922-43AE-A10F-081BFCF7E886}" xr6:coauthVersionLast="31" xr6:coauthVersionMax="31" xr10:uidLastSave="{00000000-0000-0000-0000-000000000000}"/>
  <bookViews>
    <workbookView xWindow="0" yWindow="0" windowWidth="19200" windowHeight="6960" xr2:uid="{00000000-000D-0000-FFFF-FFFF00000000}"/>
  </bookViews>
  <sheets>
    <sheet name="FCF" sheetId="7" r:id="rId1"/>
    <sheet name="December Production By Facility" sheetId="13" r:id="rId2"/>
    <sheet name="STOG" sheetId="11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38" r:id="rId7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42" i="7" l="1"/>
  <c r="L41" i="7"/>
  <c r="N13" i="11"/>
  <c r="I6" i="7"/>
  <c r="H73" i="13"/>
  <c r="M10" i="11" l="1"/>
  <c r="M8" i="11"/>
  <c r="M7" i="11"/>
  <c r="M6" i="11"/>
  <c r="M5" i="11"/>
  <c r="M4" i="11"/>
  <c r="F13" i="11" l="1"/>
  <c r="N10" i="11"/>
  <c r="N8" i="11"/>
  <c r="N7" i="11"/>
  <c r="N6" i="11"/>
  <c r="N5" i="11"/>
  <c r="N4" i="11"/>
  <c r="F11" i="11"/>
  <c r="L10" i="11"/>
  <c r="L9" i="11"/>
  <c r="M9" i="11" s="1"/>
  <c r="N9" i="11" s="1"/>
  <c r="L8" i="11"/>
  <c r="L7" i="11"/>
  <c r="L6" i="11"/>
  <c r="L5" i="11"/>
  <c r="L4" i="1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  <c r="I36" i="7" s="1"/>
</calcChain>
</file>

<file path=xl/sharedStrings.xml><?xml version="1.0" encoding="utf-8"?>
<sst xmlns="http://schemas.openxmlformats.org/spreadsheetml/2006/main" count="210" uniqueCount="158">
  <si>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</si>
  <si>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</si>
  <si>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</si>
  <si>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</si>
  <si>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</si>
  <si>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</si>
  <si>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</si>
  <si>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</si>
  <si>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</si>
  <si>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</si>
  <si>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</si>
  <si>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</si>
  <si>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</si>
  <si>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</si>
  <si>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</si>
  <si>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</si>
  <si>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</si>
  <si>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</si>
  <si>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</si>
  <si>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</si>
  <si>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</si>
  <si>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</si>
  <si>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</si>
  <si>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</si>
  <si>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</si>
  <si>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</si>
  <si>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</si>
  <si>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</si>
  <si>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</si>
  <si>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</si>
  <si>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</si>
  <si>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</si>
  <si>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</si>
  <si>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</si>
  <si>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</si>
  <si>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</si>
  <si>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Row Labels</t>
  </si>
  <si>
    <t>Central East</t>
  </si>
  <si>
    <t>Bonny</t>
  </si>
  <si>
    <t>BNYF1</t>
  </si>
  <si>
    <t>BNYF1_G</t>
  </si>
  <si>
    <t>BNYG1</t>
  </si>
  <si>
    <t>BNYG1_G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</si>
  <si>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</si>
  <si>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</si>
  <si>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</si>
  <si>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</si>
  <si>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</si>
  <si>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</si>
  <si>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</si>
  <si>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</si>
  <si>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</si>
  <si>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</si>
  <si>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</si>
  <si>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</si>
  <si>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Nun/Diebu</t>
  </si>
  <si>
    <t>DIEF1</t>
  </si>
  <si>
    <t>DIEF1_G</t>
  </si>
  <si>
    <t>NUNF1</t>
  </si>
  <si>
    <t>NUNF1_G</t>
  </si>
  <si>
    <t>Soku</t>
  </si>
  <si>
    <t>SOKF1</t>
  </si>
  <si>
    <t>SOKF1_G</t>
  </si>
  <si>
    <t>SOKG1</t>
  </si>
  <si>
    <t>SOKG1_G</t>
  </si>
  <si>
    <t>Soku - Belema</t>
  </si>
  <si>
    <t>BELF1</t>
  </si>
  <si>
    <t>BELF1_G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</si>
  <si>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</si>
  <si>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</si>
  <si>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</si>
  <si>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</si>
  <si>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</si>
  <si>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</si>
  <si>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</si>
  <si>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</si>
  <si>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</si>
  <si>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</si>
  <si>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</si>
  <si>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</si>
  <si>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</si>
  <si>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</si>
  <si>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</si>
  <si>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</si>
  <si>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</si>
  <si>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</si>
  <si>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</si>
  <si>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</si>
  <si>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</si>
  <si>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</si>
  <si>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</si>
  <si>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</si>
  <si>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</si>
  <si>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</si>
  <si>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</si>
  <si>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</si>
  <si>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Rumuahia</t>
  </si>
  <si>
    <t>AHIF1</t>
  </si>
  <si>
    <t>AHIF1_G</t>
  </si>
  <si>
    <t>RUMF1</t>
  </si>
  <si>
    <t>RUMF1_G</t>
  </si>
  <si>
    <t>West</t>
  </si>
  <si>
    <t>EA</t>
  </si>
  <si>
    <t>EA_G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</si>
  <si>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</si>
  <si>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</si>
  <si>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</si>
  <si>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</si>
  <si>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</si>
  <si>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</si>
  <si>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</si>
  <si>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Otumara</t>
  </si>
  <si>
    <t>ESCF1</t>
  </si>
  <si>
    <t>ESCF1_G</t>
  </si>
  <si>
    <t>OTUF1</t>
  </si>
  <si>
    <t>OTUF1_G</t>
  </si>
  <si>
    <t>Tunu</t>
  </si>
  <si>
    <t>BENF1</t>
  </si>
  <si>
    <t>BENF1_G</t>
  </si>
  <si>
    <t>OPUF1</t>
  </si>
  <si>
    <t>TUNF1</t>
  </si>
  <si>
    <t>Grand Total</t>
  </si>
  <si>
    <t>Dom</t>
  </si>
  <si>
    <t>Export</t>
  </si>
  <si>
    <t>Oil</t>
  </si>
  <si>
    <t>OGUF1_G</t>
  </si>
  <si>
    <t>OGBF1</t>
  </si>
  <si>
    <t>OGBF1_G</t>
  </si>
  <si>
    <t>OPUF1_G</t>
  </si>
  <si>
    <t>TUNF1_G</t>
  </si>
  <si>
    <t>EA021</t>
  </si>
  <si>
    <t>EAZZ021</t>
  </si>
  <si>
    <t>NFW</t>
  </si>
  <si>
    <t>EA030</t>
  </si>
  <si>
    <t>EAZZ030</t>
  </si>
  <si>
    <t>EA045</t>
  </si>
  <si>
    <t>EAZZ045</t>
  </si>
  <si>
    <t>EA046</t>
  </si>
  <si>
    <t>EAZZ047</t>
  </si>
  <si>
    <t>EA047</t>
  </si>
  <si>
    <t>EAZZ049</t>
  </si>
  <si>
    <t>EA048</t>
  </si>
  <si>
    <t>STOG_OPTZ</t>
  </si>
  <si>
    <t>EA049</t>
  </si>
  <si>
    <t>Well</t>
  </si>
  <si>
    <t>Post Optimisation Gain</t>
  </si>
  <si>
    <t>October Plan Production</t>
  </si>
  <si>
    <t>Daily Plan NFW</t>
  </si>
  <si>
    <t>Daily Plan STOG</t>
  </si>
  <si>
    <t>Daily Plan Total</t>
  </si>
  <si>
    <t>Variance</t>
  </si>
  <si>
    <t>Bankable Total</t>
  </si>
  <si>
    <t>November Actual Production</t>
  </si>
  <si>
    <t>13803 - EA021 STOG Opportunity to unlock 50 bopd Potential by increasing the gaslift injection rate and well performance modelling</t>
  </si>
  <si>
    <t>13805 - EA030 STOG Opportunity to unlock 200 bopd Potential</t>
  </si>
  <si>
    <t>13816 - EA049 STOG Opportunity to unlock 200 bopd Potential</t>
  </si>
  <si>
    <t>Sum of Dec Actual</t>
  </si>
  <si>
    <t>Sum of Dec Plan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</si>
</sst>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8" formatCode="&quot;£&quot;#,##0.00;[Red]\-&quot;£&quot;#,##0.00"/>
    <numFmt numFmtId="42" formatCode="_-&quot;£&quot;* #,##0_-;\-&quot;£&quot;* #,##0_-;_-&quot;£&quot;* &quot;-&quot;_-;_-@_-"/>
    <numFmt numFmtId="41" formatCode="_-* #,##0_-;\-* #,##0_-;_-* &quot;-&quot;_-;_-@_-"/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* #,##0_);_(* \(#,##0\);_(* &quot;-&quot;_);_(@_)"/>
    <numFmt numFmtId="168" formatCode="_(&quot;$&quot;* #,##0.00_);_(&quot;$&quot;* \(#,##0.00\);_(&quot;$&quot;* &quot;-&quot;??_);_(@_)"/>
    <numFmt numFmtId="169" formatCode="_(* #,##0.00_);_(* \(#,##0.00\);_(* &quot;-&quot;??_);_(@_)"/>
    <numFmt numFmtId="170" formatCode="_-* #,##0_-;\-* #,##0_-;_-* &quot;-&quot;??_-;_-@_-"/>
    <numFmt numFmtId="171" formatCode="_-* #,##0.0_-;\-* #,##0.0_-;_-* &quot;-&quot;??_-;_-@_-"/>
    <numFmt numFmtId="172" formatCode="#,##0_ ;[Red]\-#,##0\ "/>
    <numFmt numFmtId="173" formatCode="_(* #,##0_);_(* \(#,##0\);_(* &quot;-&quot;??_);_(@_)"/>
    <numFmt numFmtId="174" formatCode="0.0%"/>
    <numFmt numFmtId="175" formatCode="0.0"/>
    <numFmt numFmtId="176" formatCode="General_)"/>
    <numFmt numFmtId="177" formatCode="[$-409]d\-mmm\-yyyy;@"/>
    <numFmt numFmtId="178" formatCode="#,##0.00;[Red]\(#,##0.00\);\-"/>
    <numFmt numFmtId="179" formatCode="#,##0.0"/>
    <numFmt numFmtId="180" formatCode="&quot;\&quot;#,##0;[Red]&quot;\&quot;&quot;\&quot;\-&quot;\&quot;#,##0"/>
    <numFmt numFmtId="181" formatCode="#,##0;[Red]\(#,##0\)"/>
    <numFmt numFmtId="182" formatCode="#,##0;\(#,##0\);&quot;-&quot;"/>
    <numFmt numFmtId="183" formatCode="#,##0.0;[Red]\(#,##0.0\)"/>
    <numFmt numFmtId="184" formatCode="#,##0.00;[Red]\(#,##0.00\)"/>
    <numFmt numFmtId="185" formatCode="#,##0.000;[Red]\(#,##0.000\)"/>
    <numFmt numFmtId="186" formatCode="mmm/yyyy"/>
    <numFmt numFmtId="187" formatCode="0.000%"/>
    <numFmt numFmtId="188" formatCode="_-&quot;fl&quot;\ * #,##0_-;_-&quot;fl&quot;\ * #,##0\-;_-&quot;fl&quot;\ * &quot;-&quot;_-;_-@_-"/>
    <numFmt numFmtId="189" formatCode="_-&quot;fl&quot;\ * #,##0.00_-;_-&quot;fl&quot;\ * #,##0.00\-;_-&quot;fl&quot;\ * &quot;-&quot;??_-;_-@_-"/>
    <numFmt numFmtId="190" formatCode="_-&quot;\&quot;* #,##0_-;&quot;\&quot;&quot;\&quot;\-&quot;\&quot;* #,##0_-;_-&quot;\&quot;* &quot;-&quot;_-;_-@_-"/>
    <numFmt numFmtId="191" formatCode="yyyy"/>
    <numFmt numFmtId="192" formatCode="m/d/yy\ h:mm"/>
    <numFmt numFmtId="193" formatCode="_-[$€]* #,##0.00_-;\-[$€]* #,##0.00_-;_-[$€]* &quot;-&quot;??_-;_-@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_*#,##0.00;[Red]_*\(#,##0.00\);_*\-"/>
    <numFmt numFmtId="202" formatCode="#,##0.0;[Red]\(#,##0.0\);\-"/>
    <numFmt numFmtId="203" formatCode="0.0000"/>
    <numFmt numFmtId="204" formatCode="&quot;\&quot;#,##0;&quot;\&quot;&quot;\&quot;\-&quot;\&quot;#,##0"/>
    <numFmt numFmtId="205" formatCode="mmm\ dd\,\ yyyy"/>
    <numFmt numFmtId="206" formatCode="mmm\-yyyy"/>
    <numFmt numFmtId="207" formatCode="&quot;\&quot;#,##0.00;[Red]&quot;\&quot;&quot;\&quot;\-&quot;\&quot;#,##0.00"/>
    <numFmt numFmtId="208" formatCode="_-* #,##0_-;&quot;\&quot;&quot;\&quot;\-* #,##0_-;_-* &quot;-&quot;_-;_-@_-"/>
    <numFmt numFmtId="209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0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1" formatCode="_-[$€-2]* #,##0.00_-;\-[$€-2]* #,##0.00_-;_-[$€-2]* &quot;-&quot;??_-"/>
    <numFmt numFmtId="212" formatCode="[$-409]d/mmm/yyyy;@"/>
  </numFmts>
  <fonts count="118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  <font>
      <sz val="10"/>
      <color rgb="FF000000"/>
      <name val="Arial"/>
      <family val="2"/>
    </font>
    <font>
      <sz val="18"/>
      <color rgb="FF222222"/>
      <name val="Arial"/>
      <family val="2"/>
    </font>
    <font>
      <sz val="10"/>
      <color rgb="FF000000"/>
      <name val="Arial"/>
    </font>
  </fonts>
  <fills count="1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  <fill>
      <patternFill patternType="solid">
        <fgColor rgb="FFFF000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9">
    <xf numFmtId="0" fontId="0" fillId="0" borderId="0"/>
    <xf numFmtId="0" fontId="2" fillId="0" borderId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41" fontId="19" fillId="0" borderId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/>
    <xf numFmtId="43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2" fontId="19" fillId="0" borderId="0"/>
    <xf numFmtId="44" fontId="19" fillId="0" borderId="0"/>
    <xf numFmtId="44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2" fillId="0" borderId="0"/>
    <xf numFmtId="0" fontId="2" fillId="0" borderId="0"/>
    <xf numFmtId="169" fontId="2" fillId="0" borderId="0" applyFont="0" applyFill="0" applyBorder="0" applyAlignment="0" applyProtection="0"/>
    <xf numFmtId="0" fontId="19" fillId="0" borderId="0"/>
    <xf numFmtId="43" fontId="19" fillId="0" borderId="0" applyFont="0" applyFill="0" applyBorder="0" applyAlignment="0" applyProtection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176" fontId="23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176" fontId="23" fillId="0" borderId="0"/>
    <xf numFmtId="173" fontId="25" fillId="0" borderId="0"/>
    <xf numFmtId="167" fontId="26" fillId="0" borderId="0" applyFill="0" applyBorder="0" applyAlignment="0" applyProtection="0"/>
    <xf numFmtId="41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7" fontId="27" fillId="39" borderId="0" applyNumberFormat="0" applyBorder="0" applyAlignment="0" applyProtection="0"/>
    <xf numFmtId="177" fontId="27" fillId="40" borderId="0" applyNumberFormat="0" applyBorder="0" applyAlignment="0" applyProtection="0"/>
    <xf numFmtId="177" fontId="27" fillId="41" borderId="0" applyNumberFormat="0" applyBorder="0" applyAlignment="0" applyProtection="0"/>
    <xf numFmtId="177" fontId="27" fillId="42" borderId="0" applyNumberFormat="0" applyBorder="0" applyAlignment="0" applyProtection="0"/>
    <xf numFmtId="177" fontId="27" fillId="43" borderId="0" applyNumberFormat="0" applyBorder="0" applyAlignment="0" applyProtection="0"/>
    <xf numFmtId="177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7" fontId="27" fillId="45" borderId="0" applyNumberFormat="0" applyBorder="0" applyAlignment="0" applyProtection="0"/>
    <xf numFmtId="177" fontId="27" fillId="46" borderId="0" applyNumberFormat="0" applyBorder="0" applyAlignment="0" applyProtection="0"/>
    <xf numFmtId="177" fontId="27" fillId="47" borderId="0" applyNumberFormat="0" applyBorder="0" applyAlignment="0" applyProtection="0"/>
    <xf numFmtId="177" fontId="27" fillId="42" borderId="0" applyNumberFormat="0" applyBorder="0" applyAlignment="0" applyProtection="0"/>
    <xf numFmtId="177" fontId="27" fillId="45" borderId="0" applyNumberFormat="0" applyBorder="0" applyAlignment="0" applyProtection="0"/>
    <xf numFmtId="177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7" fontId="28" fillId="49" borderId="0" applyNumberFormat="0" applyBorder="0" applyAlignment="0" applyProtection="0"/>
    <xf numFmtId="177" fontId="28" fillId="46" borderId="0" applyNumberFormat="0" applyBorder="0" applyAlignment="0" applyProtection="0"/>
    <xf numFmtId="177" fontId="28" fillId="47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2" borderId="0" applyNumberFormat="0" applyBorder="0" applyAlignment="0" applyProtection="0"/>
    <xf numFmtId="177" fontId="28" fillId="53" borderId="0" applyNumberFormat="0" applyBorder="0" applyAlignment="0" applyProtection="0"/>
    <xf numFmtId="177" fontId="28" fillId="54" borderId="0" applyNumberFormat="0" applyBorder="0" applyAlignment="0" applyProtection="0"/>
    <xf numFmtId="177" fontId="28" fillId="55" borderId="0" applyNumberFormat="0" applyBorder="0" applyAlignment="0" applyProtection="0"/>
    <xf numFmtId="177" fontId="28" fillId="50" borderId="0" applyNumberFormat="0" applyBorder="0" applyAlignment="0" applyProtection="0"/>
    <xf numFmtId="177" fontId="28" fillId="51" borderId="0" applyNumberFormat="0" applyBorder="0" applyAlignment="0" applyProtection="0"/>
    <xf numFmtId="177" fontId="28" fillId="56" borderId="0" applyNumberFormat="0" applyBorder="0" applyAlignment="0" applyProtection="0"/>
    <xf numFmtId="178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7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180" fontId="35" fillId="0" borderId="0" applyFill="0" applyBorder="0" applyAlignment="0"/>
    <xf numFmtId="181" fontId="19" fillId="63" borderId="0" applyBorder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3" fontId="34" fillId="66" borderId="18"/>
    <xf numFmtId="181" fontId="34" fillId="66" borderId="18"/>
    <xf numFmtId="184" fontId="34" fillId="66" borderId="18"/>
    <xf numFmtId="181" fontId="34" fillId="66" borderId="18"/>
    <xf numFmtId="185" fontId="34" fillId="66" borderId="18"/>
    <xf numFmtId="181" fontId="34" fillId="66" borderId="18"/>
    <xf numFmtId="181" fontId="34" fillId="66" borderId="18"/>
    <xf numFmtId="14" fontId="34" fillId="66" borderId="18"/>
    <xf numFmtId="186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7" fontId="39" fillId="68" borderId="23" applyNumberFormat="0" applyAlignment="0" applyProtection="0"/>
    <xf numFmtId="175" fontId="40" fillId="0" borderId="0" applyBorder="0">
      <alignment horizontal="right"/>
    </xf>
    <xf numFmtId="175" fontId="40" fillId="0" borderId="24" applyAlignment="0">
      <alignment horizontal="right"/>
    </xf>
    <xf numFmtId="167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8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89" fontId="19" fillId="0" borderId="0" applyFont="0" applyFill="0" applyBorder="0" applyAlignment="0" applyProtection="0"/>
    <xf numFmtId="190" fontId="35" fillId="0" borderId="0" applyFont="0" applyFill="0" applyBorder="0" applyAlignment="0" applyProtection="0"/>
    <xf numFmtId="191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2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8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3" fontId="19" fillId="0" borderId="0" applyFont="0" applyFill="0" applyBorder="0" applyAlignment="0" applyProtection="0"/>
    <xf numFmtId="177" fontId="49" fillId="0" borderId="0" applyNumberFormat="0" applyFill="0" applyBorder="0" applyAlignment="0" applyProtection="0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5" fontId="19" fillId="0" borderId="0"/>
    <xf numFmtId="0" fontId="19" fillId="0" borderId="0">
      <alignment vertical="top" wrapText="1"/>
    </xf>
    <xf numFmtId="177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6" fontId="34" fillId="72" borderId="18"/>
    <xf numFmtId="181" fontId="34" fillId="72" borderId="18"/>
    <xf numFmtId="196" fontId="34" fillId="72" borderId="18"/>
    <xf numFmtId="196" fontId="34" fillId="72" borderId="18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4" fontId="34" fillId="72" borderId="17"/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6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7" fontId="58" fillId="0" borderId="30" applyNumberFormat="0" applyFill="0" applyAlignment="0" applyProtection="0"/>
    <xf numFmtId="0" fontId="40" fillId="77" borderId="0" applyFont="0"/>
    <xf numFmtId="177" fontId="59" fillId="0" borderId="31" applyNumberFormat="0" applyFill="0" applyAlignment="0" applyProtection="0"/>
    <xf numFmtId="177" fontId="60" fillId="0" borderId="32" applyNumberFormat="0" applyFill="0" applyAlignment="0" applyProtection="0"/>
    <xf numFmtId="177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1" fontId="19" fillId="82" borderId="0" applyBorder="0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3" fontId="34" fillId="83" borderId="17">
      <protection locked="0"/>
    </xf>
    <xf numFmtId="196" fontId="34" fillId="83" borderId="18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34" fillId="83" borderId="17">
      <protection locked="0"/>
    </xf>
    <xf numFmtId="196" fontId="34" fillId="83" borderId="18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43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7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8" fontId="19" fillId="83" borderId="0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7" fontId="76" fillId="91" borderId="0" applyNumberFormat="0" applyBorder="0" applyAlignment="0" applyProtection="0"/>
    <xf numFmtId="0" fontId="76" fillId="91" borderId="0" applyNumberFormat="0" applyBorder="0" applyAlignment="0" applyProtection="0"/>
    <xf numFmtId="200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7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7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1" fontId="44" fillId="70" borderId="0" applyNumberFormat="0" applyFont="0" applyBorder="0" applyAlignment="0">
      <alignment horizontal="left"/>
      <protection locked="0"/>
    </xf>
    <xf numFmtId="0" fontId="19" fillId="72" borderId="0"/>
    <xf numFmtId="177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167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1" fontId="87" fillId="57" borderId="18">
      <alignment horizontal="center" vertical="center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0" fontId="42" fillId="72" borderId="0"/>
    <xf numFmtId="175" fontId="19" fillId="86" borderId="0" applyBorder="0">
      <protection locked="0"/>
    </xf>
    <xf numFmtId="203" fontId="40" fillId="73" borderId="0" applyNumberFormat="0" applyFont="0" applyBorder="0" applyAlignment="0"/>
    <xf numFmtId="204" fontId="35" fillId="0" borderId="0" applyNumberFormat="0" applyFill="0" applyBorder="0" applyAlignment="0" applyProtection="0">
      <alignment horizontal="left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6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5" fontId="19" fillId="0" borderId="0" applyFill="0" applyBorder="0" applyAlignment="0" applyProtection="0">
      <alignment wrapText="1"/>
    </xf>
    <xf numFmtId="206" fontId="19" fillId="0" borderId="0" applyFill="0" applyBorder="0" applyAlignment="0" applyProtection="0">
      <alignment wrapText="1"/>
    </xf>
    <xf numFmtId="191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6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8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1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1" fontId="103" fillId="85" borderId="18" applyProtection="0">
      <alignment horizontal="center" vertical="center"/>
    </xf>
    <xf numFmtId="177" fontId="104" fillId="0" borderId="46" applyNumberFormat="0" applyFill="0" applyAlignment="0" applyProtection="0"/>
    <xf numFmtId="175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71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7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7" fontId="35" fillId="0" borderId="0" applyFont="0" applyFill="0" applyBorder="0" applyAlignment="0" applyProtection="0"/>
    <xf numFmtId="208" fontId="35" fillId="0" borderId="0" applyFont="0" applyFill="0" applyBorder="0" applyAlignment="0" applyProtection="0"/>
    <xf numFmtId="0" fontId="109" fillId="0" borderId="0"/>
    <xf numFmtId="0" fontId="110" fillId="0" borderId="0"/>
    <xf numFmtId="41" fontId="110" fillId="0" borderId="0" applyFont="0" applyFill="0" applyBorder="0" applyAlignment="0" applyProtection="0"/>
    <xf numFmtId="43" fontId="110" fillId="0" borderId="0" applyFont="0" applyFill="0" applyBorder="0" applyAlignment="0" applyProtection="0"/>
    <xf numFmtId="209" fontId="111" fillId="0" borderId="0" applyFont="0" applyFill="0" applyBorder="0" applyAlignment="0" applyProtection="0"/>
    <xf numFmtId="210" fontId="111" fillId="0" borderId="0" applyFont="0" applyFill="0" applyBorder="0" applyAlignment="0" applyProtection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7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7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7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7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7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7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7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7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7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7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167" fontId="19" fillId="0" borderId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27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43" fontId="27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78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18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9" fillId="0" borderId="0"/>
    <xf numFmtId="43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6" fontId="19" fillId="0" borderId="0"/>
    <xf numFmtId="168" fontId="19" fillId="0" borderId="0"/>
    <xf numFmtId="0" fontId="19" fillId="71" borderId="0"/>
    <xf numFmtId="0" fontId="19" fillId="71" borderId="0"/>
    <xf numFmtId="165" fontId="19" fillId="0" borderId="0" applyFill="0" applyBorder="0" applyAlignment="0" applyProtection="0"/>
    <xf numFmtId="165" fontId="19" fillId="0" borderId="0" applyFill="0" applyBorder="0" applyAlignment="0" applyProtection="0"/>
    <xf numFmtId="164" fontId="19" fillId="0" borderId="0" applyFill="0" applyBorder="0" applyAlignment="0" applyProtection="0"/>
    <xf numFmtId="16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1" fontId="112" fillId="0" borderId="0" applyFont="0" applyFill="0" applyBorder="0" applyAlignment="0" applyProtection="0"/>
    <xf numFmtId="211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13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199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7" fontId="18" fillId="0" borderId="0"/>
    <xf numFmtId="0" fontId="19" fillId="0" borderId="0" applyFont="0"/>
    <xf numFmtId="212" fontId="18" fillId="0" borderId="0"/>
    <xf numFmtId="177" fontId="18" fillId="0" borderId="0"/>
    <xf numFmtId="212" fontId="18" fillId="0" borderId="0"/>
    <xf numFmtId="212" fontId="18" fillId="0" borderId="0"/>
    <xf numFmtId="212" fontId="18" fillId="0" borderId="0"/>
    <xf numFmtId="177" fontId="18" fillId="0" borderId="0"/>
    <xf numFmtId="177" fontId="18" fillId="0" borderId="0"/>
    <xf numFmtId="212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7" fontId="22" fillId="0" borderId="0"/>
    <xf numFmtId="212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2" fontId="22" fillId="0" borderId="0"/>
    <xf numFmtId="212" fontId="22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7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19" fillId="0" borderId="0"/>
    <xf numFmtId="177" fontId="19" fillId="0" borderId="0"/>
    <xf numFmtId="177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7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7" fontId="2" fillId="0" borderId="0"/>
    <xf numFmtId="177" fontId="2" fillId="0" borderId="0"/>
    <xf numFmtId="177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18" fillId="0" borderId="0"/>
    <xf numFmtId="0" fontId="19" fillId="0" borderId="0"/>
    <xf numFmtId="177" fontId="18" fillId="0" borderId="0"/>
    <xf numFmtId="177" fontId="18" fillId="0" borderId="0"/>
    <xf numFmtId="177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2" fontId="22" fillId="0" borderId="0"/>
    <xf numFmtId="177" fontId="22" fillId="0" borderId="0"/>
    <xf numFmtId="212" fontId="22" fillId="0" borderId="0"/>
    <xf numFmtId="212" fontId="22" fillId="0" borderId="0"/>
    <xf numFmtId="212" fontId="22" fillId="0" borderId="0"/>
    <xf numFmtId="177" fontId="22" fillId="0" borderId="0"/>
    <xf numFmtId="177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75" fontId="19" fillId="86" borderId="0" applyBorder="0">
      <protection locked="0"/>
    </xf>
    <xf numFmtId="175" fontId="19" fillId="86" borderId="0" applyBorder="0">
      <protection locked="0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177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6" fontId="34" fillId="72" borderId="18"/>
    <xf numFmtId="196" fontId="34" fillId="72" borderId="18"/>
    <xf numFmtId="196" fontId="34" fillId="72" borderId="18"/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8" fontId="26" fillId="57" borderId="18">
      <alignment horizontal="center" vertical="top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179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182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77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77" fontId="36" fillId="64" borderId="20" applyNumberFormat="0" applyAlignment="0" applyProtection="0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77" fontId="36" fillId="64" borderId="20" applyNumberFormat="0" applyAlignment="0" applyProtection="0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181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186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87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18">
      <alignment horizontal="right" vertical="center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74" fontId="34" fillId="67" borderId="21">
      <alignment horizontal="right" vertical="top"/>
    </xf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181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94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6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81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185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96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17"/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174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97" fontId="34" fillId="83" borderId="17"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17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77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77" fontId="48" fillId="44" borderId="20" applyNumberFormat="0" applyAlignment="0" applyProtection="0"/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77" fontId="48" fillId="44" borderId="20" applyNumberFormat="0" applyAlignment="0" applyProtection="0"/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84" fontId="19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85" fontId="34" fillId="83" borderId="17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196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186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174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7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177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7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43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177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87" fillId="57" borderId="18">
      <alignment horizontal="center" vertical="center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2" fontId="19" fillId="62" borderId="18">
      <alignment vertical="top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201" fontId="87" fillId="57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182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177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175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7" fontId="19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15" fillId="0" borderId="0"/>
    <xf numFmtId="0" fontId="117" fillId="0" borderId="0"/>
  </cellStyleXfs>
  <cellXfs count="46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43" fontId="0" fillId="0" borderId="0" xfId="0" applyNumberFormat="1"/>
    <xf numFmtId="0" fontId="0" fillId="0" borderId="1" xfId="0" applyBorder="1"/>
    <xf numFmtId="170" fontId="0" fillId="2" borderId="2" xfId="0" applyNumberFormat="1" applyFill="1" applyBorder="1"/>
    <xf numFmtId="43" fontId="0" fillId="2" borderId="2" xfId="3" applyFont="1" applyFill="1" applyBorder="1"/>
    <xf numFmtId="171" fontId="0" fillId="2" borderId="2" xfId="0" applyNumberFormat="1" applyFill="1" applyBorder="1"/>
    <xf numFmtId="0" fontId="0" fillId="2" borderId="1" xfId="0" applyFill="1" applyBorder="1"/>
    <xf numFmtId="170" fontId="0" fillId="2" borderId="1" xfId="2" applyNumberFormat="1" applyFont="1" applyFill="1" applyBorder="1"/>
    <xf numFmtId="43" fontId="0" fillId="2" borderId="1" xfId="3" applyFont="1" applyFill="1" applyBorder="1"/>
    <xf numFmtId="170" fontId="2" fillId="5" borderId="1" xfId="2" applyNumberFormat="1" applyFont="1" applyFill="1" applyBorder="1"/>
    <xf numFmtId="170" fontId="1" fillId="5" borderId="3" xfId="0" applyNumberFormat="1" applyFont="1" applyFill="1" applyBorder="1"/>
    <xf numFmtId="170" fontId="1" fillId="5" borderId="2" xfId="0" applyNumberFormat="1" applyFont="1" applyFill="1" applyBorder="1"/>
    <xf numFmtId="172" fontId="0" fillId="5" borderId="1" xfId="0" applyNumberFormat="1" applyFill="1" applyBorder="1"/>
    <xf numFmtId="172" fontId="0" fillId="5" borderId="4" xfId="0" applyNumberFormat="1" applyFill="1" applyBorder="1"/>
    <xf numFmtId="172" fontId="0" fillId="5" borderId="2" xfId="0" applyNumberFormat="1" applyFill="1" applyBorder="1"/>
    <xf numFmtId="170" fontId="1" fillId="5" borderId="1" xfId="0" applyNumberFormat="1" applyFont="1" applyFill="1" applyBorder="1"/>
    <xf numFmtId="170" fontId="1" fillId="5" borderId="4" xfId="0" applyNumberFormat="1" applyFont="1" applyFill="1" applyBorder="1"/>
    <xf numFmtId="0" fontId="0" fillId="0" borderId="0" xfId="0" applyBorder="1"/>
    <xf numFmtId="172" fontId="0" fillId="5" borderId="0" xfId="0" applyNumberFormat="1" applyFill="1" applyBorder="1"/>
    <xf numFmtId="172" fontId="0" fillId="5" borderId="5" xfId="0" applyNumberFormat="1" applyFill="1" applyBorder="1"/>
    <xf numFmtId="0" fontId="1" fillId="0" borderId="6" xfId="0" applyFont="1" applyBorder="1"/>
    <xf numFmtId="170" fontId="1" fillId="5" borderId="6" xfId="0" applyNumberFormat="1" applyFont="1" applyFill="1" applyBorder="1"/>
    <xf numFmtId="170" fontId="1" fillId="0" borderId="7" xfId="0" applyNumberFormat="1" applyFont="1" applyBorder="1"/>
    <xf numFmtId="169" fontId="0" fillId="0" borderId="0" xfId="0" applyNumberFormat="1"/>
    <xf numFmtId="0" fontId="0" fillId="0" borderId="0" xfId="0" applyFill="1"/>
    <xf numFmtId="169" fontId="0" fillId="0" borderId="0" xfId="0" applyNumberFormat="1" applyFill="1"/>
    <xf numFmtId="3" fontId="0" fillId="0" borderId="0" xfId="0" applyNumberFormat="1"/>
    <xf numFmtId="169" fontId="2" fillId="5" borderId="1" xfId="2" applyNumberFormat="1" applyFont="1" applyFill="1" applyBorder="1"/>
    <xf numFmtId="4" fontId="0" fillId="0" borderId="0" xfId="0" applyNumberFormat="1"/>
    <xf numFmtId="170" fontId="0" fillId="0" borderId="0" xfId="8556" applyNumberFormat="1" applyFont="1"/>
    <xf numFmtId="170" fontId="0" fillId="0" borderId="0" xfId="0" applyNumberFormat="1"/>
    <xf numFmtId="0" fontId="0" fillId="3" borderId="0" xfId="0" applyFill="1"/>
    <xf numFmtId="0" fontId="1" fillId="0" borderId="0" xfId="0" applyFont="1" applyAlignment="1">
      <alignment wrapText="1"/>
    </xf>
    <xf numFmtId="4" fontId="1" fillId="0" borderId="0" xfId="0" applyNumberFormat="1" applyFont="1" applyAlignment="1">
      <alignment wrapText="1"/>
    </xf>
    <xf numFmtId="43" fontId="0" fillId="112" borderId="0" xfId="0" applyNumberFormat="1" applyFill="1"/>
    <xf numFmtId="0" fontId="116" fillId="0" borderId="0" xfId="0" applyFont="1"/>
    <xf numFmtId="0" fontId="117" fillId="0" borderId="0" xfId="8558"/>
    <xf numFmtId="3" fontId="117" fillId="0" borderId="0" xfId="8558" applyNumberFormat="1"/>
    <xf numFmtId="0" fontId="117" fillId="0" borderId="0" xfId="8558" applyAlignment="1">
      <alignment horizontal="left"/>
    </xf>
    <xf numFmtId="0" fontId="117" fillId="0" borderId="0" xfId="8558" applyAlignment="1">
      <alignment horizontal="left" indent="1"/>
    </xf>
    <xf numFmtId="0" fontId="117" fillId="0" borderId="0" xfId="8558" applyAlignment="1">
      <alignment horizontal="left" indent="2"/>
    </xf>
    <xf numFmtId="3" fontId="117" fillId="3" borderId="0" xfId="8558" applyNumberFormat="1" applyFill="1"/>
  </cellXfs>
  <cellStyles count="8559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" xfId="8556" builtinId="3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" xfId="8557" xr:uid="{8A40E0C7-075E-4E47-888F-13A294BD5F4A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" xfId="8558" xr:uid="{F5B9CCB7-2257-4CCA-A707-222DCEAB5394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9">
    <dxf>
      <fill>
        <patternFill patternType="solid">
          <bgColor rgb="FF00B050"/>
        </patternFill>
      </fill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theme" Target="theme/theme1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79" Type="http://schemas.openxmlformats.org/officeDocument/2006/relationships/calcChain" Target="calcChain.xml"/><Relationship Id="rId5" Type="http://schemas.openxmlformats.org/officeDocument/2006/relationships/externalLink" Target="externalLinks/externalLink2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sharedStrings" Target="sharedStrings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tyles" Target="style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Dec'18%20with%20LAC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474.913400115744" createdVersion="6" refreshedVersion="6" minRefreshableVersion="3" recordCount="76" xr:uid="{9762F9A9-736E-4354-BC33-786831E9FA2F}">
  <cacheSource type="worksheet">
    <worksheetSource ref="B1:H77" sheet="Sheet6" r:id="rId2"/>
  </cacheSource>
  <cacheFields count="7">
    <cacheField name="Facility" numFmtId="0">
      <sharedItems count="76">
        <s v="ADIF1"/>
        <s v="AGBF1"/>
        <s v="AGBF2"/>
        <s v="AGBG1"/>
        <s v="AHIF1"/>
        <s v="BELF1"/>
        <s v="BENF1"/>
        <s v="BNYF1"/>
        <s v="BNYG1"/>
        <s v="DIEF1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B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GBF1_G"/>
        <s v="OGUF1_G"/>
        <s v="OKOG1"/>
        <s v="OPUF1_G"/>
        <s v="OTUF1_G"/>
        <s v="RUMF1_G"/>
        <s v="SOKF1_G"/>
        <s v="SOKG1_G"/>
        <s v="TUNF1_G"/>
        <s v="UBIF1_G"/>
        <s v="UMUF1_G"/>
        <s v="EA_G"/>
        <s v="GBRDG"/>
        <s v="NOV" u="1"/>
      </sharedItems>
    </cacheField>
    <cacheField name="Product" numFmtId="0">
      <sharedItems/>
    </cacheField>
    <cacheField name="Mkt" numFmtId="0">
      <sharedItems count="3">
        <s v="Oil"/>
        <s v="Dom"/>
        <s v="Export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Otumara"/>
        <s v="North Bank "/>
        <s v="Imo River/Okoloma"/>
        <s v="Soku"/>
        <s v="EA"/>
        <s v="NOV" u="1"/>
      </sharedItems>
    </cacheField>
    <cacheField name="Asset" numFmtId="0">
      <sharedItems count="4">
        <s v="Central East"/>
        <s v="Land"/>
        <s v="West"/>
        <s v="NOV" u="1"/>
      </sharedItems>
    </cacheField>
    <cacheField name="Dec Actual" numFmtId="0">
      <sharedItems containsSemiMixedTypes="0" containsString="0" containsNumber="1" minValue="0" maxValue="36005008.726531781"/>
    </cacheField>
    <cacheField name="Dec Plan" numFmtId="4">
      <sharedItems containsString="0" containsBlank="1" containsNumber="1" minValue="0" maxValue="46935470.857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6">
  <r>
    <x v="0"/>
    <s v="oil"/>
    <x v="0"/>
    <x v="0"/>
    <x v="0"/>
    <n v="110179.12409054053"/>
    <n v="142769.72500000001"/>
  </r>
  <r>
    <x v="1"/>
    <s v="oil"/>
    <x v="0"/>
    <x v="1"/>
    <x v="1"/>
    <n v="107833.33261383881"/>
    <n v="167205.37270000001"/>
  </r>
  <r>
    <x v="2"/>
    <s v="oil"/>
    <x v="0"/>
    <x v="1"/>
    <x v="1"/>
    <n v="405666.10345058783"/>
    <n v="360978.16700000007"/>
  </r>
  <r>
    <x v="3"/>
    <s v="Gas"/>
    <x v="1"/>
    <x v="1"/>
    <x v="1"/>
    <n v="0"/>
    <m/>
  </r>
  <r>
    <x v="4"/>
    <s v="oil"/>
    <x v="0"/>
    <x v="2"/>
    <x v="1"/>
    <n v="84283.506447419975"/>
    <n v="94402.439999999988"/>
  </r>
  <r>
    <x v="5"/>
    <s v="oil"/>
    <x v="0"/>
    <x v="3"/>
    <x v="0"/>
    <n v="0"/>
    <n v="672927.12410399993"/>
  </r>
  <r>
    <x v="6"/>
    <s v="oil"/>
    <x v="0"/>
    <x v="4"/>
    <x v="2"/>
    <n v="0"/>
    <n v="361221.92"/>
  </r>
  <r>
    <x v="7"/>
    <s v="oil"/>
    <x v="0"/>
    <x v="5"/>
    <x v="0"/>
    <n v="26192.830230527659"/>
    <n v="239363.27599999998"/>
  </r>
  <r>
    <x v="8"/>
    <s v="oil"/>
    <x v="0"/>
    <x v="5"/>
    <x v="0"/>
    <n v="6230.6704835615355"/>
    <n v="1784.9180000000001"/>
  </r>
  <r>
    <x v="9"/>
    <s v="oil"/>
    <x v="0"/>
    <x v="6"/>
    <x v="0"/>
    <n v="82996.197425988707"/>
    <n v="204495.52999999997"/>
  </r>
  <r>
    <x v="10"/>
    <s v="oil"/>
    <x v="0"/>
    <x v="7"/>
    <x v="2"/>
    <n v="224751.19080769777"/>
    <n v="230517.24"/>
  </r>
  <r>
    <x v="11"/>
    <s v="oil"/>
    <x v="0"/>
    <x v="0"/>
    <x v="0"/>
    <n v="0"/>
    <n v="57565.450000000004"/>
  </r>
  <r>
    <x v="12"/>
    <s v="oil"/>
    <x v="0"/>
    <x v="8"/>
    <x v="2"/>
    <n v="273964.83734681614"/>
    <n v="788688.59342999989"/>
  </r>
  <r>
    <x v="13"/>
    <s v="oil"/>
    <x v="0"/>
    <x v="8"/>
    <x v="2"/>
    <n v="183029.70016871201"/>
    <n v="249309.12999999998"/>
  </r>
  <r>
    <x v="14"/>
    <s v="oil"/>
    <x v="0"/>
    <x v="8"/>
    <x v="2"/>
    <n v="137655.75771179367"/>
    <n v="251442.08499999999"/>
  </r>
  <r>
    <x v="15"/>
    <s v="oil"/>
    <x v="0"/>
    <x v="0"/>
    <x v="0"/>
    <n v="744930.21440985182"/>
    <n v="1741056.8808899999"/>
  </r>
  <r>
    <x v="16"/>
    <s v="oil"/>
    <x v="0"/>
    <x v="9"/>
    <x v="1"/>
    <n v="136387.18706283165"/>
    <n v="217982.576"/>
  </r>
  <r>
    <x v="17"/>
    <s v="oil"/>
    <x v="0"/>
    <x v="9"/>
    <x v="1"/>
    <n v="0"/>
    <n v="72575.03"/>
  </r>
  <r>
    <x v="18"/>
    <s v="oil"/>
    <x v="0"/>
    <x v="9"/>
    <x v="1"/>
    <n v="0"/>
    <n v="143836.37299999999"/>
  </r>
  <r>
    <x v="19"/>
    <s v="oil"/>
    <x v="0"/>
    <x v="9"/>
    <x v="1"/>
    <n v="7735.8772659896104"/>
    <n v="30665.82"/>
  </r>
  <r>
    <x v="20"/>
    <s v="oil"/>
    <x v="0"/>
    <x v="0"/>
    <x v="0"/>
    <n v="14890.643387227399"/>
    <n v="29014.140000000003"/>
  </r>
  <r>
    <x v="21"/>
    <s v="oil"/>
    <x v="0"/>
    <x v="9"/>
    <x v="1"/>
    <n v="6000.9988113608142"/>
    <n v="36458.479999999996"/>
  </r>
  <r>
    <x v="22"/>
    <s v="oil"/>
    <x v="0"/>
    <x v="6"/>
    <x v="0"/>
    <n v="132952.73482332547"/>
    <n v="116568.68000000001"/>
  </r>
  <r>
    <x v="23"/>
    <s v="oil"/>
    <x v="0"/>
    <x v="1"/>
    <x v="1"/>
    <n v="0"/>
    <n v="34129.14"/>
  </r>
  <r>
    <x v="24"/>
    <s v="oil"/>
    <x v="0"/>
    <x v="1"/>
    <x v="1"/>
    <n v="4372.53619190674"/>
    <n v="135108.16799999998"/>
  </r>
  <r>
    <x v="25"/>
    <s v="oil"/>
    <x v="0"/>
    <x v="4"/>
    <x v="2"/>
    <n v="0"/>
    <n v="0"/>
  </r>
  <r>
    <x v="26"/>
    <s v="oil"/>
    <x v="0"/>
    <x v="2"/>
    <x v="1"/>
    <n v="12711.626796658951"/>
    <n v="33134.483796"/>
  </r>
  <r>
    <x v="27"/>
    <s v="oil"/>
    <x v="0"/>
    <x v="9"/>
    <x v="1"/>
    <n v="100304.32669783049"/>
    <n v="249391.99300000002"/>
  </r>
  <r>
    <x v="28"/>
    <s v="oil"/>
    <x v="0"/>
    <x v="4"/>
    <x v="2"/>
    <n v="0"/>
    <n v="136972.8707"/>
  </r>
  <r>
    <x v="29"/>
    <s v="oil"/>
    <x v="0"/>
    <x v="7"/>
    <x v="2"/>
    <n v="388794.82720091939"/>
    <n v="468260.11500000005"/>
  </r>
  <r>
    <x v="30"/>
    <s v="oil"/>
    <x v="0"/>
    <x v="2"/>
    <x v="1"/>
    <n v="0"/>
    <n v="88250.180000000008"/>
  </r>
  <r>
    <x v="31"/>
    <s v="oil"/>
    <x v="0"/>
    <x v="10"/>
    <x v="0"/>
    <n v="57086.456481917354"/>
    <n v="128942.36099999999"/>
  </r>
  <r>
    <x v="32"/>
    <s v="oil"/>
    <x v="0"/>
    <x v="10"/>
    <x v="0"/>
    <n v="238076.64473304199"/>
    <n v="106658.91738140996"/>
  </r>
  <r>
    <x v="33"/>
    <s v="oil"/>
    <x v="0"/>
    <x v="4"/>
    <x v="2"/>
    <n v="0"/>
    <n v="248630.788"/>
  </r>
  <r>
    <x v="34"/>
    <s v="oil"/>
    <x v="0"/>
    <x v="0"/>
    <x v="0"/>
    <n v="0"/>
    <n v="159326.29800000001"/>
  </r>
  <r>
    <x v="35"/>
    <s v="oil"/>
    <x v="0"/>
    <x v="1"/>
    <x v="1"/>
    <n v="17008.839604075729"/>
    <n v="56806.259999999995"/>
  </r>
  <r>
    <x v="36"/>
    <s v="oil"/>
    <x v="0"/>
    <x v="11"/>
    <x v="2"/>
    <n v="742701"/>
    <n v="5326.2206718600019"/>
  </r>
  <r>
    <x v="37"/>
    <s v="Gas"/>
    <x v="1"/>
    <x v="0"/>
    <x v="0"/>
    <n v="0"/>
    <n v="42157.457999999999"/>
  </r>
  <r>
    <x v="38"/>
    <s v="Gas"/>
    <x v="1"/>
    <x v="1"/>
    <x v="1"/>
    <n v="19783.970889023149"/>
    <n v="116001.13200000001"/>
  </r>
  <r>
    <x v="39"/>
    <s v="Gas"/>
    <x v="1"/>
    <x v="1"/>
    <x v="1"/>
    <n v="251333.7196235703"/>
    <n v="226993.098"/>
  </r>
  <r>
    <x v="3"/>
    <s v="Gas"/>
    <x v="1"/>
    <x v="1"/>
    <x v="1"/>
    <n v="384304.280013624"/>
    <n v="2074.3029999999999"/>
  </r>
  <r>
    <x v="40"/>
    <s v="Gas"/>
    <x v="1"/>
    <x v="2"/>
    <x v="1"/>
    <n v="0"/>
    <n v="142396.94999999998"/>
  </r>
  <r>
    <x v="41"/>
    <s v="Gas"/>
    <x v="2"/>
    <x v="3"/>
    <x v="0"/>
    <n v="0"/>
    <n v="181666.26107000001"/>
  </r>
  <r>
    <x v="42"/>
    <s v="Gas"/>
    <x v="1"/>
    <x v="4"/>
    <x v="2"/>
    <n v="0"/>
    <m/>
  </r>
  <r>
    <x v="43"/>
    <s v="Gas"/>
    <x v="2"/>
    <x v="5"/>
    <x v="0"/>
    <n v="0"/>
    <n v="198757.05799999999"/>
  </r>
  <r>
    <x v="44"/>
    <s v="Gas"/>
    <x v="2"/>
    <x v="5"/>
    <x v="0"/>
    <n v="7983545.7903381009"/>
    <n v="3937093"/>
  </r>
  <r>
    <x v="45"/>
    <s v="Gas"/>
    <x v="1"/>
    <x v="6"/>
    <x v="0"/>
    <n v="0"/>
    <n v="68034.150000000009"/>
  </r>
  <r>
    <x v="46"/>
    <s v="Gas"/>
    <x v="1"/>
    <x v="7"/>
    <x v="2"/>
    <n v="0"/>
    <n v="93569.687000000005"/>
  </r>
  <r>
    <x v="47"/>
    <s v="Gas"/>
    <x v="2"/>
    <x v="0"/>
    <x v="0"/>
    <n v="0"/>
    <n v="87165.8"/>
  </r>
  <r>
    <x v="48"/>
    <s v="Gas"/>
    <x v="1"/>
    <x v="8"/>
    <x v="2"/>
    <n v="0"/>
    <n v="211516.89421999999"/>
  </r>
  <r>
    <x v="49"/>
    <s v="Gas"/>
    <x v="1"/>
    <x v="8"/>
    <x v="2"/>
    <n v="0"/>
    <n v="38553.149999999994"/>
  </r>
  <r>
    <x v="50"/>
    <s v="Gas"/>
    <x v="1"/>
    <x v="8"/>
    <x v="2"/>
    <n v="0"/>
    <n v="43649.333000000006"/>
  </r>
  <r>
    <x v="51"/>
    <s v="Gas"/>
    <x v="2"/>
    <x v="0"/>
    <x v="0"/>
    <n v="36005008.726531781"/>
    <n v="46935470.857000001"/>
  </r>
  <r>
    <x v="52"/>
    <s v="Gas"/>
    <x v="1"/>
    <x v="9"/>
    <x v="1"/>
    <n v="13539.133826273612"/>
    <n v="76073.318000000014"/>
  </r>
  <r>
    <x v="53"/>
    <s v="Gas"/>
    <x v="1"/>
    <x v="9"/>
    <x v="1"/>
    <n v="0"/>
    <n v="14158.878000000001"/>
  </r>
  <r>
    <x v="54"/>
    <s v="Gas"/>
    <x v="1"/>
    <x v="9"/>
    <x v="1"/>
    <n v="0"/>
    <n v="50769.567999999977"/>
  </r>
  <r>
    <x v="55"/>
    <s v="Gas"/>
    <x v="1"/>
    <x v="9"/>
    <x v="1"/>
    <n v="0"/>
    <n v="28727.854999999996"/>
  </r>
  <r>
    <x v="56"/>
    <s v="Gas"/>
    <x v="2"/>
    <x v="0"/>
    <x v="0"/>
    <n v="0"/>
    <n v="29400.71"/>
  </r>
  <r>
    <x v="57"/>
    <s v="Gas"/>
    <x v="1"/>
    <x v="9"/>
    <x v="1"/>
    <n v="8797.8766517552576"/>
    <n v="175781.47000000003"/>
  </r>
  <r>
    <x v="58"/>
    <s v="Gas"/>
    <x v="1"/>
    <x v="6"/>
    <x v="0"/>
    <n v="0"/>
    <n v="20485.078999999998"/>
  </r>
  <r>
    <x v="59"/>
    <s v="Gas"/>
    <x v="1"/>
    <x v="1"/>
    <x v="1"/>
    <n v="0"/>
    <n v="20623.897000000001"/>
  </r>
  <r>
    <x v="60"/>
    <s v="Gas"/>
    <x v="1"/>
    <x v="1"/>
    <x v="1"/>
    <n v="722.37238610048178"/>
    <n v="0"/>
  </r>
  <r>
    <x v="61"/>
    <s v="Gas"/>
    <x v="1"/>
    <x v="1"/>
    <x v="1"/>
    <n v="105854.91100511499"/>
    <n v="162923.6"/>
  </r>
  <r>
    <x v="62"/>
    <s v="Gas"/>
    <x v="1"/>
    <x v="4"/>
    <x v="2"/>
    <n v="0"/>
    <m/>
  </r>
  <r>
    <x v="63"/>
    <s v="Gas"/>
    <x v="1"/>
    <x v="2"/>
    <x v="1"/>
    <n v="0"/>
    <m/>
  </r>
  <r>
    <x v="64"/>
    <s v="Gas"/>
    <x v="1"/>
    <x v="9"/>
    <x v="1"/>
    <n v="1362366.0000000002"/>
    <n v="2381847.7999999998"/>
  </r>
  <r>
    <x v="65"/>
    <s v="Gas"/>
    <x v="1"/>
    <x v="4"/>
    <x v="2"/>
    <n v="0"/>
    <m/>
  </r>
  <r>
    <x v="66"/>
    <s v="Gas"/>
    <x v="1"/>
    <x v="7"/>
    <x v="2"/>
    <n v="76076.985599999985"/>
    <n v="67839.445200000002"/>
  </r>
  <r>
    <x v="67"/>
    <s v="Gas"/>
    <x v="1"/>
    <x v="2"/>
    <x v="1"/>
    <n v="0"/>
    <n v="19674.057000000001"/>
  </r>
  <r>
    <x v="68"/>
    <s v="Gas"/>
    <x v="2"/>
    <x v="10"/>
    <x v="0"/>
    <n v="0"/>
    <n v="118444.36600000001"/>
  </r>
  <r>
    <x v="69"/>
    <s v="Gas"/>
    <x v="2"/>
    <x v="10"/>
    <x v="0"/>
    <n v="9913416.5150986202"/>
    <n v="5376520.3401013706"/>
  </r>
  <r>
    <x v="70"/>
    <s v="Gas"/>
    <x v="1"/>
    <x v="4"/>
    <x v="2"/>
    <n v="0"/>
    <m/>
  </r>
  <r>
    <x v="71"/>
    <s v="Gas"/>
    <x v="1"/>
    <x v="0"/>
    <x v="0"/>
    <n v="0"/>
    <m/>
  </r>
  <r>
    <x v="72"/>
    <s v="Gas"/>
    <x v="1"/>
    <x v="1"/>
    <x v="1"/>
    <n v="0"/>
    <n v="14914.162000000002"/>
  </r>
  <r>
    <x v="73"/>
    <s v="Gas"/>
    <x v="2"/>
    <x v="11"/>
    <x v="2"/>
    <n v="415449.59526119806"/>
    <n v="620.02027430999999"/>
  </r>
  <r>
    <x v="74"/>
    <s v="Gas"/>
    <x v="1"/>
    <x v="0"/>
    <x v="0"/>
    <n v="0"/>
    <n v="594322.700000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F8DF2E-2C4F-476A-B5EF-4BFED60A271A}" name="PivotTable1" cacheId="38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6" firstHeaderRow="1" firstDataRow="3" firstDataCol="1"/>
  <pivotFields count="7">
    <pivotField axis="axisRow" showAll="0">
      <items count="77">
        <item m="1" x="75"/>
        <item x="0"/>
        <item x="37"/>
        <item x="1"/>
        <item x="38"/>
        <item x="2"/>
        <item x="39"/>
        <item x="3"/>
        <item x="4"/>
        <item x="40"/>
        <item x="5"/>
        <item x="41"/>
        <item x="6"/>
        <item x="42"/>
        <item x="7"/>
        <item x="43"/>
        <item x="8"/>
        <item x="44"/>
        <item x="9"/>
        <item x="45"/>
        <item x="36"/>
        <item x="73"/>
        <item x="10"/>
        <item x="46"/>
        <item x="12"/>
        <item x="48"/>
        <item x="11"/>
        <item x="47"/>
        <item x="74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62"/>
        <item x="26"/>
        <item x="63"/>
        <item x="27"/>
        <item x="64"/>
        <item x="28"/>
        <item x="65"/>
        <item x="29"/>
        <item x="66"/>
        <item x="30"/>
        <item x="67"/>
        <item x="31"/>
        <item x="68"/>
        <item x="32"/>
        <item x="69"/>
        <item x="33"/>
        <item x="70"/>
        <item x="34"/>
        <item x="71"/>
        <item x="35"/>
        <item x="72"/>
        <item x="14"/>
        <item x="50"/>
        <item t="default"/>
      </items>
    </pivotField>
    <pivotField showAll="0"/>
    <pivotField axis="axisCol" showAll="0">
      <items count="4">
        <item x="0"/>
        <item x="2"/>
        <item x="1"/>
        <item t="default"/>
      </items>
    </pivotField>
    <pivotField axis="axisRow" showAll="0">
      <items count="14">
        <item m="1" x="12"/>
        <item x="1"/>
        <item x="5"/>
        <item x="11"/>
        <item x="0"/>
        <item x="9"/>
        <item x="8"/>
        <item x="6"/>
        <item x="7"/>
        <item x="2"/>
        <item x="10"/>
        <item x="3"/>
        <item x="4"/>
        <item t="default"/>
      </items>
    </pivotField>
    <pivotField axis="axisRow" showAll="0">
      <items count="5">
        <item m="1" x="3"/>
        <item x="0"/>
        <item x="1"/>
        <item x="2"/>
        <item t="default"/>
      </items>
    </pivotField>
    <pivotField dataField="1" showAll="0"/>
    <pivotField dataField="1" showAll="0"/>
  </pivotFields>
  <rowFields count="3">
    <field x="4"/>
    <field x="3"/>
    <field x="0"/>
  </rowFields>
  <rowItems count="91">
    <i>
      <x v="1"/>
    </i>
    <i r="1">
      <x v="2"/>
    </i>
    <i r="2">
      <x v="14"/>
    </i>
    <i r="2">
      <x v="15"/>
    </i>
    <i r="2">
      <x v="16"/>
    </i>
    <i r="2">
      <x v="17"/>
    </i>
    <i r="1">
      <x v="4"/>
    </i>
    <i r="2"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70"/>
    </i>
    <i r="2">
      <x v="71"/>
    </i>
    <i r="1">
      <x v="7"/>
    </i>
    <i r="2">
      <x v="18"/>
    </i>
    <i r="2">
      <x v="19"/>
    </i>
    <i r="2">
      <x v="45"/>
    </i>
    <i r="2">
      <x v="46"/>
    </i>
    <i r="1">
      <x v="10"/>
    </i>
    <i r="2">
      <x v="64"/>
    </i>
    <i r="2">
      <x v="65"/>
    </i>
    <i r="2">
      <x v="66"/>
    </i>
    <i r="2">
      <x v="67"/>
    </i>
    <i r="1">
      <x v="11"/>
    </i>
    <i r="2">
      <x v="10"/>
    </i>
    <i r="2">
      <x v="11"/>
    </i>
    <i>
      <x v="2"/>
    </i>
    <i r="1">
      <x v="1"/>
    </i>
    <i r="2"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72"/>
    </i>
    <i r="2">
      <x v="73"/>
    </i>
    <i r="1">
      <x v="5"/>
    </i>
    <i r="2"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6"/>
    </i>
    <i r="2">
      <x v="57"/>
    </i>
    <i r="1">
      <x v="9"/>
    </i>
    <i r="2">
      <x v="8"/>
    </i>
    <i r="2">
      <x v="9"/>
    </i>
    <i r="2">
      <x v="54"/>
    </i>
    <i r="2">
      <x v="55"/>
    </i>
    <i r="2">
      <x v="62"/>
    </i>
    <i r="2">
      <x v="63"/>
    </i>
    <i>
      <x v="3"/>
    </i>
    <i r="1">
      <x v="3"/>
    </i>
    <i r="2">
      <x v="20"/>
    </i>
    <i r="2">
      <x v="21"/>
    </i>
    <i r="1">
      <x v="6"/>
    </i>
    <i r="2">
      <x v="24"/>
    </i>
    <i r="2">
      <x v="25"/>
    </i>
    <i r="2">
      <x v="41"/>
    </i>
    <i r="2">
      <x v="42"/>
    </i>
    <i r="2">
      <x v="74"/>
    </i>
    <i r="2">
      <x v="75"/>
    </i>
    <i r="1">
      <x v="8"/>
    </i>
    <i r="2">
      <x v="22"/>
    </i>
    <i r="2">
      <x v="23"/>
    </i>
    <i r="2">
      <x v="60"/>
    </i>
    <i r="2">
      <x v="61"/>
    </i>
    <i r="1">
      <x v="12"/>
    </i>
    <i r="2">
      <x v="12"/>
    </i>
    <i r="2">
      <x v="13"/>
    </i>
    <i r="2">
      <x v="52"/>
    </i>
    <i r="2">
      <x v="53"/>
    </i>
    <i r="2">
      <x v="58"/>
    </i>
    <i r="2">
      <x v="59"/>
    </i>
    <i r="2">
      <x v="68"/>
    </i>
    <i r="2">
      <x v="69"/>
    </i>
    <i t="grand">
      <x/>
    </i>
  </rowItems>
  <colFields count="2">
    <field x="2"/>
    <field x="-2"/>
  </colFields>
  <colItems count="6">
    <i>
      <x/>
      <x/>
    </i>
    <i r="1" i="1">
      <x v="1"/>
    </i>
    <i>
      <x v="1"/>
      <x/>
    </i>
    <i r="1" i="1">
      <x v="1"/>
    </i>
    <i>
      <x v="2"/>
      <x/>
    </i>
    <i r="1" i="1">
      <x v="1"/>
    </i>
  </colItems>
  <dataFields count="2">
    <dataField name="Sum of Dec Actual" fld="5" baseField="0" baseItem="0"/>
    <dataField name="Sum of Dec Plan" fld="6" baseField="0" baseItem="0"/>
  </dataFields>
  <formats count="9">
    <format dxfId="1">
      <pivotArea outline="0" collapsedLevelsAreSubtotals="1" fieldPosition="0">
        <references count="2">
          <reference field="4294967294" count="2" selected="0">
            <x v="0"/>
            <x v="1"/>
          </reference>
          <reference field="2" count="0" selected="0"/>
        </references>
      </pivotArea>
    </format>
    <format dxfId="2">
      <pivotArea field="2" type="button" dataOnly="0" labelOnly="1" outline="0" axis="axisCol" fieldPosition="0"/>
    </format>
    <format dxfId="3">
      <pivotArea field="-2" type="button" dataOnly="0" labelOnly="1" outline="0" axis="axisCol" fieldPosition="1"/>
    </format>
    <format dxfId="4">
      <pivotArea type="topRight" dataOnly="0" labelOnly="1" outline="0" fieldPosition="0"/>
    </format>
    <format dxfId="5">
      <pivotArea dataOnly="0" labelOnly="1" fieldPosition="0">
        <references count="1">
          <reference field="2" count="0"/>
        </references>
      </pivotArea>
    </format>
    <format dxfId="6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0"/>
          </reference>
        </references>
      </pivotArea>
    </format>
    <format dxfId="7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1"/>
          </reference>
        </references>
      </pivotArea>
    </format>
    <format dxfId="8">
      <pivotArea dataOnly="0" labelOnly="1" outline="0" fieldPosition="0">
        <references count="2">
          <reference field="4294967294" count="2">
            <x v="0"/>
            <x v="1"/>
          </reference>
          <reference field="2" count="1" selected="0">
            <x v="2"/>
          </reference>
        </references>
      </pivotArea>
    </format>
    <format dxfId="0">
      <pivotArea collapsedLevelsAreSubtotals="1" fieldPosition="0">
        <references count="5">
          <reference field="4294967294" count="2" selected="0">
            <x v="0"/>
            <x v="1"/>
          </reference>
          <reference field="0" count="1">
            <x v="20"/>
          </reference>
          <reference field="2" count="1" selected="0">
            <x v="0"/>
          </reference>
          <reference field="3" count="1" selected="0">
            <x v="3"/>
          </reference>
          <reference field="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2"/>
  <sheetViews>
    <sheetView tabSelected="1" zoomScale="85" zoomScaleNormal="85" workbookViewId="0">
      <selection activeCell="L1" sqref="L1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8" max="18" width="10.54296875" bestFit="1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'December Production By Facility'!H73/31/1000</f>
        <v>23.786283204133547</v>
      </c>
      <c r="J6" t="s">
        <v>9</v>
      </c>
      <c r="K6" s="6" t="s">
        <v>8</v>
      </c>
      <c r="L6" s="12"/>
      <c r="M6" t="s">
        <v>9</v>
      </c>
      <c r="O6" s="6" t="s">
        <v>8</v>
      </c>
      <c r="P6" s="12"/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737374.77932813996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0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37923184.900846235</v>
      </c>
      <c r="K8" s="6" t="s">
        <v>12</v>
      </c>
      <c r="L8" s="15">
        <f>+L7*L4*5.8</f>
        <v>0</v>
      </c>
      <c r="O8" s="6" t="s">
        <v>12</v>
      </c>
      <c r="P8" s="15">
        <f>+P7*P4*5.8</f>
        <v>0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-7584636.9801692478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0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-3094024.5740608755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0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27244523.346616112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0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-23157844.844623696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0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4086678.5019924156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0</v>
      </c>
    </row>
    <row r="17" spans="1:17" ht="15" thickTop="1"/>
    <row r="18" spans="1:17" ht="15" thickBot="1">
      <c r="A18" t="s">
        <v>31</v>
      </c>
      <c r="I18" s="26">
        <f>I16-I12</f>
        <v>7180703.0760532916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0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7180703.0760532916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2154210.9228159874</v>
      </c>
      <c r="K23" t="s">
        <v>34</v>
      </c>
      <c r="L23" s="29">
        <f>L18*0.3</f>
        <v>0</v>
      </c>
      <c r="O23" t="s">
        <v>33</v>
      </c>
      <c r="P23" s="29">
        <f>P18*0.3</f>
        <v>0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2154210.9228159874</v>
      </c>
    </row>
    <row r="31" spans="1:17">
      <c r="I31" s="27"/>
      <c r="J31" s="27"/>
      <c r="L31" s="27"/>
    </row>
    <row r="32" spans="1:17">
      <c r="I32" s="29"/>
    </row>
    <row r="33" spans="1:18" ht="22.5">
      <c r="A33" t="s">
        <v>130</v>
      </c>
      <c r="I33" s="29">
        <v>21500.163509400008</v>
      </c>
      <c r="J33" s="39" t="s">
        <v>153</v>
      </c>
      <c r="R33" s="5">
        <v>7359.3899999999994</v>
      </c>
    </row>
    <row r="34" spans="1:18" ht="22.5">
      <c r="A34" t="s">
        <v>133</v>
      </c>
      <c r="I34" s="29">
        <v>85172.741488200016</v>
      </c>
      <c r="J34" s="39" t="s">
        <v>154</v>
      </c>
      <c r="R34" s="5">
        <v>29154.17</v>
      </c>
    </row>
    <row r="35" spans="1:18">
      <c r="A35" t="s">
        <v>143</v>
      </c>
      <c r="I35" s="29">
        <v>48619.550826600003</v>
      </c>
      <c r="J35" t="s">
        <v>155</v>
      </c>
      <c r="R35" s="5">
        <v>16642.21</v>
      </c>
    </row>
    <row r="36" spans="1:18">
      <c r="I36" s="5">
        <f>I30-I33-I34-I35</f>
        <v>1998918.4669917873</v>
      </c>
    </row>
    <row r="41" spans="1:18">
      <c r="L41" s="5">
        <f>'December Production By Facility'!H73-STOG!N13</f>
        <v>684219.00932813995</v>
      </c>
    </row>
    <row r="42" spans="1:18">
      <c r="L42" s="5">
        <f>L41/31</f>
        <v>22071.580946069029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B5CAC-038F-4478-A61E-2354B7AC6579}">
  <dimension ref="A3:H96"/>
  <sheetViews>
    <sheetView topLeftCell="A65" workbookViewId="0">
      <selection activeCell="H74" sqref="H74"/>
    </sheetView>
  </sheetViews>
  <sheetFormatPr defaultRowHeight="12.5"/>
  <cols>
    <col min="1" max="1" width="21.08984375" style="40" bestFit="1" customWidth="1"/>
    <col min="2" max="2" width="16.7265625" style="41" bestFit="1" customWidth="1"/>
    <col min="3" max="3" width="15.08984375" style="41" bestFit="1" customWidth="1"/>
    <col min="4" max="4" width="16.7265625" style="41" bestFit="1" customWidth="1"/>
    <col min="5" max="5" width="15.08984375" style="41" bestFit="1" customWidth="1"/>
    <col min="6" max="6" width="16.7265625" style="41" bestFit="1" customWidth="1"/>
    <col min="7" max="7" width="15.08984375" style="41" bestFit="1" customWidth="1"/>
    <col min="8" max="8" width="21.81640625" style="40" bestFit="1" customWidth="1"/>
    <col min="9" max="9" width="20.08984375" style="40" bestFit="1" customWidth="1"/>
    <col min="10" max="16384" width="8.7265625" style="40"/>
  </cols>
  <sheetData>
    <row r="3" spans="1:7">
      <c r="B3" s="41" t="s">
        <v>35</v>
      </c>
    </row>
    <row r="4" spans="1:7">
      <c r="B4" s="41" t="s">
        <v>124</v>
      </c>
      <c r="D4" s="41" t="s">
        <v>123</v>
      </c>
      <c r="F4" s="41" t="s">
        <v>122</v>
      </c>
    </row>
    <row r="5" spans="1:7">
      <c r="A5" s="40" t="s">
        <v>36</v>
      </c>
      <c r="B5" s="41" t="s">
        <v>156</v>
      </c>
      <c r="C5" s="41" t="s">
        <v>157</v>
      </c>
      <c r="D5" s="41" t="s">
        <v>156</v>
      </c>
      <c r="E5" s="41" t="s">
        <v>157</v>
      </c>
      <c r="F5" s="41" t="s">
        <v>156</v>
      </c>
      <c r="G5" s="41" t="s">
        <v>157</v>
      </c>
    </row>
    <row r="6" spans="1:7">
      <c r="A6" s="42" t="s">
        <v>37</v>
      </c>
      <c r="B6" s="41">
        <v>1413535.5160659824</v>
      </c>
      <c r="C6" s="41">
        <v>3600473.3003754104</v>
      </c>
      <c r="D6" s="41">
        <v>53901971.031968504</v>
      </c>
      <c r="E6" s="41">
        <v>56864518.392171368</v>
      </c>
      <c r="F6" s="41">
        <v>0</v>
      </c>
      <c r="G6" s="41">
        <v>724999.3870000001</v>
      </c>
    </row>
    <row r="7" spans="1:7">
      <c r="A7" s="43" t="s">
        <v>38</v>
      </c>
      <c r="B7" s="41">
        <v>32423.500714089194</v>
      </c>
      <c r="C7" s="41">
        <v>241148.19399999999</v>
      </c>
      <c r="D7" s="41">
        <v>7983545.7903381009</v>
      </c>
      <c r="E7" s="41">
        <v>4135850.0580000002</v>
      </c>
    </row>
    <row r="8" spans="1:7">
      <c r="A8" s="44" t="s">
        <v>39</v>
      </c>
      <c r="B8" s="41">
        <v>26192.830230527659</v>
      </c>
      <c r="C8" s="41">
        <v>239363.27599999998</v>
      </c>
    </row>
    <row r="9" spans="1:7">
      <c r="A9" s="44" t="s">
        <v>40</v>
      </c>
      <c r="D9" s="41">
        <v>0</v>
      </c>
      <c r="E9" s="41">
        <v>198757.05799999999</v>
      </c>
    </row>
    <row r="10" spans="1:7">
      <c r="A10" s="44" t="s">
        <v>41</v>
      </c>
      <c r="B10" s="41">
        <v>6230.6704835615355</v>
      </c>
      <c r="C10" s="41">
        <v>1784.9180000000001</v>
      </c>
    </row>
    <row r="11" spans="1:7">
      <c r="A11" s="44" t="s">
        <v>42</v>
      </c>
      <c r="D11" s="41">
        <v>7983545.7903381009</v>
      </c>
      <c r="E11" s="41">
        <v>3937093</v>
      </c>
    </row>
    <row r="12" spans="1:7">
      <c r="A12" s="43" t="s">
        <v>43</v>
      </c>
      <c r="B12" s="41">
        <v>869999.98188761983</v>
      </c>
      <c r="C12" s="41">
        <v>2129732.49389</v>
      </c>
      <c r="D12" s="41">
        <v>36005008.726531781</v>
      </c>
      <c r="E12" s="41">
        <v>47052037.366999999</v>
      </c>
      <c r="F12" s="41">
        <v>0</v>
      </c>
      <c r="G12" s="41">
        <v>636480.15800000005</v>
      </c>
    </row>
    <row r="13" spans="1:7">
      <c r="A13" s="44" t="s">
        <v>44</v>
      </c>
      <c r="B13" s="41">
        <v>110179.12409054053</v>
      </c>
      <c r="C13" s="41">
        <v>142769.72500000001</v>
      </c>
    </row>
    <row r="14" spans="1:7">
      <c r="A14" s="44" t="s">
        <v>45</v>
      </c>
      <c r="F14" s="41">
        <v>0</v>
      </c>
      <c r="G14" s="41">
        <v>42157.457999999999</v>
      </c>
    </row>
    <row r="15" spans="1:7">
      <c r="A15" s="44" t="s">
        <v>46</v>
      </c>
      <c r="B15" s="41">
        <v>0</v>
      </c>
      <c r="C15" s="41">
        <v>57565.450000000004</v>
      </c>
    </row>
    <row r="16" spans="1:7">
      <c r="A16" s="44" t="s">
        <v>47</v>
      </c>
      <c r="D16" s="41">
        <v>0</v>
      </c>
      <c r="E16" s="41">
        <v>87165.8</v>
      </c>
    </row>
    <row r="17" spans="1:7">
      <c r="A17" s="44" t="s">
        <v>48</v>
      </c>
      <c r="F17" s="41">
        <v>0</v>
      </c>
      <c r="G17" s="41">
        <v>594322.70000000007</v>
      </c>
    </row>
    <row r="18" spans="1:7">
      <c r="A18" s="44" t="s">
        <v>49</v>
      </c>
      <c r="B18" s="41">
        <v>744930.21440985182</v>
      </c>
      <c r="C18" s="41">
        <v>1741056.8808899999</v>
      </c>
    </row>
    <row r="19" spans="1:7">
      <c r="A19" s="44" t="s">
        <v>50</v>
      </c>
      <c r="D19" s="41">
        <v>36005008.726531781</v>
      </c>
      <c r="E19" s="41">
        <v>46935470.857000001</v>
      </c>
    </row>
    <row r="20" spans="1:7">
      <c r="A20" s="44" t="s">
        <v>51</v>
      </c>
      <c r="B20" s="41">
        <v>14890.643387227399</v>
      </c>
      <c r="C20" s="41">
        <v>29014.140000000003</v>
      </c>
    </row>
    <row r="21" spans="1:7">
      <c r="A21" s="44" t="s">
        <v>52</v>
      </c>
      <c r="D21" s="41">
        <v>0</v>
      </c>
      <c r="E21" s="41">
        <v>29400.71</v>
      </c>
    </row>
    <row r="22" spans="1:7">
      <c r="A22" s="44" t="s">
        <v>53</v>
      </c>
      <c r="B22" s="41">
        <v>0</v>
      </c>
      <c r="C22" s="41">
        <v>159326.29800000001</v>
      </c>
    </row>
    <row r="23" spans="1:7">
      <c r="A23" s="44" t="s">
        <v>54</v>
      </c>
      <c r="F23" s="41">
        <v>0</v>
      </c>
    </row>
    <row r="24" spans="1:7">
      <c r="A24" s="43" t="s">
        <v>55</v>
      </c>
      <c r="B24" s="41">
        <v>215948.93224931418</v>
      </c>
      <c r="C24" s="41">
        <v>321064.20999999996</v>
      </c>
      <c r="F24" s="41">
        <v>0</v>
      </c>
      <c r="G24" s="41">
        <v>88519.229000000007</v>
      </c>
    </row>
    <row r="25" spans="1:7">
      <c r="A25" s="44" t="s">
        <v>56</v>
      </c>
      <c r="B25" s="41">
        <v>82996.197425988707</v>
      </c>
      <c r="C25" s="41">
        <v>204495.52999999997</v>
      </c>
    </row>
    <row r="26" spans="1:7">
      <c r="A26" s="44" t="s">
        <v>57</v>
      </c>
      <c r="F26" s="41">
        <v>0</v>
      </c>
      <c r="G26" s="41">
        <v>68034.150000000009</v>
      </c>
    </row>
    <row r="27" spans="1:7">
      <c r="A27" s="44" t="s">
        <v>58</v>
      </c>
      <c r="B27" s="41">
        <v>132952.73482332547</v>
      </c>
      <c r="C27" s="41">
        <v>116568.68000000001</v>
      </c>
    </row>
    <row r="28" spans="1:7">
      <c r="A28" s="44" t="s">
        <v>59</v>
      </c>
      <c r="F28" s="41">
        <v>0</v>
      </c>
      <c r="G28" s="41">
        <v>20485.078999999998</v>
      </c>
    </row>
    <row r="29" spans="1:7">
      <c r="A29" s="43" t="s">
        <v>60</v>
      </c>
      <c r="B29" s="41">
        <v>295163.10121495934</v>
      </c>
      <c r="C29" s="41">
        <v>235601.27838140994</v>
      </c>
      <c r="D29" s="41">
        <v>9913416.5150986202</v>
      </c>
      <c r="E29" s="41">
        <v>5494964.706101371</v>
      </c>
    </row>
    <row r="30" spans="1:7">
      <c r="A30" s="44" t="s">
        <v>61</v>
      </c>
      <c r="B30" s="41">
        <v>57086.456481917354</v>
      </c>
      <c r="C30" s="41">
        <v>128942.36099999999</v>
      </c>
    </row>
    <row r="31" spans="1:7">
      <c r="A31" s="44" t="s">
        <v>62</v>
      </c>
      <c r="D31" s="41">
        <v>0</v>
      </c>
      <c r="E31" s="41">
        <v>118444.36600000001</v>
      </c>
    </row>
    <row r="32" spans="1:7">
      <c r="A32" s="44" t="s">
        <v>63</v>
      </c>
      <c r="B32" s="41">
        <v>238076.64473304199</v>
      </c>
      <c r="C32" s="41">
        <v>106658.91738140996</v>
      </c>
    </row>
    <row r="33" spans="1:7">
      <c r="A33" s="44" t="s">
        <v>64</v>
      </c>
      <c r="D33" s="41">
        <v>9913416.5150986202</v>
      </c>
      <c r="E33" s="41">
        <v>5376520.3401013706</v>
      </c>
    </row>
    <row r="34" spans="1:7">
      <c r="A34" s="43" t="s">
        <v>65</v>
      </c>
      <c r="B34" s="41">
        <v>0</v>
      </c>
      <c r="C34" s="41">
        <v>672927.12410399993</v>
      </c>
      <c r="D34" s="41">
        <v>0</v>
      </c>
      <c r="E34" s="41">
        <v>181666.26107000001</v>
      </c>
    </row>
    <row r="35" spans="1:7">
      <c r="A35" s="44" t="s">
        <v>66</v>
      </c>
      <c r="B35" s="41">
        <v>0</v>
      </c>
      <c r="C35" s="41">
        <v>672927.12410399993</v>
      </c>
    </row>
    <row r="36" spans="1:7">
      <c r="A36" s="44" t="s">
        <v>67</v>
      </c>
      <c r="D36" s="41">
        <v>0</v>
      </c>
      <c r="E36" s="41">
        <v>181666.26107000001</v>
      </c>
    </row>
    <row r="37" spans="1:7">
      <c r="A37" s="42" t="s">
        <v>68</v>
      </c>
      <c r="B37" s="41">
        <v>882304.33494250057</v>
      </c>
      <c r="C37" s="41">
        <v>1720924.4834960001</v>
      </c>
      <c r="F37" s="41">
        <v>2146702.2643954623</v>
      </c>
      <c r="G37" s="41">
        <v>3432960.088</v>
      </c>
    </row>
    <row r="38" spans="1:7">
      <c r="A38" s="43" t="s">
        <v>69</v>
      </c>
      <c r="B38" s="41">
        <v>534880.8118604091</v>
      </c>
      <c r="C38" s="41">
        <v>754227.10770000005</v>
      </c>
      <c r="F38" s="41">
        <v>761999.25391743297</v>
      </c>
      <c r="G38" s="41">
        <v>543530.19200000004</v>
      </c>
    </row>
    <row r="39" spans="1:7">
      <c r="A39" s="44" t="s">
        <v>70</v>
      </c>
      <c r="B39" s="41">
        <v>107833.33261383881</v>
      </c>
      <c r="C39" s="41">
        <v>167205.37270000001</v>
      </c>
    </row>
    <row r="40" spans="1:7">
      <c r="A40" s="44" t="s">
        <v>71</v>
      </c>
      <c r="F40" s="41">
        <v>19783.970889023149</v>
      </c>
      <c r="G40" s="41">
        <v>116001.13200000001</v>
      </c>
    </row>
    <row r="41" spans="1:7">
      <c r="A41" s="44" t="s">
        <v>72</v>
      </c>
      <c r="B41" s="41">
        <v>405666.10345058783</v>
      </c>
      <c r="C41" s="41">
        <v>360978.16700000007</v>
      </c>
    </row>
    <row r="42" spans="1:7">
      <c r="A42" s="44" t="s">
        <v>73</v>
      </c>
      <c r="F42" s="41">
        <v>251333.7196235703</v>
      </c>
      <c r="G42" s="41">
        <v>226993.098</v>
      </c>
    </row>
    <row r="43" spans="1:7">
      <c r="A43" s="44" t="s">
        <v>74</v>
      </c>
      <c r="F43" s="41">
        <v>384304.280013624</v>
      </c>
      <c r="G43" s="41">
        <v>2074.3029999999999</v>
      </c>
    </row>
    <row r="44" spans="1:7">
      <c r="A44" s="44" t="s">
        <v>75</v>
      </c>
      <c r="B44" s="41">
        <v>4372.53619190674</v>
      </c>
      <c r="C44" s="41">
        <v>135108.16799999998</v>
      </c>
    </row>
    <row r="45" spans="1:7">
      <c r="A45" s="44" t="s">
        <v>76</v>
      </c>
      <c r="F45" s="41">
        <v>722.37238610048178</v>
      </c>
      <c r="G45" s="41">
        <v>0</v>
      </c>
    </row>
    <row r="46" spans="1:7">
      <c r="A46" s="44" t="s">
        <v>77</v>
      </c>
      <c r="F46" s="41">
        <v>105854.91100511499</v>
      </c>
      <c r="G46" s="41">
        <v>162923.6</v>
      </c>
    </row>
    <row r="47" spans="1:7">
      <c r="A47" s="44" t="s">
        <v>78</v>
      </c>
      <c r="B47" s="41">
        <v>0</v>
      </c>
      <c r="C47" s="41">
        <v>34129.14</v>
      </c>
    </row>
    <row r="48" spans="1:7">
      <c r="A48" s="44" t="s">
        <v>79</v>
      </c>
      <c r="F48" s="41">
        <v>0</v>
      </c>
      <c r="G48" s="41">
        <v>20623.897000000001</v>
      </c>
    </row>
    <row r="49" spans="1:7">
      <c r="A49" s="44" t="s">
        <v>81</v>
      </c>
      <c r="B49" s="41">
        <v>17008.839604075729</v>
      </c>
      <c r="C49" s="41">
        <v>56806.259999999995</v>
      </c>
    </row>
    <row r="50" spans="1:7">
      <c r="A50" s="44" t="s">
        <v>82</v>
      </c>
      <c r="F50" s="41">
        <v>0</v>
      </c>
      <c r="G50" s="41">
        <v>14914.162000000002</v>
      </c>
    </row>
    <row r="51" spans="1:7">
      <c r="A51" s="43" t="s">
        <v>83</v>
      </c>
      <c r="B51" s="41">
        <v>250428.38983801258</v>
      </c>
      <c r="C51" s="41">
        <v>750910.27200000011</v>
      </c>
      <c r="F51" s="41">
        <v>1384703.010478029</v>
      </c>
      <c r="G51" s="41">
        <v>2727358.889</v>
      </c>
    </row>
    <row r="52" spans="1:7">
      <c r="A52" s="44" t="s">
        <v>84</v>
      </c>
      <c r="B52" s="41">
        <v>136387.18706283165</v>
      </c>
      <c r="C52" s="41">
        <v>217982.576</v>
      </c>
    </row>
    <row r="53" spans="1:7">
      <c r="A53" s="44" t="s">
        <v>85</v>
      </c>
      <c r="F53" s="41">
        <v>13539.133826273612</v>
      </c>
      <c r="G53" s="41">
        <v>76073.318000000014</v>
      </c>
    </row>
    <row r="54" spans="1:7">
      <c r="A54" s="44" t="s">
        <v>86</v>
      </c>
      <c r="B54" s="41">
        <v>0</v>
      </c>
      <c r="C54" s="41">
        <v>72575.03</v>
      </c>
    </row>
    <row r="55" spans="1:7">
      <c r="A55" s="44" t="s">
        <v>87</v>
      </c>
      <c r="F55" s="41">
        <v>0</v>
      </c>
      <c r="G55" s="41">
        <v>14158.878000000001</v>
      </c>
    </row>
    <row r="56" spans="1:7">
      <c r="A56" s="44" t="s">
        <v>88</v>
      </c>
      <c r="B56" s="41">
        <v>0</v>
      </c>
      <c r="C56" s="41">
        <v>143836.37299999999</v>
      </c>
    </row>
    <row r="57" spans="1:7">
      <c r="A57" s="44" t="s">
        <v>89</v>
      </c>
      <c r="F57" s="41">
        <v>0</v>
      </c>
      <c r="G57" s="41">
        <v>50769.567999999977</v>
      </c>
    </row>
    <row r="58" spans="1:7">
      <c r="A58" s="44" t="s">
        <v>90</v>
      </c>
      <c r="B58" s="41">
        <v>7735.8772659896104</v>
      </c>
      <c r="C58" s="41">
        <v>30665.82</v>
      </c>
    </row>
    <row r="59" spans="1:7">
      <c r="A59" s="44" t="s">
        <v>91</v>
      </c>
      <c r="F59" s="41">
        <v>0</v>
      </c>
      <c r="G59" s="41">
        <v>28727.854999999996</v>
      </c>
    </row>
    <row r="60" spans="1:7">
      <c r="A60" s="44" t="s">
        <v>92</v>
      </c>
      <c r="B60" s="41">
        <v>6000.9988113608142</v>
      </c>
      <c r="C60" s="41">
        <v>36458.479999999996</v>
      </c>
    </row>
    <row r="61" spans="1:7">
      <c r="A61" s="44" t="s">
        <v>93</v>
      </c>
      <c r="F61" s="41">
        <v>8797.8766517552576</v>
      </c>
      <c r="G61" s="41">
        <v>175781.47000000003</v>
      </c>
    </row>
    <row r="62" spans="1:7">
      <c r="A62" s="44" t="s">
        <v>94</v>
      </c>
      <c r="B62" s="41">
        <v>100304.32669783049</v>
      </c>
      <c r="C62" s="41">
        <v>249391.99300000002</v>
      </c>
    </row>
    <row r="63" spans="1:7">
      <c r="A63" s="44" t="s">
        <v>95</v>
      </c>
      <c r="F63" s="41">
        <v>1362366.0000000002</v>
      </c>
      <c r="G63" s="41">
        <v>2381847.7999999998</v>
      </c>
    </row>
    <row r="64" spans="1:7">
      <c r="A64" s="43" t="s">
        <v>96</v>
      </c>
      <c r="B64" s="41">
        <v>96995.133244078927</v>
      </c>
      <c r="C64" s="41">
        <v>215787.10379600001</v>
      </c>
      <c r="F64" s="41">
        <v>0</v>
      </c>
      <c r="G64" s="41">
        <v>162071.00699999998</v>
      </c>
    </row>
    <row r="65" spans="1:8">
      <c r="A65" s="44" t="s">
        <v>97</v>
      </c>
      <c r="B65" s="41">
        <v>84283.506447419975</v>
      </c>
      <c r="C65" s="41">
        <v>94402.439999999988</v>
      </c>
    </row>
    <row r="66" spans="1:8">
      <c r="A66" s="44" t="s">
        <v>98</v>
      </c>
      <c r="F66" s="41">
        <v>0</v>
      </c>
      <c r="G66" s="41">
        <v>142396.94999999998</v>
      </c>
    </row>
    <row r="67" spans="1:8">
      <c r="A67" s="44" t="s">
        <v>80</v>
      </c>
      <c r="B67" s="41">
        <v>12711.626796658951</v>
      </c>
      <c r="C67" s="41">
        <v>33134.483796</v>
      </c>
    </row>
    <row r="68" spans="1:8">
      <c r="A68" s="44" t="s">
        <v>125</v>
      </c>
      <c r="F68" s="41">
        <v>0</v>
      </c>
    </row>
    <row r="69" spans="1:8">
      <c r="A69" s="44" t="s">
        <v>99</v>
      </c>
      <c r="B69" s="41">
        <v>0</v>
      </c>
      <c r="C69" s="41">
        <v>88250.180000000008</v>
      </c>
    </row>
    <row r="70" spans="1:8">
      <c r="A70" s="44" t="s">
        <v>100</v>
      </c>
      <c r="F70" s="41">
        <v>0</v>
      </c>
      <c r="G70" s="41">
        <v>19674.057000000001</v>
      </c>
    </row>
    <row r="71" spans="1:8">
      <c r="A71" s="42" t="s">
        <v>101</v>
      </c>
      <c r="B71" s="41">
        <v>1950897.3132359392</v>
      </c>
      <c r="C71" s="41">
        <v>2740368.9628018602</v>
      </c>
      <c r="D71" s="41">
        <v>415449.59526119806</v>
      </c>
      <c r="E71" s="41">
        <v>620.02027430999999</v>
      </c>
      <c r="F71" s="41">
        <v>76076.985599999985</v>
      </c>
      <c r="G71" s="41">
        <v>455128.50941999996</v>
      </c>
    </row>
    <row r="72" spans="1:8">
      <c r="A72" s="43" t="s">
        <v>102</v>
      </c>
      <c r="B72" s="41">
        <v>742701</v>
      </c>
      <c r="C72" s="41">
        <v>5326.2206718600019</v>
      </c>
      <c r="D72" s="41">
        <v>415449.59526119806</v>
      </c>
      <c r="E72" s="41">
        <v>620.02027430999999</v>
      </c>
    </row>
    <row r="73" spans="1:8">
      <c r="A73" s="44" t="s">
        <v>102</v>
      </c>
      <c r="B73" s="45">
        <v>742701</v>
      </c>
      <c r="C73" s="45">
        <v>5326.2206718600019</v>
      </c>
      <c r="H73" s="41">
        <f>B73-C73</f>
        <v>737374.77932813996</v>
      </c>
    </row>
    <row r="74" spans="1:8">
      <c r="A74" s="44" t="s">
        <v>103</v>
      </c>
      <c r="D74" s="41">
        <v>415449.59526119806</v>
      </c>
      <c r="E74" s="41">
        <v>620.02027430999999</v>
      </c>
    </row>
    <row r="75" spans="1:8">
      <c r="A75" s="43" t="s">
        <v>104</v>
      </c>
      <c r="B75" s="41">
        <v>594650.2952273218</v>
      </c>
      <c r="C75" s="41">
        <v>1289439.80843</v>
      </c>
      <c r="F75" s="41">
        <v>0</v>
      </c>
      <c r="G75" s="41">
        <v>293719.37721999997</v>
      </c>
    </row>
    <row r="76" spans="1:8">
      <c r="A76" s="44" t="s">
        <v>105</v>
      </c>
      <c r="B76" s="41">
        <v>273964.83734681614</v>
      </c>
      <c r="C76" s="41">
        <v>788688.59342999989</v>
      </c>
    </row>
    <row r="77" spans="1:8">
      <c r="A77" s="44" t="s">
        <v>106</v>
      </c>
      <c r="F77" s="41">
        <v>0</v>
      </c>
      <c r="G77" s="41">
        <v>211516.89421999999</v>
      </c>
    </row>
    <row r="78" spans="1:8">
      <c r="A78" s="44" t="s">
        <v>107</v>
      </c>
      <c r="B78" s="41">
        <v>183029.70016871201</v>
      </c>
      <c r="C78" s="41">
        <v>249309.12999999998</v>
      </c>
    </row>
    <row r="79" spans="1:8">
      <c r="A79" s="44" t="s">
        <v>108</v>
      </c>
      <c r="F79" s="41">
        <v>0</v>
      </c>
      <c r="G79" s="41">
        <v>38553.149999999994</v>
      </c>
    </row>
    <row r="80" spans="1:8">
      <c r="A80" s="44" t="s">
        <v>109</v>
      </c>
      <c r="B80" s="41">
        <v>137655.75771179367</v>
      </c>
      <c r="C80" s="41">
        <v>251442.08499999999</v>
      </c>
    </row>
    <row r="81" spans="1:7">
      <c r="A81" s="44" t="s">
        <v>110</v>
      </c>
      <c r="F81" s="41">
        <v>0</v>
      </c>
      <c r="G81" s="41">
        <v>43649.333000000006</v>
      </c>
    </row>
    <row r="82" spans="1:7">
      <c r="A82" s="43" t="s">
        <v>111</v>
      </c>
      <c r="B82" s="41">
        <v>613546.01800861722</v>
      </c>
      <c r="C82" s="41">
        <v>698777.35499999998</v>
      </c>
      <c r="F82" s="41">
        <v>76076.985599999985</v>
      </c>
      <c r="G82" s="41">
        <v>161409.13219999999</v>
      </c>
    </row>
    <row r="83" spans="1:7">
      <c r="A83" s="44" t="s">
        <v>112</v>
      </c>
      <c r="B83" s="41">
        <v>224751.19080769777</v>
      </c>
      <c r="C83" s="41">
        <v>230517.24</v>
      </c>
    </row>
    <row r="84" spans="1:7">
      <c r="A84" s="44" t="s">
        <v>113</v>
      </c>
      <c r="F84" s="41">
        <v>0</v>
      </c>
      <c r="G84" s="41">
        <v>93569.687000000005</v>
      </c>
    </row>
    <row r="85" spans="1:7">
      <c r="A85" s="44" t="s">
        <v>114</v>
      </c>
      <c r="B85" s="41">
        <v>388794.82720091939</v>
      </c>
      <c r="C85" s="41">
        <v>468260.11500000005</v>
      </c>
    </row>
    <row r="86" spans="1:7">
      <c r="A86" s="44" t="s">
        <v>115</v>
      </c>
      <c r="F86" s="41">
        <v>76076.985599999985</v>
      </c>
      <c r="G86" s="41">
        <v>67839.445200000002</v>
      </c>
    </row>
    <row r="87" spans="1:7">
      <c r="A87" s="43" t="s">
        <v>116</v>
      </c>
      <c r="B87" s="41">
        <v>0</v>
      </c>
      <c r="C87" s="41">
        <v>746825.57869999995</v>
      </c>
      <c r="F87" s="41">
        <v>0</v>
      </c>
    </row>
    <row r="88" spans="1:7">
      <c r="A88" s="44" t="s">
        <v>117</v>
      </c>
      <c r="B88" s="41">
        <v>0</v>
      </c>
      <c r="C88" s="41">
        <v>361221.92</v>
      </c>
    </row>
    <row r="89" spans="1:7">
      <c r="A89" s="44" t="s">
        <v>118</v>
      </c>
      <c r="F89" s="41">
        <v>0</v>
      </c>
    </row>
    <row r="90" spans="1:7">
      <c r="A90" s="44" t="s">
        <v>126</v>
      </c>
      <c r="B90" s="41">
        <v>0</v>
      </c>
      <c r="C90" s="41">
        <v>0</v>
      </c>
    </row>
    <row r="91" spans="1:7">
      <c r="A91" s="44" t="s">
        <v>127</v>
      </c>
      <c r="F91" s="41">
        <v>0</v>
      </c>
    </row>
    <row r="92" spans="1:7">
      <c r="A92" s="44" t="s">
        <v>119</v>
      </c>
      <c r="B92" s="41">
        <v>0</v>
      </c>
      <c r="C92" s="41">
        <v>136972.8707</v>
      </c>
    </row>
    <row r="93" spans="1:7">
      <c r="A93" s="44" t="s">
        <v>128</v>
      </c>
      <c r="F93" s="41">
        <v>0</v>
      </c>
    </row>
    <row r="94" spans="1:7">
      <c r="A94" s="44" t="s">
        <v>120</v>
      </c>
      <c r="B94" s="41">
        <v>0</v>
      </c>
      <c r="C94" s="41">
        <v>248630.788</v>
      </c>
    </row>
    <row r="95" spans="1:7">
      <c r="A95" s="44" t="s">
        <v>129</v>
      </c>
      <c r="F95" s="41">
        <v>0</v>
      </c>
    </row>
    <row r="96" spans="1:7">
      <c r="A96" s="42" t="s">
        <v>121</v>
      </c>
      <c r="B96" s="41">
        <v>4246737.1642444227</v>
      </c>
      <c r="C96" s="41">
        <v>8061766.7466732701</v>
      </c>
      <c r="D96" s="41">
        <v>54317420.627229705</v>
      </c>
      <c r="E96" s="41">
        <v>56865138.412445679</v>
      </c>
      <c r="F96" s="41">
        <v>2222779.2499954621</v>
      </c>
      <c r="G96" s="41">
        <v>4613087.9844200006</v>
      </c>
    </row>
  </sheetData>
  <pageMargins left="0.7" right="0.7" top="0.75" bottom="0.75" header="0.3" footer="0.3"/>
  <pageSetup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26490-3019-4646-9DF5-E9A6F2C84272}">
  <dimension ref="E3:W18"/>
  <sheetViews>
    <sheetView workbookViewId="0">
      <selection activeCell="N14" sqref="N14"/>
    </sheetView>
  </sheetViews>
  <sheetFormatPr defaultRowHeight="14.5"/>
  <cols>
    <col min="5" max="5" width="13.54296875" customWidth="1"/>
    <col min="6" max="6" width="14.7265625" customWidth="1"/>
    <col min="8" max="8" width="11" style="32" customWidth="1"/>
    <col min="13" max="14" width="10.54296875" bestFit="1" customWidth="1"/>
    <col min="22" max="22" width="10.81640625" bestFit="1" customWidth="1"/>
  </cols>
  <sheetData>
    <row r="3" spans="5:23" ht="43.5">
      <c r="E3" s="1" t="s">
        <v>144</v>
      </c>
      <c r="F3" s="36" t="s">
        <v>145</v>
      </c>
      <c r="G3" s="36"/>
      <c r="H3" s="37" t="s">
        <v>152</v>
      </c>
      <c r="I3" s="36"/>
      <c r="J3" s="36" t="s">
        <v>147</v>
      </c>
      <c r="K3" s="36" t="s">
        <v>148</v>
      </c>
      <c r="L3" s="36" t="s">
        <v>149</v>
      </c>
      <c r="M3" s="37" t="s">
        <v>146</v>
      </c>
      <c r="N3" s="36" t="s">
        <v>150</v>
      </c>
    </row>
    <row r="4" spans="5:23">
      <c r="E4" t="s">
        <v>130</v>
      </c>
      <c r="F4" s="35">
        <v>64</v>
      </c>
      <c r="H4" s="32">
        <v>30361.89</v>
      </c>
      <c r="J4" s="33">
        <v>766.75</v>
      </c>
      <c r="L4" s="34">
        <f>J4+K4</f>
        <v>766.75</v>
      </c>
      <c r="M4" s="5">
        <f>L4*30</f>
        <v>23002.5</v>
      </c>
      <c r="N4" s="5">
        <f>H4-M4</f>
        <v>7359.3899999999994</v>
      </c>
      <c r="U4" t="s">
        <v>131</v>
      </c>
      <c r="V4" s="1" t="s">
        <v>132</v>
      </c>
      <c r="W4" s="33">
        <v>766.75</v>
      </c>
    </row>
    <row r="5" spans="5:23">
      <c r="E5" t="s">
        <v>133</v>
      </c>
      <c r="F5" s="35">
        <v>5</v>
      </c>
      <c r="H5" s="32">
        <v>57863.87</v>
      </c>
      <c r="J5" s="33">
        <v>551.57000000000005</v>
      </c>
      <c r="K5" s="33">
        <v>405.42</v>
      </c>
      <c r="L5" s="34">
        <f t="shared" ref="L5:L10" si="0">J5+K5</f>
        <v>956.99</v>
      </c>
      <c r="M5" s="5">
        <f t="shared" ref="M5:M10" si="1">L5*30</f>
        <v>28709.7</v>
      </c>
      <c r="N5" s="5">
        <f t="shared" ref="N5:N10" si="2">H5-M5</f>
        <v>29154.170000000002</v>
      </c>
      <c r="U5" t="s">
        <v>134</v>
      </c>
      <c r="V5" s="1" t="s">
        <v>132</v>
      </c>
      <c r="W5" s="33">
        <v>551.57000000000005</v>
      </c>
    </row>
    <row r="6" spans="5:23">
      <c r="E6" t="s">
        <v>135</v>
      </c>
      <c r="F6">
        <v>33</v>
      </c>
      <c r="H6" s="32">
        <v>13778.48</v>
      </c>
      <c r="J6" s="33">
        <v>505.62</v>
      </c>
      <c r="K6" s="33">
        <v>184.25</v>
      </c>
      <c r="L6" s="34">
        <f t="shared" si="0"/>
        <v>689.87</v>
      </c>
      <c r="M6" s="5">
        <f t="shared" si="1"/>
        <v>20696.099999999999</v>
      </c>
      <c r="N6" s="38">
        <f t="shared" si="2"/>
        <v>-6917.619999999999</v>
      </c>
      <c r="U6" t="s">
        <v>136</v>
      </c>
      <c r="V6" s="1" t="s">
        <v>132</v>
      </c>
      <c r="W6" s="33">
        <v>505.62</v>
      </c>
    </row>
    <row r="7" spans="5:23">
      <c r="E7" t="s">
        <v>137</v>
      </c>
      <c r="H7" s="32">
        <v>40782.14</v>
      </c>
      <c r="J7">
        <v>1235.3035287671232</v>
      </c>
      <c r="K7">
        <v>264.20327616438357</v>
      </c>
      <c r="L7" s="34">
        <f t="shared" si="0"/>
        <v>1499.5068049315068</v>
      </c>
      <c r="M7" s="5">
        <f t="shared" si="1"/>
        <v>44985.204147945202</v>
      </c>
      <c r="N7" s="38">
        <f t="shared" si="2"/>
        <v>-4203.0641479452024</v>
      </c>
      <c r="U7" t="s">
        <v>138</v>
      </c>
      <c r="V7" s="1" t="s">
        <v>132</v>
      </c>
      <c r="W7" s="33">
        <v>2383.8000000000002</v>
      </c>
    </row>
    <row r="8" spans="5:23">
      <c r="E8" t="s">
        <v>139</v>
      </c>
      <c r="F8">
        <v>82</v>
      </c>
      <c r="H8" s="32">
        <v>60521.87</v>
      </c>
      <c r="J8" s="33">
        <v>2383.8000000000002</v>
      </c>
      <c r="K8" s="33">
        <v>268.48</v>
      </c>
      <c r="L8" s="34">
        <f t="shared" si="0"/>
        <v>2652.28</v>
      </c>
      <c r="M8" s="5">
        <f t="shared" si="1"/>
        <v>79568.400000000009</v>
      </c>
      <c r="N8" s="38">
        <f t="shared" si="2"/>
        <v>-19046.530000000006</v>
      </c>
      <c r="U8" t="s">
        <v>140</v>
      </c>
      <c r="V8" s="1" t="s">
        <v>132</v>
      </c>
      <c r="W8" s="33">
        <v>781.35</v>
      </c>
    </row>
    <row r="9" spans="5:23">
      <c r="E9" t="s">
        <v>141</v>
      </c>
      <c r="H9" s="32">
        <v>54659.8</v>
      </c>
      <c r="J9">
        <v>874.54631041095911</v>
      </c>
      <c r="K9">
        <v>1048.810570958904</v>
      </c>
      <c r="L9" s="34">
        <f t="shared" si="0"/>
        <v>1923.356881369863</v>
      </c>
      <c r="M9" s="5">
        <f t="shared" si="1"/>
        <v>57700.706441095892</v>
      </c>
      <c r="N9" s="38">
        <f t="shared" si="2"/>
        <v>-3040.906441095889</v>
      </c>
      <c r="U9" t="s">
        <v>134</v>
      </c>
      <c r="V9" s="1" t="s">
        <v>142</v>
      </c>
      <c r="W9" s="33">
        <v>405.42</v>
      </c>
    </row>
    <row r="10" spans="5:23">
      <c r="E10" t="s">
        <v>143</v>
      </c>
      <c r="F10" s="35">
        <v>194</v>
      </c>
      <c r="H10" s="32">
        <v>60606.31</v>
      </c>
      <c r="J10" s="33">
        <v>781.35</v>
      </c>
      <c r="K10" s="33">
        <v>684.12</v>
      </c>
      <c r="L10" s="34">
        <f t="shared" si="0"/>
        <v>1465.47</v>
      </c>
      <c r="M10" s="5">
        <f t="shared" si="1"/>
        <v>43964.1</v>
      </c>
      <c r="N10" s="5">
        <f t="shared" si="2"/>
        <v>16642.21</v>
      </c>
      <c r="U10" t="s">
        <v>136</v>
      </c>
      <c r="V10" s="1" t="s">
        <v>142</v>
      </c>
      <c r="W10" s="33">
        <v>184.25</v>
      </c>
    </row>
    <row r="11" spans="5:23">
      <c r="F11">
        <f>SUM(F4:F10)</f>
        <v>378</v>
      </c>
      <c r="U11" t="s">
        <v>138</v>
      </c>
      <c r="V11" s="1" t="s">
        <v>142</v>
      </c>
      <c r="W11" s="33">
        <v>268.48</v>
      </c>
    </row>
    <row r="12" spans="5:23">
      <c r="U12" t="s">
        <v>140</v>
      </c>
      <c r="V12" s="1" t="s">
        <v>142</v>
      </c>
      <c r="W12" s="33">
        <v>684.12</v>
      </c>
    </row>
    <row r="13" spans="5:23">
      <c r="E13" t="s">
        <v>151</v>
      </c>
      <c r="F13">
        <f>F10+F5</f>
        <v>199</v>
      </c>
      <c r="N13" s="5">
        <f>N4+N5+N10</f>
        <v>53155.77</v>
      </c>
    </row>
    <row r="17" spans="5:6">
      <c r="E17">
        <v>1235.3035287671232</v>
      </c>
      <c r="F17">
        <v>264.20327616438357</v>
      </c>
    </row>
    <row r="18" spans="5:6">
      <c r="E18">
        <v>874.54631041095911</v>
      </c>
      <c r="F18">
        <v>1048.810570958904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December Production By Facility</vt:lpstr>
      <vt:lpstr>STOG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2019-01-09T23:20:48Z</dcterms:modified>
</cp:coreProperties>
</file>