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bookViews>
    <workbookView xWindow="0" yWindow="60" windowWidth="16815" windowHeight="7035"/>
  </bookViews>
  <sheets>
    <sheet name="FCF" sheetId="7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35" i="7" l="1"/>
  <c r="P7" i="7"/>
  <c r="L7" i="7"/>
  <c r="I7" i="7"/>
  <c r="L9" i="7" l="1"/>
  <c r="I9" i="7" l="1"/>
  <c r="I5" i="7" l="1"/>
  <c r="P14" i="7" l="1"/>
  <c r="L14" i="7"/>
  <c r="I14" i="7"/>
  <c r="P9" i="7"/>
  <c r="P10" i="7" s="1"/>
  <c r="L10" i="7"/>
  <c r="L11" i="7" s="1"/>
  <c r="I10" i="7"/>
  <c r="I11" i="7" s="1"/>
  <c r="H9" i="7"/>
  <c r="H10" i="7" s="1"/>
  <c r="G9" i="7"/>
  <c r="G10" i="7" s="1"/>
  <c r="F9" i="7"/>
  <c r="F10" i="7" s="1"/>
  <c r="E9" i="7"/>
  <c r="E10" i="7" s="1"/>
  <c r="E11" i="7" s="1"/>
  <c r="E15" i="7" s="1"/>
  <c r="D9" i="7"/>
  <c r="D10" i="7" s="1"/>
  <c r="C9" i="7"/>
  <c r="C10" i="7" s="1"/>
  <c r="B9" i="7"/>
  <c r="B10" i="7" s="1"/>
  <c r="I15" i="7" l="1"/>
  <c r="I16" i="7" s="1"/>
  <c r="I18" i="7" s="1"/>
  <c r="I20" i="7" s="1"/>
  <c r="I24" i="7" s="1"/>
  <c r="I25" i="7" s="1"/>
  <c r="L15" i="7"/>
  <c r="E16" i="7"/>
  <c r="E18" i="7" s="1"/>
  <c r="B11" i="7"/>
  <c r="B15" i="7" s="1"/>
  <c r="F11" i="7"/>
  <c r="F15" i="7" s="1"/>
  <c r="C11" i="7"/>
  <c r="C15" i="7" s="1"/>
  <c r="G11" i="7"/>
  <c r="G15" i="7" s="1"/>
  <c r="P11" i="7"/>
  <c r="P15" i="7" s="1"/>
  <c r="D11" i="7"/>
  <c r="D15" i="7" s="1"/>
  <c r="H11" i="7"/>
  <c r="H15" i="7" s="1"/>
  <c r="G16" i="7" l="1"/>
  <c r="G18" i="7" s="1"/>
  <c r="H16" i="7"/>
  <c r="H18" i="7" s="1"/>
  <c r="C16" i="7"/>
  <c r="C18" i="7" s="1"/>
  <c r="D16" i="7"/>
  <c r="D18" i="7" s="1"/>
  <c r="P16" i="7"/>
  <c r="P18" i="7" s="1"/>
  <c r="P20" i="7" s="1"/>
  <c r="B16" i="7"/>
  <c r="B18" i="7" s="1"/>
  <c r="L16" i="7"/>
  <c r="L18" i="7" s="1"/>
  <c r="L20" i="7" s="1"/>
  <c r="F16" i="7"/>
  <c r="F18" i="7" s="1"/>
  <c r="L25" i="7" l="1"/>
  <c r="P25" i="7"/>
  <c r="I32" i="7" l="1"/>
</calcChain>
</file>

<file path=xl/sharedStrings.xml><?xml version="1.0" encoding="utf-8"?>
<sst xmlns="http://schemas.openxmlformats.org/spreadsheetml/2006/main" count="70" uniqueCount="37">
  <si>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</si>
  <si>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</si>
  <si>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</si>
  <si>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</si>
  <si>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</si>
  <si>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</si>
  <si>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</si>
  <si>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</si>
  <si>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</si>
  <si>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</si>
  <si>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</si>
  <si>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</si>
  <si>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</si>
  <si>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</si>
  <si>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</si>
  <si>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</si>
  <si>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</si>
  <si>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</si>
  <si>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</si>
  <si>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</si>
  <si>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>Based on  Q4 FYLE UOP rate of $2,706/boe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</si>
  <si>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</si>
  <si>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</si>
  <si>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</si>
  <si>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</si>
  <si>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</si>
  <si>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</si>
  <si>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</si>
  <si>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CSD Impact( SS)</t>
  </si>
  <si>
    <t>CSD SS</t>
  </si>
  <si>
    <t>Total for Oil + Gas</t>
  </si>
  <si>
    <t>Capex</t>
  </si>
  <si>
    <t>Capital Allwce</t>
  </si>
  <si>
    <t>Capital Allwce tax shield</t>
  </si>
  <si>
    <t>CSD 100%</t>
  </si>
  <si>
    <t>Monthly</t>
  </si>
  <si>
    <t>August to December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</si>
</sst>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#,##0.000_);\(#,##0.000\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</borders>
  <cellStyleXfs count="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</cellStyleXfs>
  <cellXfs count="35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5" fontId="0" fillId="2" borderId="1" xfId="3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168" fontId="0" fillId="2" borderId="1" xfId="3" applyNumberFormat="1" applyFont="1" applyFill="1" applyBorder="1"/>
    <xf numFmtId="168" fontId="0" fillId="0" borderId="0" xfId="0" applyNumberFormat="1"/>
    <xf numFmtId="43" fontId="2" fillId="5" borderId="1" xfId="2" applyNumberFormat="1" applyFont="1" applyFill="1" applyBorder="1"/>
  </cellXfs>
  <cellStyles count="5">
    <cellStyle name="Comma 10 6" xfId="2"/>
    <cellStyle name="Comma 2" xfId="3"/>
    <cellStyle name="Normal" xfId="0" builtinId="0"/>
    <cellStyle name="Normal 2 2" xfId="1"/>
    <cellStyle name="Normal 52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2.xml"/><Relationship Id="rId18" Type="http://schemas.openxmlformats.org/officeDocument/2006/relationships/externalLink" Target="externalLinks/externalLink17.xml"/><Relationship Id="rId26" Type="http://schemas.openxmlformats.org/officeDocument/2006/relationships/externalLink" Target="externalLinks/externalLink25.xml"/><Relationship Id="rId39" Type="http://schemas.openxmlformats.org/officeDocument/2006/relationships/externalLink" Target="externalLinks/externalLink38.xml"/><Relationship Id="rId21" Type="http://schemas.openxmlformats.org/officeDocument/2006/relationships/externalLink" Target="externalLinks/externalLink20.xml"/><Relationship Id="rId34" Type="http://schemas.openxmlformats.org/officeDocument/2006/relationships/externalLink" Target="externalLinks/externalLink33.xml"/><Relationship Id="rId42" Type="http://schemas.openxmlformats.org/officeDocument/2006/relationships/externalLink" Target="externalLinks/externalLink41.xml"/><Relationship Id="rId47" Type="http://schemas.openxmlformats.org/officeDocument/2006/relationships/externalLink" Target="externalLinks/externalLink46.xml"/><Relationship Id="rId50" Type="http://schemas.openxmlformats.org/officeDocument/2006/relationships/externalLink" Target="externalLinks/externalLink49.xml"/><Relationship Id="rId55" Type="http://schemas.openxmlformats.org/officeDocument/2006/relationships/externalLink" Target="externalLinks/externalLink54.xml"/><Relationship Id="rId63" Type="http://schemas.openxmlformats.org/officeDocument/2006/relationships/externalLink" Target="externalLinks/externalLink62.xml"/><Relationship Id="rId68" Type="http://schemas.openxmlformats.org/officeDocument/2006/relationships/externalLink" Target="externalLinks/externalLink67.xml"/><Relationship Id="rId76" Type="http://schemas.openxmlformats.org/officeDocument/2006/relationships/calcChain" Target="calcChain.xml"/><Relationship Id="rId7" Type="http://schemas.openxmlformats.org/officeDocument/2006/relationships/externalLink" Target="externalLinks/externalLink6.xml"/><Relationship Id="rId71" Type="http://schemas.openxmlformats.org/officeDocument/2006/relationships/externalLink" Target="externalLinks/externalLink70.xml"/><Relationship Id="rId2" Type="http://schemas.openxmlformats.org/officeDocument/2006/relationships/externalLink" Target="externalLinks/externalLink1.xml"/><Relationship Id="rId16" Type="http://schemas.openxmlformats.org/officeDocument/2006/relationships/externalLink" Target="externalLinks/externalLink15.xml"/><Relationship Id="rId29" Type="http://schemas.openxmlformats.org/officeDocument/2006/relationships/externalLink" Target="externalLinks/externalLink28.xml"/><Relationship Id="rId11" Type="http://schemas.openxmlformats.org/officeDocument/2006/relationships/externalLink" Target="externalLinks/externalLink10.xml"/><Relationship Id="rId24" Type="http://schemas.openxmlformats.org/officeDocument/2006/relationships/externalLink" Target="externalLinks/externalLink23.xml"/><Relationship Id="rId32" Type="http://schemas.openxmlformats.org/officeDocument/2006/relationships/externalLink" Target="externalLinks/externalLink31.xml"/><Relationship Id="rId37" Type="http://schemas.openxmlformats.org/officeDocument/2006/relationships/externalLink" Target="externalLinks/externalLink36.xml"/><Relationship Id="rId40" Type="http://schemas.openxmlformats.org/officeDocument/2006/relationships/externalLink" Target="externalLinks/externalLink39.xml"/><Relationship Id="rId45" Type="http://schemas.openxmlformats.org/officeDocument/2006/relationships/externalLink" Target="externalLinks/externalLink44.xml"/><Relationship Id="rId53" Type="http://schemas.openxmlformats.org/officeDocument/2006/relationships/externalLink" Target="externalLinks/externalLink52.xml"/><Relationship Id="rId58" Type="http://schemas.openxmlformats.org/officeDocument/2006/relationships/externalLink" Target="externalLinks/externalLink57.xml"/><Relationship Id="rId66" Type="http://schemas.openxmlformats.org/officeDocument/2006/relationships/externalLink" Target="externalLinks/externalLink65.xml"/><Relationship Id="rId74" Type="http://schemas.openxmlformats.org/officeDocument/2006/relationships/styles" Target="styles.xml"/><Relationship Id="rId5" Type="http://schemas.openxmlformats.org/officeDocument/2006/relationships/externalLink" Target="externalLinks/externalLink4.xml"/><Relationship Id="rId15" Type="http://schemas.openxmlformats.org/officeDocument/2006/relationships/externalLink" Target="externalLinks/externalLink14.xml"/><Relationship Id="rId23" Type="http://schemas.openxmlformats.org/officeDocument/2006/relationships/externalLink" Target="externalLinks/externalLink22.xml"/><Relationship Id="rId28" Type="http://schemas.openxmlformats.org/officeDocument/2006/relationships/externalLink" Target="externalLinks/externalLink27.xml"/><Relationship Id="rId36" Type="http://schemas.openxmlformats.org/officeDocument/2006/relationships/externalLink" Target="externalLinks/externalLink35.xml"/><Relationship Id="rId49" Type="http://schemas.openxmlformats.org/officeDocument/2006/relationships/externalLink" Target="externalLinks/externalLink48.xml"/><Relationship Id="rId57" Type="http://schemas.openxmlformats.org/officeDocument/2006/relationships/externalLink" Target="externalLinks/externalLink56.xml"/><Relationship Id="rId61" Type="http://schemas.openxmlformats.org/officeDocument/2006/relationships/externalLink" Target="externalLinks/externalLink60.xml"/><Relationship Id="rId10" Type="http://schemas.openxmlformats.org/officeDocument/2006/relationships/externalLink" Target="externalLinks/externalLink9.xml"/><Relationship Id="rId19" Type="http://schemas.openxmlformats.org/officeDocument/2006/relationships/externalLink" Target="externalLinks/externalLink18.xml"/><Relationship Id="rId31" Type="http://schemas.openxmlformats.org/officeDocument/2006/relationships/externalLink" Target="externalLinks/externalLink30.xml"/><Relationship Id="rId44" Type="http://schemas.openxmlformats.org/officeDocument/2006/relationships/externalLink" Target="externalLinks/externalLink43.xml"/><Relationship Id="rId52" Type="http://schemas.openxmlformats.org/officeDocument/2006/relationships/externalLink" Target="externalLinks/externalLink51.xml"/><Relationship Id="rId60" Type="http://schemas.openxmlformats.org/officeDocument/2006/relationships/externalLink" Target="externalLinks/externalLink59.xml"/><Relationship Id="rId65" Type="http://schemas.openxmlformats.org/officeDocument/2006/relationships/externalLink" Target="externalLinks/externalLink64.xml"/><Relationship Id="rId73" Type="http://schemas.openxmlformats.org/officeDocument/2006/relationships/theme" Target="theme/theme1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externalLink" Target="externalLinks/externalLink13.xml"/><Relationship Id="rId22" Type="http://schemas.openxmlformats.org/officeDocument/2006/relationships/externalLink" Target="externalLinks/externalLink21.xml"/><Relationship Id="rId27" Type="http://schemas.openxmlformats.org/officeDocument/2006/relationships/externalLink" Target="externalLinks/externalLink26.xml"/><Relationship Id="rId30" Type="http://schemas.openxmlformats.org/officeDocument/2006/relationships/externalLink" Target="externalLinks/externalLink29.xml"/><Relationship Id="rId35" Type="http://schemas.openxmlformats.org/officeDocument/2006/relationships/externalLink" Target="externalLinks/externalLink34.xml"/><Relationship Id="rId43" Type="http://schemas.openxmlformats.org/officeDocument/2006/relationships/externalLink" Target="externalLinks/externalLink42.xml"/><Relationship Id="rId48" Type="http://schemas.openxmlformats.org/officeDocument/2006/relationships/externalLink" Target="externalLinks/externalLink47.xml"/><Relationship Id="rId56" Type="http://schemas.openxmlformats.org/officeDocument/2006/relationships/externalLink" Target="externalLinks/externalLink55.xml"/><Relationship Id="rId64" Type="http://schemas.openxmlformats.org/officeDocument/2006/relationships/externalLink" Target="externalLinks/externalLink63.xml"/><Relationship Id="rId69" Type="http://schemas.openxmlformats.org/officeDocument/2006/relationships/externalLink" Target="externalLinks/externalLink68.xml"/><Relationship Id="rId8" Type="http://schemas.openxmlformats.org/officeDocument/2006/relationships/externalLink" Target="externalLinks/externalLink7.xml"/><Relationship Id="rId51" Type="http://schemas.openxmlformats.org/officeDocument/2006/relationships/externalLink" Target="externalLinks/externalLink50.xml"/><Relationship Id="rId72" Type="http://schemas.openxmlformats.org/officeDocument/2006/relationships/externalLink" Target="externalLinks/externalLink71.xml"/><Relationship Id="rId3" Type="http://schemas.openxmlformats.org/officeDocument/2006/relationships/externalLink" Target="externalLinks/externalLink2.xml"/><Relationship Id="rId12" Type="http://schemas.openxmlformats.org/officeDocument/2006/relationships/externalLink" Target="externalLinks/externalLink11.xml"/><Relationship Id="rId17" Type="http://schemas.openxmlformats.org/officeDocument/2006/relationships/externalLink" Target="externalLinks/externalLink16.xml"/><Relationship Id="rId25" Type="http://schemas.openxmlformats.org/officeDocument/2006/relationships/externalLink" Target="externalLinks/externalLink24.xml"/><Relationship Id="rId33" Type="http://schemas.openxmlformats.org/officeDocument/2006/relationships/externalLink" Target="externalLinks/externalLink32.xml"/><Relationship Id="rId38" Type="http://schemas.openxmlformats.org/officeDocument/2006/relationships/externalLink" Target="externalLinks/externalLink37.xml"/><Relationship Id="rId46" Type="http://schemas.openxmlformats.org/officeDocument/2006/relationships/externalLink" Target="externalLinks/externalLink45.xml"/><Relationship Id="rId59" Type="http://schemas.openxmlformats.org/officeDocument/2006/relationships/externalLink" Target="externalLinks/externalLink58.xml"/><Relationship Id="rId67" Type="http://schemas.openxmlformats.org/officeDocument/2006/relationships/externalLink" Target="externalLinks/externalLink66.xml"/><Relationship Id="rId20" Type="http://schemas.openxmlformats.org/officeDocument/2006/relationships/externalLink" Target="externalLinks/externalLink19.xml"/><Relationship Id="rId41" Type="http://schemas.openxmlformats.org/officeDocument/2006/relationships/externalLink" Target="externalLinks/externalLink40.xml"/><Relationship Id="rId54" Type="http://schemas.openxmlformats.org/officeDocument/2006/relationships/externalLink" Target="externalLinks/externalLink53.xml"/><Relationship Id="rId62" Type="http://schemas.openxmlformats.org/officeDocument/2006/relationships/externalLink" Target="externalLinks/externalLink61.xml"/><Relationship Id="rId70" Type="http://schemas.openxmlformats.org/officeDocument/2006/relationships/externalLink" Target="externalLinks/externalLink69.xml"/><Relationship Id="rId7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ommon\Merak\USER%20INSTALL\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nepcolags002\SNCP_MOD\Projects\Devplan\Evaluations\Indonesia\Bukat%20Evaluation\Bukat_450MMb\qc\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Client\SEPIV\Calgary%20Code\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NCP_PLAN\BP%20Library\BP%20for%202004%20to%202008\Capaloc-2003\Capaloc\Data\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BDN068\NBD\EPPlan2000\BusPlan00\Volume%200\Strategic%20Options\Analysis\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R.Karame$\cached\My%20Documents\BP'04%20Submission\PMasters%20DFW%20Submission%20270804\DFW\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/>
      <sheetData sheetId="6"/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Econ"/>
      <sheetName val="HWPF Summary"/>
      <sheetName val="Options"/>
      <sheetName val="CES Data"/>
      <sheetName val="Qty"/>
      <sheetName val="prodprof 1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</sheetNames>
    <sheetDataSet>
      <sheetData sheetId="0" refreshError="1"/>
      <sheetData sheetId="1"/>
      <sheetData sheetId="2"/>
      <sheetData sheetId="3" refreshError="1"/>
      <sheetData sheetId="4"/>
      <sheetData sheetId="5" refreshError="1"/>
      <sheetData sheetId="6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 refreshError="1"/>
      <sheetData sheetId="75">
        <row r="12">
          <cell r="F12">
            <v>1218.1665773563388</v>
          </cell>
        </row>
      </sheetData>
      <sheetData sheetId="76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ncials"/>
      <sheetName val="Economics"/>
      <sheetName val="Sheet2"/>
      <sheetName val="Sheet3"/>
      <sheetName val="SiepFinProj_0513_prs"/>
      <sheetName val="AWARDED"/>
    </sheetNames>
    <sheetDataSet>
      <sheetData sheetId="0" refreshError="1"/>
      <sheetData sheetId="1" refreshError="1">
        <row r="14">
          <cell r="AD14">
            <v>8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/>
      <sheetData sheetId="14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Overview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</sheetNames>
    <sheetDataSet>
      <sheetData sheetId="0">
        <row r="2">
          <cell r="X2">
            <v>0.36499999999999999</v>
          </cell>
        </row>
      </sheetData>
      <sheetData sheetId="1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do not Delete"/>
      <sheetName val="LIST"/>
      <sheetName val="Const Equip"/>
      <sheetName val="Mapping Fields to AGG node"/>
      <sheetName val="PAYE 3-1"/>
      <sheetName val=""/>
      <sheetName val="RATE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</sheetNames>
    <sheetDataSet>
      <sheetData sheetId="0"/>
      <sheetData sheetId="1"/>
      <sheetData sheetId="2"/>
      <sheetData sheetId="3"/>
      <sheetData sheetId="4"/>
      <sheetData sheetId="5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Sheet15"/>
      <sheetName val="values"/>
      <sheetName val="Sal Tariff"/>
      <sheetName val="input_milestone_status"/>
      <sheetName val="Full_Year"/>
      <sheetName val="DATA INPUT"/>
      <sheetName val="Sheet2"/>
      <sheetName val="SUMM OF ROY - SPDC"/>
      <sheetName val="LIST"/>
      <sheetName val="Expenditure Report"/>
      <sheetName val="Economics"/>
      <sheetName val="Indicators"/>
      <sheetName val="Sheet1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Input_Output"/>
      <sheetName val="Const Equip"/>
      <sheetName val="Gas_Low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  <sheetName val="As Is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</sheetNames>
    <sheetDataSet>
      <sheetData sheetId="0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 refreshError="1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40"/>
  <sheetViews>
    <sheetView tabSelected="1" zoomScale="85" zoomScaleNormal="85" workbookViewId="0">
      <selection activeCell="I35" sqref="I35"/>
    </sheetView>
  </sheetViews>
  <sheetFormatPr defaultRowHeight="15" x14ac:dyDescent="0.25"/>
  <cols>
    <col min="1" max="1" width="68.140625" customWidth="1"/>
    <col min="2" max="8" width="15" hidden="1" customWidth="1"/>
    <col min="9" max="9" width="15" customWidth="1"/>
    <col min="10" max="10" width="43.42578125" customWidth="1"/>
    <col min="11" max="11" width="60.140625" customWidth="1"/>
    <col min="12" max="12" width="15.28515625" customWidth="1"/>
    <col min="13" max="13" width="16.85546875" customWidth="1"/>
    <col min="14" max="14" width="9.140625" customWidth="1"/>
    <col min="15" max="15" width="60.140625" customWidth="1"/>
    <col min="16" max="16" width="15.28515625" customWidth="1"/>
    <col min="17" max="17" width="31.85546875" customWidth="1"/>
    <col min="19" max="19" width="5.5703125" customWidth="1"/>
    <col min="20" max="20" width="10.5703125" customWidth="1"/>
  </cols>
  <sheetData>
    <row r="1" spans="1:18" ht="22.5" customHeight="1" x14ac:dyDescent="0.25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75" x14ac:dyDescent="0.3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M2" s="32"/>
      <c r="O2" s="3" t="s">
        <v>2</v>
      </c>
      <c r="P2" s="4">
        <v>2018</v>
      </c>
      <c r="Q2" s="13"/>
    </row>
    <row r="3" spans="1:18" x14ac:dyDescent="0.25">
      <c r="A3" s="1" t="s">
        <v>3</v>
      </c>
      <c r="K3" s="1" t="s">
        <v>3</v>
      </c>
      <c r="M3" s="5"/>
      <c r="O3" s="1" t="s">
        <v>3</v>
      </c>
    </row>
    <row r="4" spans="1:18" x14ac:dyDescent="0.25">
      <c r="A4" s="1" t="s">
        <v>31</v>
      </c>
      <c r="I4" s="31">
        <v>0</v>
      </c>
      <c r="K4" s="1"/>
      <c r="L4" s="31"/>
      <c r="M4" s="5"/>
      <c r="O4" s="1"/>
    </row>
    <row r="5" spans="1:18" x14ac:dyDescent="0.25">
      <c r="A5" s="1" t="s">
        <v>32</v>
      </c>
      <c r="I5" s="31">
        <f>I4*0.2</f>
        <v>0</v>
      </c>
      <c r="K5" s="1"/>
      <c r="L5" s="31"/>
      <c r="M5" s="5"/>
      <c r="O5" s="1"/>
    </row>
    <row r="6" spans="1:18" x14ac:dyDescent="0.25">
      <c r="A6" s="6" t="s">
        <v>4</v>
      </c>
      <c r="B6" s="7"/>
      <c r="C6" s="7"/>
      <c r="D6" s="7"/>
      <c r="E6" s="7"/>
      <c r="F6" s="7"/>
      <c r="G6" s="7"/>
      <c r="H6" s="7"/>
      <c r="I6" s="7">
        <v>51.43</v>
      </c>
      <c r="J6" t="s">
        <v>5</v>
      </c>
      <c r="K6" s="6" t="s">
        <v>6</v>
      </c>
      <c r="L6" s="8">
        <v>1.36</v>
      </c>
      <c r="M6" t="s">
        <v>5</v>
      </c>
      <c r="O6" s="6" t="s">
        <v>6</v>
      </c>
      <c r="P6" s="9">
        <v>2.5099999999999998</v>
      </c>
      <c r="Q6" t="s">
        <v>5</v>
      </c>
      <c r="R6" s="5"/>
    </row>
    <row r="7" spans="1:18" x14ac:dyDescent="0.25">
      <c r="A7" s="6" t="s">
        <v>7</v>
      </c>
      <c r="B7" s="10">
        <v>366</v>
      </c>
      <c r="C7" s="10">
        <v>365</v>
      </c>
      <c r="D7" s="10">
        <v>365</v>
      </c>
      <c r="E7" s="10">
        <v>365</v>
      </c>
      <c r="F7" s="10">
        <v>366</v>
      </c>
      <c r="G7" s="10">
        <v>365</v>
      </c>
      <c r="H7" s="10">
        <v>365</v>
      </c>
      <c r="I7" s="10">
        <f>31+30+31+30+31</f>
        <v>153</v>
      </c>
      <c r="K7" s="6" t="s">
        <v>7</v>
      </c>
      <c r="L7" s="10">
        <f>31+30+31+30+31</f>
        <v>153</v>
      </c>
      <c r="O7" s="6" t="s">
        <v>7</v>
      </c>
      <c r="P7" s="10">
        <f>31+30+31+30+31</f>
        <v>153</v>
      </c>
    </row>
    <row r="8" spans="1:18" x14ac:dyDescent="0.25">
      <c r="A8" s="6" t="s">
        <v>8</v>
      </c>
      <c r="B8" s="11"/>
      <c r="C8" s="11"/>
      <c r="D8" s="11"/>
      <c r="E8" s="11"/>
      <c r="F8" s="11"/>
      <c r="G8" s="11"/>
      <c r="H8" s="11"/>
      <c r="I8" s="12">
        <v>6.3</v>
      </c>
      <c r="J8" t="s">
        <v>9</v>
      </c>
      <c r="K8" s="6" t="s">
        <v>8</v>
      </c>
      <c r="L8" s="13">
        <v>0</v>
      </c>
      <c r="M8" t="s">
        <v>9</v>
      </c>
      <c r="O8" s="6" t="s">
        <v>8</v>
      </c>
      <c r="P8" s="13">
        <v>0</v>
      </c>
      <c r="Q8" t="s">
        <v>9</v>
      </c>
    </row>
    <row r="9" spans="1:18" x14ac:dyDescent="0.25">
      <c r="A9" s="6" t="s">
        <v>10</v>
      </c>
      <c r="B9" s="14">
        <f t="shared" ref="B9:H9" si="0">B8*B7*1000</f>
        <v>0</v>
      </c>
      <c r="C9" s="14">
        <f t="shared" si="0"/>
        <v>0</v>
      </c>
      <c r="D9" s="14">
        <f t="shared" si="0"/>
        <v>0</v>
      </c>
      <c r="E9" s="14">
        <f t="shared" si="0"/>
        <v>0</v>
      </c>
      <c r="F9" s="14">
        <f t="shared" si="0"/>
        <v>0</v>
      </c>
      <c r="G9" s="14">
        <f t="shared" si="0"/>
        <v>0</v>
      </c>
      <c r="H9" s="14">
        <f t="shared" si="0"/>
        <v>0</v>
      </c>
      <c r="I9" s="34">
        <f>I8*I7*1000</f>
        <v>963900</v>
      </c>
      <c r="K9" s="6" t="s">
        <v>11</v>
      </c>
      <c r="L9" s="34">
        <f>L8*L7*1000</f>
        <v>0</v>
      </c>
      <c r="O9" s="6" t="s">
        <v>11</v>
      </c>
      <c r="P9" s="14">
        <f t="shared" ref="P9" si="1">P8*P7*1000</f>
        <v>0</v>
      </c>
    </row>
    <row r="10" spans="1:18" ht="15.75" thickBot="1" x14ac:dyDescent="0.3">
      <c r="A10" s="6" t="s">
        <v>12</v>
      </c>
      <c r="B10" s="15">
        <f t="shared" ref="B10:I10" si="2">+B9*B6</f>
        <v>0</v>
      </c>
      <c r="C10" s="15">
        <f t="shared" si="2"/>
        <v>0</v>
      </c>
      <c r="D10" s="15">
        <f t="shared" si="2"/>
        <v>0</v>
      </c>
      <c r="E10" s="15">
        <f t="shared" si="2"/>
        <v>0</v>
      </c>
      <c r="F10" s="15">
        <f t="shared" si="2"/>
        <v>0</v>
      </c>
      <c r="G10" s="15">
        <f t="shared" si="2"/>
        <v>0</v>
      </c>
      <c r="H10" s="15">
        <f t="shared" si="2"/>
        <v>0</v>
      </c>
      <c r="I10" s="16">
        <f t="shared" si="2"/>
        <v>49573377</v>
      </c>
      <c r="K10" s="6" t="s">
        <v>12</v>
      </c>
      <c r="L10" s="16">
        <f>+L9*L6*5.8</f>
        <v>0</v>
      </c>
      <c r="O10" s="6" t="s">
        <v>12</v>
      </c>
      <c r="P10" s="16">
        <f>+P9*P6*5.8</f>
        <v>0</v>
      </c>
    </row>
    <row r="11" spans="1:18" ht="15.75" thickTop="1" x14ac:dyDescent="0.25">
      <c r="A11" s="6" t="s">
        <v>13</v>
      </c>
      <c r="B11" s="17">
        <f t="shared" ref="B11:I11" si="3">-B10*0.2</f>
        <v>0</v>
      </c>
      <c r="C11" s="17">
        <f t="shared" si="3"/>
        <v>0</v>
      </c>
      <c r="D11" s="17">
        <f t="shared" si="3"/>
        <v>0</v>
      </c>
      <c r="E11" s="17">
        <f t="shared" si="3"/>
        <v>0</v>
      </c>
      <c r="F11" s="17">
        <f t="shared" si="3"/>
        <v>0</v>
      </c>
      <c r="G11" s="17">
        <f t="shared" si="3"/>
        <v>0</v>
      </c>
      <c r="H11" s="18">
        <f t="shared" si="3"/>
        <v>0</v>
      </c>
      <c r="I11" s="19">
        <f t="shared" si="3"/>
        <v>-9914675.4000000004</v>
      </c>
      <c r="J11" t="s">
        <v>14</v>
      </c>
      <c r="K11" s="6" t="s">
        <v>15</v>
      </c>
      <c r="L11" s="19">
        <f>-L10*0.07</f>
        <v>0</v>
      </c>
      <c r="M11" t="s">
        <v>16</v>
      </c>
      <c r="O11" s="6" t="s">
        <v>15</v>
      </c>
      <c r="P11" s="19">
        <f>-P10*0.07</f>
        <v>0</v>
      </c>
      <c r="Q11" t="s">
        <v>16</v>
      </c>
    </row>
    <row r="12" spans="1:18" x14ac:dyDescent="0.25">
      <c r="A12" s="6" t="s">
        <v>17</v>
      </c>
      <c r="B12" s="17"/>
      <c r="C12" s="17"/>
      <c r="D12" s="17"/>
      <c r="E12" s="17"/>
      <c r="F12" s="17"/>
      <c r="G12" s="17"/>
      <c r="H12" s="18"/>
      <c r="I12" s="17">
        <v>0</v>
      </c>
      <c r="K12" s="6" t="s">
        <v>17</v>
      </c>
      <c r="L12" s="17">
        <v>0</v>
      </c>
      <c r="O12" s="6" t="s">
        <v>17</v>
      </c>
      <c r="P12" s="17">
        <v>0</v>
      </c>
    </row>
    <row r="13" spans="1:18" x14ac:dyDescent="0.25">
      <c r="A13" s="6" t="s">
        <v>18</v>
      </c>
      <c r="B13" s="17"/>
      <c r="C13" s="17"/>
      <c r="D13" s="17"/>
      <c r="E13" s="17"/>
      <c r="F13" s="17"/>
      <c r="G13" s="17"/>
      <c r="H13" s="18"/>
      <c r="I13" s="17"/>
      <c r="K13" s="6" t="s">
        <v>18</v>
      </c>
      <c r="L13" s="17"/>
      <c r="O13" s="6" t="s">
        <v>18</v>
      </c>
      <c r="P13" s="17"/>
    </row>
    <row r="14" spans="1:18" x14ac:dyDescent="0.25">
      <c r="A14" s="6" t="s">
        <v>19</v>
      </c>
      <c r="B14" s="17"/>
      <c r="C14" s="17"/>
      <c r="D14" s="17"/>
      <c r="E14" s="17"/>
      <c r="F14" s="17"/>
      <c r="G14" s="17"/>
      <c r="H14" s="18"/>
      <c r="I14" s="17">
        <f>-I8*I7*2706</f>
        <v>-2608313.4</v>
      </c>
      <c r="J14" t="s">
        <v>20</v>
      </c>
      <c r="K14" s="6" t="s">
        <v>19</v>
      </c>
      <c r="L14" s="17">
        <f>-L8*L7*2706</f>
        <v>0</v>
      </c>
      <c r="O14" s="6" t="s">
        <v>19</v>
      </c>
      <c r="P14" s="17">
        <f>-P8*P7*2706</f>
        <v>0</v>
      </c>
    </row>
    <row r="15" spans="1:18" x14ac:dyDescent="0.25">
      <c r="A15" s="6" t="s">
        <v>21</v>
      </c>
      <c r="B15" s="20">
        <f t="shared" ref="B15:H15" si="4">+B10+B11</f>
        <v>0</v>
      </c>
      <c r="C15" s="20">
        <f t="shared" si="4"/>
        <v>0</v>
      </c>
      <c r="D15" s="20">
        <f t="shared" si="4"/>
        <v>0</v>
      </c>
      <c r="E15" s="20">
        <f t="shared" si="4"/>
        <v>0</v>
      </c>
      <c r="F15" s="20">
        <f t="shared" si="4"/>
        <v>0</v>
      </c>
      <c r="G15" s="20">
        <f t="shared" si="4"/>
        <v>0</v>
      </c>
      <c r="H15" s="21">
        <f t="shared" si="4"/>
        <v>0</v>
      </c>
      <c r="I15" s="20">
        <f>+I10+I11+I12+I13+I14</f>
        <v>37050388.200000003</v>
      </c>
      <c r="K15" s="6" t="s">
        <v>21</v>
      </c>
      <c r="L15" s="20">
        <f>+L10+L11+L12+L13+L14</f>
        <v>0</v>
      </c>
      <c r="O15" s="6" t="s">
        <v>21</v>
      </c>
      <c r="P15" s="20">
        <f>+P10+P11+P12+P13+P14</f>
        <v>0</v>
      </c>
    </row>
    <row r="16" spans="1:18" x14ac:dyDescent="0.25">
      <c r="A16" s="6" t="s">
        <v>22</v>
      </c>
      <c r="B16" s="17">
        <f t="shared" ref="B16:I16" si="5">-B15*0.85</f>
        <v>0</v>
      </c>
      <c r="C16" s="17">
        <f t="shared" si="5"/>
        <v>0</v>
      </c>
      <c r="D16" s="17">
        <f t="shared" si="5"/>
        <v>0</v>
      </c>
      <c r="E16" s="17">
        <f t="shared" si="5"/>
        <v>0</v>
      </c>
      <c r="F16" s="17">
        <f t="shared" si="5"/>
        <v>0</v>
      </c>
      <c r="G16" s="17">
        <f t="shared" si="5"/>
        <v>0</v>
      </c>
      <c r="H16" s="18">
        <f t="shared" si="5"/>
        <v>0</v>
      </c>
      <c r="I16" s="17">
        <f t="shared" si="5"/>
        <v>-31492829.970000003</v>
      </c>
      <c r="J16" t="s">
        <v>23</v>
      </c>
      <c r="K16" s="6" t="s">
        <v>24</v>
      </c>
      <c r="L16" s="17">
        <f>-L15*0.3</f>
        <v>0</v>
      </c>
      <c r="O16" s="6" t="s">
        <v>24</v>
      </c>
      <c r="P16" s="17">
        <f>-P15*0.3</f>
        <v>0</v>
      </c>
    </row>
    <row r="17" spans="1:17" x14ac:dyDescent="0.25">
      <c r="A17" s="22"/>
      <c r="B17" s="23"/>
      <c r="C17" s="23"/>
      <c r="D17" s="23"/>
      <c r="E17" s="23"/>
      <c r="F17" s="23"/>
      <c r="G17" s="23"/>
      <c r="H17" s="23"/>
      <c r="I17" s="24"/>
      <c r="K17" s="22"/>
      <c r="L17" s="24"/>
      <c r="O17" s="22"/>
      <c r="P17" s="24"/>
    </row>
    <row r="18" spans="1:17" ht="15.75" thickBot="1" x14ac:dyDescent="0.3">
      <c r="A18" s="25" t="s">
        <v>25</v>
      </c>
      <c r="B18" s="26">
        <f t="shared" ref="B18:I18" si="6">+B15+B16</f>
        <v>0</v>
      </c>
      <c r="C18" s="26">
        <f t="shared" si="6"/>
        <v>0</v>
      </c>
      <c r="D18" s="26">
        <f t="shared" si="6"/>
        <v>0</v>
      </c>
      <c r="E18" s="26">
        <f t="shared" si="6"/>
        <v>0</v>
      </c>
      <c r="F18" s="26">
        <f t="shared" si="6"/>
        <v>0</v>
      </c>
      <c r="G18" s="26">
        <f t="shared" si="6"/>
        <v>0</v>
      </c>
      <c r="H18" s="26">
        <f t="shared" si="6"/>
        <v>0</v>
      </c>
      <c r="I18" s="15">
        <f t="shared" si="6"/>
        <v>5557558.2300000004</v>
      </c>
      <c r="K18" s="25" t="s">
        <v>25</v>
      </c>
      <c r="L18" s="15">
        <f t="shared" ref="L18" si="7">+L15+L16</f>
        <v>0</v>
      </c>
      <c r="O18" s="25" t="s">
        <v>25</v>
      </c>
      <c r="P18" s="15">
        <f t="shared" ref="P18" si="8">+P15+P16</f>
        <v>0</v>
      </c>
    </row>
    <row r="19" spans="1:17" ht="15.75" thickTop="1" x14ac:dyDescent="0.25"/>
    <row r="20" spans="1:17" ht="15.75" thickBot="1" x14ac:dyDescent="0.3">
      <c r="A20" t="s">
        <v>26</v>
      </c>
      <c r="I20" s="27">
        <f>I18-I14</f>
        <v>8165871.6300000008</v>
      </c>
      <c r="J20" t="s">
        <v>27</v>
      </c>
      <c r="K20" t="s">
        <v>26</v>
      </c>
      <c r="L20" s="27">
        <f>L18-L14</f>
        <v>0</v>
      </c>
      <c r="M20" t="s">
        <v>27</v>
      </c>
      <c r="O20" t="s">
        <v>26</v>
      </c>
      <c r="P20" s="27">
        <f>P18-P14</f>
        <v>0</v>
      </c>
      <c r="Q20" t="s">
        <v>27</v>
      </c>
    </row>
    <row r="21" spans="1:17" ht="15.75" thickTop="1" x14ac:dyDescent="0.25"/>
    <row r="22" spans="1:17" x14ac:dyDescent="0.25">
      <c r="A22" s="1" t="s">
        <v>31</v>
      </c>
      <c r="I22" s="31">
        <v>0</v>
      </c>
    </row>
    <row r="23" spans="1:17" x14ac:dyDescent="0.25">
      <c r="A23" s="1" t="s">
        <v>33</v>
      </c>
      <c r="I23" s="31">
        <v>0</v>
      </c>
    </row>
    <row r="24" spans="1:17" x14ac:dyDescent="0.25">
      <c r="A24" t="s">
        <v>34</v>
      </c>
      <c r="I24" s="28">
        <f>I23+I22+I20</f>
        <v>8165871.6300000008</v>
      </c>
    </row>
    <row r="25" spans="1:17" x14ac:dyDescent="0.25">
      <c r="A25" t="s">
        <v>29</v>
      </c>
      <c r="B25" s="29">
        <v>2014</v>
      </c>
      <c r="C25" s="29"/>
      <c r="D25" s="29"/>
      <c r="E25" s="29"/>
      <c r="F25" s="29"/>
      <c r="G25" s="29"/>
      <c r="H25" s="29"/>
      <c r="I25" s="30">
        <f>I24*0.3</f>
        <v>2449761.4890000001</v>
      </c>
      <c r="K25" t="s">
        <v>28</v>
      </c>
      <c r="L25" s="30">
        <f>L20*0.3</f>
        <v>0</v>
      </c>
      <c r="O25" t="s">
        <v>29</v>
      </c>
      <c r="P25" s="30">
        <f>P20*0.3</f>
        <v>0</v>
      </c>
    </row>
    <row r="26" spans="1:17" hidden="1" x14ac:dyDescent="0.25"/>
    <row r="27" spans="1:17" hidden="1" x14ac:dyDescent="0.25"/>
    <row r="28" spans="1:17" hidden="1" x14ac:dyDescent="0.25"/>
    <row r="29" spans="1:17" hidden="1" x14ac:dyDescent="0.25"/>
    <row r="30" spans="1:17" x14ac:dyDescent="0.25">
      <c r="P30" s="28"/>
    </row>
    <row r="32" spans="1:17" x14ac:dyDescent="0.25">
      <c r="A32" t="s">
        <v>30</v>
      </c>
      <c r="I32" s="28">
        <f>I25+L25+P25</f>
        <v>2449761.4890000001</v>
      </c>
    </row>
    <row r="33" spans="1:12" x14ac:dyDescent="0.25">
      <c r="I33" s="28"/>
      <c r="J33" s="28"/>
      <c r="L33" s="28"/>
    </row>
    <row r="34" spans="1:12" x14ac:dyDescent="0.25">
      <c r="A34" s="1" t="s">
        <v>35</v>
      </c>
    </row>
    <row r="35" spans="1:12" x14ac:dyDescent="0.25">
      <c r="A35" t="s">
        <v>36</v>
      </c>
      <c r="I35" s="28">
        <f>I32/5</f>
        <v>489952.2978</v>
      </c>
      <c r="L35" s="28"/>
    </row>
    <row r="36" spans="1:12" x14ac:dyDescent="0.25">
      <c r="I36" s="28"/>
    </row>
    <row r="37" spans="1:12" x14ac:dyDescent="0.25">
      <c r="I37" s="28"/>
    </row>
    <row r="39" spans="1:12" x14ac:dyDescent="0.25">
      <c r="I39" s="33"/>
    </row>
    <row r="40" spans="1:12" x14ac:dyDescent="0.25">
      <c r="I40" s="28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FCF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2018-07-16T10:43:35Z</dcterms:modified>
</cp:coreProperties>
</file>