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5200" windowHeight="11160"/>
  </bookViews>
  <sheets>
    <sheet name="Sample" sheetId="1" r:id="rId1"/>
    <sheet name="Sheet2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1stHC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EPR3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Desc">OFFSET(#REF!,,,COUNTIF(#REF!,"?*"),)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ivty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#REF!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#REF!</definedName>
    <definedName name="ag_correction" localSheetId="0">#REF!</definedName>
    <definedName name="ag_correction">#REF!</definedName>
    <definedName name="AG_Flare_Rate_Input" localSheetId="0">#REF!</definedName>
    <definedName name="AG_Flare_Rate_Input">#REF!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to_Oil_Ratio" localSheetId="0">'[12]Reserves Breakdown'!#REF!</definedName>
    <definedName name="AG_to_Oil_Ratio">'[12]Reserves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#REF!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#REF!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>[12]Calculations!#REF!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'[15]Erha reconciliation'!#REF!</definedName>
    <definedName name="AP_after_ET">'[15]Erha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_list">'[17]List Options'!$C$4:$C$6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reac">'[18]#REF'!$B$23:$B$195</definedName>
    <definedName name="asddd" localSheetId="0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[19]Economics!$C$13</definedName>
    <definedName name="AssetGroup">OFFSET(#REF!,,,COUNTIF(#REF!,"?*"),)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>[26]SetUp!$D$9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[27]Sheet1!#REF!</definedName>
    <definedName name="bof">[27]Sheet1!#REF!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'[28]Data Entry'!$G$9</definedName>
    <definedName name="Bonny_Barrels">'[28]Data Entry'!$C$9</definedName>
    <definedName name="Bonny_US">'[28]Data Entry'!$E$9</definedName>
    <definedName name="Bonus_Inp">[29]Sheet1!$D$50:$AZ$50</definedName>
    <definedName name="bonus_recovered">[29]Sheet1!$D$148:$AZ$148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ID">#REF!</definedName>
    <definedName name="Brass_API">'[28]Data Entry'!$G$11</definedName>
    <definedName name="Brass_Barrels">'[28]Data Entry'!$C$11</definedName>
    <definedName name="Brass_Offtake">[30]Demand!#REF!</definedName>
    <definedName name="Brass_US">'[28]Data Entry'!$E$11</definedName>
    <definedName name="brt">[31]Sheet2!$A$2:$A$165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#REF!</definedName>
    <definedName name="buy" localSheetId="0">#REF!</definedName>
    <definedName name="buy">#REF!</definedName>
    <definedName name="buyt">'[32]2005'!$A$168:$B$260</definedName>
    <definedName name="C_211_Production_Capex">#REF!</definedName>
    <definedName name="C_212_Expex">#REF!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[33]AWARDED!$B$7:$D$81</definedName>
    <definedName name="CA_1">#REF!</definedName>
    <definedName name="CA_2">#REF!</definedName>
    <definedName name="CACategory" localSheetId="0">#REF!</definedName>
    <definedName name="CACategory">#REF!</definedName>
    <definedName name="CACode">[34]Economics!$AD$14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[12]Delay!#REF!</definedName>
    <definedName name="capex_factor">[12]Delay!#REF!</definedName>
    <definedName name="capex_flag" localSheetId="0">[12]Calculations!#REF!</definedName>
    <definedName name="capex_flag">[12]Calculations!#REF!</definedName>
    <definedName name="capex_increase_year" localSheetId="0">[12]Delay!#REF!</definedName>
    <definedName name="capex_increase_year">[12]Delay!#REF!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[29]Sheet1!$D$150:$AZ$150</definedName>
    <definedName name="CAPEX_TOTAL">[29]Sheet1!$D$62:$AZ$62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[35]Contract_Details!$A$2:$R$74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artArea">#REF!</definedName>
    <definedName name="Check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ITA">#REF!</definedName>
    <definedName name="Close" localSheetId="0" hidden="1">{"'IM V02'!$A$1:$W$57"}</definedName>
    <definedName name="Close" hidden="1">{"'IM V02'!$A$1:$W$57"}</definedName>
    <definedName name="co">[36]AWARDED!$B$7:$E$76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[37]Sheet1!$B$5:$B$81</definedName>
    <definedName name="Commencement_Phase_1" localSheetId="0">#REF!</definedName>
    <definedName name="Commencement_Phase_1">#REF!</definedName>
    <definedName name="Comments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pany_Name" localSheetId="0">#REF!</definedName>
    <definedName name="Company_Name">#REF!</definedName>
    <definedName name="Company_Type">[38]SetUp!$C$14</definedName>
    <definedName name="CompanyName">[39]SetUp!$C$8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'[12]Reserves Breakdown'!#REF!</definedName>
    <definedName name="Condensate_to_AG_Ratio">'[12]Reserves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#REF!</definedName>
    <definedName name="CondVol" localSheetId="0">#REF!</definedName>
    <definedName name="CondVol">#REF!</definedName>
    <definedName name="Conequence">#REF!</definedName>
    <definedName name="Contingency" localSheetId="0">#REF!</definedName>
    <definedName name="Contingency">#REF!</definedName>
    <definedName name="conv1">[40]Overview!$L$4</definedName>
    <definedName name="conv2">[40]Overview!$M$4</definedName>
    <definedName name="conv3">[40]Overview!$X$2</definedName>
    <definedName name="conv4">[40]Overview!$AG$2</definedName>
    <definedName name="CostObject">OFFSET(#REF!,,,COUNTIF(#REF!,"&lt;&gt;0"),)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Code" localSheetId="0">#REF!</definedName>
    <definedName name="CtryCode">#REF!</definedName>
    <definedName name="CtryName">[38]SetUp!$C$7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'[20]prodprof 1'!$F$22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cy">#REF!</definedName>
    <definedName name="CURRENT" localSheetId="0">#REF!</definedName>
    <definedName name="CURRENT">#REF!</definedName>
    <definedName name="CurrYearPRA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1">#REF!</definedName>
    <definedName name="D_G2">#REF!</definedName>
    <definedName name="D_G3">#REF!</definedName>
    <definedName name="D_G4">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re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#REF!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taTable">#REF!</definedName>
    <definedName name="Days" localSheetId="0">#REF!</definedName>
    <definedName name="Days">#REF!</definedName>
    <definedName name="Days_in_year">'[41]General Inputs'!$E$11</definedName>
    <definedName name="Days_to_Date">'[41]General Inputs'!$E$13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'[20]prodprof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[12]Delay!#REF!</definedName>
    <definedName name="delay_table">[12]Delay!#REF!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mand_case_name">[30]Demand!$D$3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strict">OFFSET(#REF!,,,COUNTIF(#REF!,"?*"),)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'[15]Tax Provision'!#REF!</definedName>
    <definedName name="DTA_TimingCA">'[15]Tax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'[28]Data Entry'!$G$12</definedName>
    <definedName name="EA_Barrels">'[28]Data Entry'!$C$12</definedName>
    <definedName name="EA_US">'[28]Data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[29]Sheet1!$D$55:$AZ$55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[29]Sheet1!$D$149:$AZ$149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ility">OFFSET(#REF!,,,COUNTIF(#REF!,"?*"),)</definedName>
    <definedName name="Factor" localSheetId="0">#REF!</definedName>
    <definedName name="Factor">#REF!</definedName>
    <definedName name="FEB" localSheetId="0">#REF!</definedName>
    <definedName name="FEB">#REF!</definedName>
    <definedName name="Fee_received">[29]Sheet1!$D$159:$AZ$159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[39]SetUp!$E$70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#REF!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>'[44]Mapping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[12]Calculations!#REF!</definedName>
    <definedName name="fiscal_splitter">[12]Calculations!#REF!</definedName>
    <definedName name="Fix_Opx_Rate" localSheetId="0">#REF!</definedName>
    <definedName name="Fix_Opx_Rate">#REF!</definedName>
    <definedName name="Flag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[45]flora!$A$1:$G$184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[39]SetUp!$C$10</definedName>
    <definedName name="Fopex" localSheetId="0">#REF!</definedName>
    <definedName name="Fopex">#REF!</definedName>
    <definedName name="Forcados_API">'[28]Data Entry'!$G$10</definedName>
    <definedName name="Forcados_Barrels">'[28]Data Entry'!$C$10</definedName>
    <definedName name="Forcados_US">'[28]Data Entry'!$E$10</definedName>
    <definedName name="Forecasts_Sheets_Osa">'[44]Mapping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llYearTargetsPlotArea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FYplotOpportunityDefinition">#REF!</definedName>
    <definedName name="FYplotPRA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#REF!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[46]Profiles!#REF!</definedName>
    <definedName name="Gas_Wells">[46]Profiles!#REF!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'[47]General Inputs'!$H$18</definedName>
    <definedName name="GLTIE" localSheetId="0">#REF!</definedName>
    <definedName name="GLTIE">#REF!</definedName>
    <definedName name="GORP">'[20]prodprof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[39]SetUp!$C$37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'[48]Reservoir Summary Data'!$B$59</definedName>
    <definedName name="Horizontal_Rate_5.5">'[48]Reservoir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IBVc_IBVt_distr.">[39]SetUp!$D$72:$I$72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[49]Definitions!$I$2:$I$101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P">#REF!</definedName>
    <definedName name="Item" localSheetId="0">#REF!</definedName>
    <definedName name="Item">#REF!</definedName>
    <definedName name="item2">[13]ActivityData!$A$5:$A$178</definedName>
    <definedName name="JAN">[50]Sheet1!$G$6:$K$67</definedName>
    <definedName name="jnl" localSheetId="0">[51]mar!#REF!</definedName>
    <definedName name="jnl">[51]mar!#REF!</definedName>
    <definedName name="June">'[52]#REF'!$B$3:$O$77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evel2">OFFSET(#REF!,,,COUNTIF(#REF!,"?*"),)</definedName>
    <definedName name="Level4">OFFSET(#REF!,,,COUNTIF(#REF!,"?*"),)</definedName>
    <definedName name="liqbbl_m3">[26]SetUp!$D$10</definedName>
    <definedName name="LiquidTotalFactor">[2]Parameters!$C$3</definedName>
    <definedName name="list">[53]Sheet2!$A$1:$A$157</definedName>
    <definedName name="lists">[54]Sheet1!$A$1:$A$161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[12]Calculations!#REF!</definedName>
    <definedName name="lookup1">[12]Calculations!#REF!</definedName>
    <definedName name="lookup1b" localSheetId="0">[12]Calculations!#REF!</definedName>
    <definedName name="lookup1b">[12]Calculations!#REF!</definedName>
    <definedName name="lookup1c" localSheetId="0">[12]Calculations!#REF!</definedName>
    <definedName name="lookup1c">[12]Calculations!#REF!</definedName>
    <definedName name="lookup2" localSheetId="0">[12]Calculations!#REF!</definedName>
    <definedName name="lookup2">[12]Calculations!#REF!</definedName>
    <definedName name="lookup3" localSheetId="0">[12]Calculations!#REF!</definedName>
    <definedName name="lookup3">[12]Calculations!#REF!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LUT_Act_Areas">'[55]Lookup Sheet'!$BC$2:$BD$13</definedName>
    <definedName name="LUT_Fields">'[55]Lookup Sheet'!$O$2:$S$146</definedName>
    <definedName name="LUT_iPPS">'[55]Lookup Sheet'!$B$2:$L$1846</definedName>
    <definedName name="LUT_Prod_Facilities">'[55]Lookup Sheet'!$U$2:$W$90</definedName>
    <definedName name="MailAddress">[39]SetUp!$C$11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'[56]Config - Master Lists'!$D$98</definedName>
    <definedName name="Mike_Conway" localSheetId="0">#REF!</definedName>
    <definedName name="Mike_Conway">#REF!</definedName>
    <definedName name="MilestonesData">#REF!</definedName>
    <definedName name="MilestonesPlotArea">#REF!</definedName>
    <definedName name="MilestonesPlotData">#REF!</definedName>
    <definedName name="Min_Fin_Value">'[56]Config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[29]Sheet1!$D$80:$AZ$80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'[28]Data Entry'!$C$5</definedName>
    <definedName name="Months_in_year">#REF!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[38]SetUp!$C$9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#REF!</definedName>
    <definedName name="NAG_Appraisal_Completion" localSheetId="0">#REF!</definedName>
    <definedName name="NAG_Appraisal_Completion">#REF!</definedName>
    <definedName name="NAG_Appraisal_Wells" localSheetId="0">#REF!</definedName>
    <definedName name="NAG_Appraisal_Wells">#REF!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#REF!</definedName>
    <definedName name="NAG_Development_Completion" localSheetId="0">#REF!</definedName>
    <definedName name="NAG_Development_Completion">#REF!</definedName>
    <definedName name="NAG_Development_Drilling" localSheetId="0">#REF!</definedName>
    <definedName name="NAG_Development_Drilling">#REF!</definedName>
    <definedName name="NAG_Development_Wells" localSheetId="0">#REF!</definedName>
    <definedName name="NAG_Development_Wells">#REF!</definedName>
    <definedName name="NAG_Exploration_Appraisal_Drilling" localSheetId="0">#REF!</definedName>
    <definedName name="NAG_Exploration_Appraisal_Drilling">#REF!</definedName>
    <definedName name="NAG_Exploration_Drilling" localSheetId="0">#REF!</definedName>
    <definedName name="NAG_Exploration_Drilling">#REF!</definedName>
    <definedName name="NAG_Exploration_Wells" localSheetId="0">#REF!</definedName>
    <definedName name="NAG_Exploration_Wells">#REF!</definedName>
    <definedName name="NAG_Facilities" localSheetId="0">#REF!</definedName>
    <definedName name="NAG_Facilities">#REF!</definedName>
    <definedName name="NAG_Flowlines_and_Hookup" localSheetId="0">#REF!</definedName>
    <definedName name="NAG_Flowlines_and_Hookup">#REF!</definedName>
    <definedName name="NAG_Infrastructure" localSheetId="0">#REF!</definedName>
    <definedName name="NAG_Infrastructure">#REF!</definedName>
    <definedName name="NAG_Location_Preparation" localSheetId="0">#REF!</definedName>
    <definedName name="NAG_Location_Preparation">#REF!</definedName>
    <definedName name="NAG_Oncosts" localSheetId="0">#REF!</definedName>
    <definedName name="NAG_Oncosts">#REF!</definedName>
    <definedName name="NAG_Opex" localSheetId="0">#REF!</definedName>
    <definedName name="NAG_Opex">#REF!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#REF!</definedName>
    <definedName name="NAG_Recompletion_Wells" localSheetId="0">#REF!</definedName>
    <definedName name="NAG_Recompletion_Wells">#REF!</definedName>
    <definedName name="NAG_Repairs_Well" localSheetId="0">#REF!</definedName>
    <definedName name="NAG_Repairs_Well">#REF!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#REF!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[57]DATA!$A$2:$A$182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#REF!</definedName>
    <definedName name="NPV0" localSheetId="0">#REF!</definedName>
    <definedName name="NPV0">#REF!</definedName>
    <definedName name="Number_of_wells" localSheetId="0">'[48]Vivaldi Hub 1.3 tcf'!#REF!</definedName>
    <definedName name="Number_of_wells">'[48]Vivaldi Hub 1.3 tcf'!#REF!</definedName>
    <definedName name="O1_Inp">[29]Sheet1!$D$65:$AZ$65</definedName>
    <definedName name="O2_Inp">[29]Sheet1!$D$66:$AZ$66</definedName>
    <definedName name="Occurence">#REF!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#REF!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#REF!</definedName>
    <definedName name="Oil_Appraisal_Wells" localSheetId="0">#REF!</definedName>
    <definedName name="Oil_Appraisal_Wells">#REF!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#REF!</definedName>
    <definedName name="Oil_Development_Completion" localSheetId="0">#REF!</definedName>
    <definedName name="Oil_Development_Completion">#REF!</definedName>
    <definedName name="Oil_Development_Drilling" localSheetId="0">#REF!</definedName>
    <definedName name="Oil_Development_Drilling">#REF!</definedName>
    <definedName name="Oil_Development_Wells" localSheetId="0">#REF!</definedName>
    <definedName name="Oil_Development_Wells">#REF!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#REF!</definedName>
    <definedName name="Oil_Exploration_Capex" localSheetId="0">#REF!</definedName>
    <definedName name="Oil_Exploration_Capex">#REF!</definedName>
    <definedName name="Oil_Exploration_Drilling" localSheetId="0">#REF!</definedName>
    <definedName name="Oil_Exploration_Drilling">#REF!</definedName>
    <definedName name="Oil_Exploration_Other" localSheetId="0">#REF!</definedName>
    <definedName name="Oil_Exploration_Other">#REF!</definedName>
    <definedName name="Oil_Exploration_Seismic" localSheetId="0">#REF!</definedName>
    <definedName name="Oil_Exploration_Seismic">#REF!</definedName>
    <definedName name="Oil_Exploration_Wells" localSheetId="0">#REF!</definedName>
    <definedName name="Oil_Exploration_Wells">#REF!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#REF!</definedName>
    <definedName name="Oil_Flowlines_and_Hookup" localSheetId="0">#REF!</definedName>
    <definedName name="Oil_Flowlines_and_Hookup">#REF!</definedName>
    <definedName name="Oil_Infrastructure" localSheetId="0">#REF!</definedName>
    <definedName name="Oil_Infrastructure">#REF!</definedName>
    <definedName name="Oil_Location_Preparation" localSheetId="0">#REF!</definedName>
    <definedName name="Oil_Location_Preparation">#REF!</definedName>
    <definedName name="Oil_Oncosts" localSheetId="0">#REF!</definedName>
    <definedName name="Oil_Oncosts">#REF!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ice_base" localSheetId="0">#REF!</definedName>
    <definedName name="oil_price_base">#REF!</definedName>
    <definedName name="Oil_Price_MOD">[29]Sheet1!$D$74:$AZ$74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#REF!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#REF!</definedName>
    <definedName name="Oil_Recompletion_Wells" localSheetId="0">#REF!</definedName>
    <definedName name="Oil_Recompletion_Wells">#REF!</definedName>
    <definedName name="Oil_Repairs_Well" localSheetId="0">#REF!</definedName>
    <definedName name="Oil_Repairs_Well">#REF!</definedName>
    <definedName name="Oil_Reserves__mln_boe">[40]Overview!$L$4</definedName>
    <definedName name="oil_vol_percent" localSheetId="0">#REF!</definedName>
    <definedName name="oil_vol_percent">#REF!</definedName>
    <definedName name="Oil_Wells" localSheetId="0">[46]Profiles!#REF!</definedName>
    <definedName name="Oil_Wells">[46]Profiles!#REF!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'[58]Oil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#REF!</definedName>
    <definedName name="OilVol" localSheetId="0">#REF!</definedName>
    <definedName name="OilVol">#REF!</definedName>
    <definedName name="OK5_buildup_offtake_overwrite">[59]Demand!$E$488:$DA$488</definedName>
    <definedName name="OK5_capacity">[59]Demand!$D$471</definedName>
    <definedName name="OK5_DCQ_overwrite">[59]Demand!$E$479:$DA$479</definedName>
    <definedName name="OK5_end_contract">[59]Demand!$D$499</definedName>
    <definedName name="OK5_end_contract_overwrite">[59]Demand!$D$496</definedName>
    <definedName name="OK5_MDQ_nom_uplift">[59]Demand!$D$501</definedName>
    <definedName name="OK5_MDQ_uplift_overwrite">[59]Demand!$E$503:$DA$503</definedName>
    <definedName name="OK5_nom_ACQ">[59]Demand!$D$490</definedName>
    <definedName name="OK5_nom_DCQ">[59]Demand!$D$476</definedName>
    <definedName name="OK5_nom_DCQ_per_mtpa">[59]Demand!$D$474</definedName>
    <definedName name="OK5_nom_MDQ">[59]Demand!$D$502</definedName>
    <definedName name="OK5_nom_TCQ">[59]Demand!$D$495</definedName>
    <definedName name="OK5_nom_updays_per_yr">[59]Demand!$D$482</definedName>
    <definedName name="OK5_on_strm">[59]Demand!$D$472</definedName>
    <definedName name="OK5_power">[59]Demand!$E$506:$DA$506</definedName>
    <definedName name="OK5_rerating">[59]Demand!$D$475</definedName>
    <definedName name="OK5_supply_frc">[59]Demand!$D$473</definedName>
    <definedName name="OK5_TCQ_withpower">[59]Demand!$D$510</definedName>
    <definedName name="OK5_updays_overwrite">[59]Demand!$E$484:$DA$484</definedName>
    <definedName name="OK5_uprating">[59]Demand!$E$477:$DA$477</definedName>
    <definedName name="OK5_yrs_at_ACQ">[59]Demand!$D$494</definedName>
    <definedName name="OK6_buildup_offtake_overwrite">[59]Demand!$E$532:$DA$532</definedName>
    <definedName name="OK6_capacity">[59]Demand!$D$515</definedName>
    <definedName name="OK6_DCQ_overwrite">[59]Demand!$E$523:$DA$523</definedName>
    <definedName name="OK6_end_contract">[59]Demand!$D$543</definedName>
    <definedName name="OK6_end_contract_overwrite">[59]Demand!$D$540</definedName>
    <definedName name="OK6_MDQ_nom_uplift">[59]Demand!$D$545</definedName>
    <definedName name="OK6_MDQ_uplift_overwrite">[59]Demand!$E$547:$DA$547</definedName>
    <definedName name="OK6_nom_ACQ">[59]Demand!$D$534</definedName>
    <definedName name="OK6_nom_DCQ">[59]Demand!$D$520</definedName>
    <definedName name="OK6_nom_DCQ_per_mtpa">[59]Demand!$D$518</definedName>
    <definedName name="OK6_nom_MDQ">[59]Demand!$D$546</definedName>
    <definedName name="OK6_nom_TCQ">[59]Demand!$D$539</definedName>
    <definedName name="OK6_nom_updays_per_yr">[59]Demand!$D$526</definedName>
    <definedName name="OK6_on_strm">[59]Demand!$D$516</definedName>
    <definedName name="OK6_power">[59]Demand!$E$550:$DA$550</definedName>
    <definedName name="OK6_rerating">[59]Demand!$D$519</definedName>
    <definedName name="OK6_supply_frc">[59]Demand!$D$517</definedName>
    <definedName name="OK6_TCQ_withpower">[59]Demand!$D$554</definedName>
    <definedName name="OK6_updays_overwrite">[59]Demand!$E$528:$DA$528</definedName>
    <definedName name="OK6_uprating">[59]Demand!$E$521:$DA$521</definedName>
    <definedName name="OK6_yrs_at_ACQ">[59]Demand!$D$538</definedName>
    <definedName name="Old_Remarks" localSheetId="0">#REF!</definedName>
    <definedName name="Old_Remarks">#REF!</definedName>
    <definedName name="OML">OFFSET(#REF!,,,COUNTIF(#REF!,"?*"),)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exGroup">OFFSET(#REF!,,,COUNTIF(#REF!,"?*"),)</definedName>
    <definedName name="OpexType">OFFSET(#REF!,,,COUNTIF(#REF!,"?*"),)</definedName>
    <definedName name="OpportunityDefinition">#REF!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111_01_Sales_Oil">#REF!</definedName>
    <definedName name="P_111_02_Sales_Gas">#REF!</definedName>
    <definedName name="P_111_03_Sales_NGL_Cond">#REF!</definedName>
    <definedName name="P_111_Sales_Proceeds">#REF!</definedName>
    <definedName name="P_120_Total_Other_Revenue">#REF!</definedName>
    <definedName name="P_220_Royalties">#REF!</definedName>
    <definedName name="P_250_Expl_Expense">#REF!</definedName>
    <definedName name="P_413_Taxation_Current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[29]Sheet1!$D$14:$AZ$14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'[35]BASE DATA'!$A$29:$A$31</definedName>
    <definedName name="PAO">'[36]Budget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LV">#REF!</definedName>
    <definedName name="Plan_Unit_Name" localSheetId="0">#REF!</definedName>
    <definedName name="Plan_Unit_Name">#REF!</definedName>
    <definedName name="Planning_Focal_Point" localSheetId="0">#REF!</definedName>
    <definedName name="Planning_Focal_Point">#REF!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lotOpportunityDefinition">#REF!</definedName>
    <definedName name="plotPRA">#REF!</definedName>
    <definedName name="Pmaster">#REF!</definedName>
    <definedName name="PmasterName" localSheetId="0">#REF!</definedName>
    <definedName name="PmasterName">#REF!</definedName>
    <definedName name="POS_FID">[14]Economics!$K$15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PT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>#REF!</definedName>
    <definedName name="Premise">'[58]Oil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1">'[18]#REF'!$B$65:$P$149</definedName>
    <definedName name="Print_Area_2">'[18]#REF'!$B$3:$O$77</definedName>
    <definedName name="Print_Area_MI" localSheetId="0">[61]TER2!#REF!</definedName>
    <definedName name="Print_Area_MI">[61]TER2!#REF!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[12]Delay!#REF!</definedName>
    <definedName name="project_delay">[12]Delay!#REF!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#REF!</definedName>
    <definedName name="ProjectlistOil" localSheetId="0">#REF!</definedName>
    <definedName name="ProjectlistOil">#REF!</definedName>
    <definedName name="projectlistPEEP" localSheetId="0">[12]Calculations!#REF!</definedName>
    <definedName name="projectlistPEEP">[12]Calculations!#REF!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Rate">'[20]prodprof 1'!A$5*('[20]prodprof 1'!A31-'[20]prodprof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_Gas_1">#REF!</definedName>
    <definedName name="R_Gas_2">'[41]General Inputs'!$E$19</definedName>
    <definedName name="R_Oil">#REF!</definedName>
    <definedName name="Rajiv_Special_Lookup">#REF!</definedName>
    <definedName name="Rank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'[20]prodprof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>'[63]Mapping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[51]mar!#REF!</definedName>
    <definedName name="rig">[51]mar!#REF!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heduleScale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[35]Contract_Details!$A$2:$A$74</definedName>
    <definedName name="set" localSheetId="0">#REF!</definedName>
    <definedName name="set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After_Tax_Cash_Flow">#REF!</definedName>
    <definedName name="Shell_Before_Tax_Cash_Flow">#REF!</definedName>
    <definedName name="Shell_bonus_paid">[29]Sheet1!$D$204:$AZ$204</definedName>
    <definedName name="Shell_bonus_recovered">[29]Sheet1!$D$208:$AZ$208</definedName>
    <definedName name="Shell_CAPEX">[29]Sheet1!$D$205:$AZ$205</definedName>
    <definedName name="Shell_capex_recovered">[29]Sheet1!$D$210:$AZ$210</definedName>
    <definedName name="Shell_CF">[29]Sheet1!$D$216:$AZ$216</definedName>
    <definedName name="Shell_cf_rt">[29]Sheet1!$D$218:$AZ$218</definedName>
    <definedName name="Shell_EXPEX">[29]Sheet1!$D$206:$AZ$206</definedName>
    <definedName name="Shell_Expex_recovered">[29]Sheet1!$D$209:$AZ$209</definedName>
    <definedName name="Shell_Expl_reward_gas">[29]Sheet1!$D$213:$AZ$213</definedName>
    <definedName name="Shell_Expl_reward_oil">[29]Sheet1!$D$214:$AZ$214</definedName>
    <definedName name="Shell_Fee">[29]Sheet1!$D$211:$AZ$211</definedName>
    <definedName name="Shell_OP" localSheetId="0">#REF!</definedName>
    <definedName name="Shell_OP">#REF!</definedName>
    <definedName name="Shell_Operating_Income">#REF!</definedName>
    <definedName name="Shell_OPEX">[29]Sheet1!$D$207:$AZ$207</definedName>
    <definedName name="Shell_revenue">[29]Sheet1!$D$212:$AZ$212</definedName>
    <definedName name="shell_share">[29]Sheet1!$D$100</definedName>
    <definedName name="Shell_Tax">[29]Sheet1!$D$215:$AZ$215</definedName>
    <definedName name="Shell_Ttl_Proved_Decomm">#REF!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[36]sma!$A$6:$F$19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[64]source!$A$1:$M$833</definedName>
    <definedName name="Start">#REF!</definedName>
    <definedName name="Start_date" localSheetId="0">#REF!</definedName>
    <definedName name="Start_date">#REF!</definedName>
    <definedName name="STATUS">'[35]BASE DATA'!$A$2:$A$21</definedName>
    <definedName name="Status_Flag">[19]Economics!$F$12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'[35]BASE DATA'!#REF!</definedName>
    <definedName name="SUPPLIERS">'[35]BASE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Swamp">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x_paid">[29]Sheet1!$D$175:$AZ$175</definedName>
    <definedName name="TAXSUM" localSheetId="0">#REF!</definedName>
    <definedName name="TAXSUM">#REF!</definedName>
    <definedName name="tb">'[48]Reservoir Summary Data'!$B$39</definedName>
    <definedName name="TB_Rate_4.5">'[48]Reservoir Summary Data'!$B$60</definedName>
    <definedName name="TB_Rate_5.5">'[48]Reservoir Summary Data'!$B$67</definedName>
    <definedName name="Technical_Focal_Point" localSheetId="0">#REF!</definedName>
    <definedName name="Technical_Focal_Point">#REF!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[65]Full_Year!#REF!</definedName>
    <definedName name="TEST16">[65]Full_Year!#REF!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[66]SetUp!$C$1001</definedName>
    <definedName name="tol_nonfin">[66]SetUp!$D$1001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AL">[13]ActivityData!$A$1:$Y$178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#REF!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#REF!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[16]Calculation!$C$9:$C$12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>#REF!</definedName>
    <definedName name="V_2">#REF!</definedName>
    <definedName name="V_3">#REF!</definedName>
    <definedName name="V_4">#REF!</definedName>
    <definedName name="V_411_01_Sales_Oil_Vol">#REF!</definedName>
    <definedName name="V_411_02_Sales_Gas_Vol">#REF!</definedName>
    <definedName name="V_411_03_Sales_NGL_Cond_Vol">#REF!</definedName>
    <definedName name="V_411_Sales_BOE_Vol">#REF!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'[48]Reservoir Summary Data'!$B$58</definedName>
    <definedName name="Vertical_EGP_Rate_5.5">'[48]Reservoir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'[20]prodprof 1'!$F$18</definedName>
    <definedName name="Well_Type">[67]Engine!$A$24:$A$33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'[35]BASE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>#REF!</definedName>
    <definedName name="X_rate">'[68]As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>[38]SetUp!$I$1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">#REF!</definedName>
    <definedName name="YTDadj">'[69]Shell Adj YTD'!$U$6:$AF$105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B3" i="2" l="1"/>
  <c r="B4" i="2" s="1"/>
  <c r="B5" i="2" l="1"/>
  <c r="B6" i="2" s="1"/>
  <c r="B7" i="2" s="1"/>
  <c r="P12" i="1" l="1"/>
  <c r="L12" i="1"/>
  <c r="I12" i="1"/>
  <c r="P8" i="1"/>
  <c r="G8" i="1"/>
  <c r="F8" i="1"/>
  <c r="C8" i="1"/>
  <c r="B8" i="1"/>
  <c r="P7" i="1"/>
  <c r="L7" i="1"/>
  <c r="L8" i="1" s="1"/>
  <c r="I7" i="1"/>
  <c r="I8" i="1" s="1"/>
  <c r="H7" i="1"/>
  <c r="H8" i="1" s="1"/>
  <c r="G7" i="1"/>
  <c r="F7" i="1"/>
  <c r="E7" i="1"/>
  <c r="E8" i="1" s="1"/>
  <c r="D7" i="1"/>
  <c r="D8" i="1" s="1"/>
  <c r="C7" i="1"/>
  <c r="B7" i="1"/>
  <c r="R4" i="1"/>
  <c r="M3" i="1"/>
  <c r="J2" i="1"/>
  <c r="Q4" i="1" s="1"/>
  <c r="I9" i="1" l="1"/>
  <c r="I13" i="1" s="1"/>
  <c r="C13" i="1"/>
  <c r="E9" i="1"/>
  <c r="E13" i="1" s="1"/>
  <c r="F13" i="1"/>
  <c r="D9" i="1"/>
  <c r="D13" i="1" s="1"/>
  <c r="H9" i="1"/>
  <c r="H13" i="1" s="1"/>
  <c r="B9" i="1"/>
  <c r="B13" i="1" s="1"/>
  <c r="F9" i="1"/>
  <c r="L9" i="1"/>
  <c r="L13" i="1" s="1"/>
  <c r="C9" i="1"/>
  <c r="G9" i="1"/>
  <c r="G13" i="1" s="1"/>
  <c r="P9" i="1"/>
  <c r="P13" i="1" s="1"/>
  <c r="P14" i="1" l="1"/>
  <c r="P16" i="1" s="1"/>
  <c r="P18" i="1" s="1"/>
  <c r="E14" i="1"/>
  <c r="E16" i="1" s="1"/>
  <c r="H14" i="1"/>
  <c r="H16" i="1"/>
  <c r="G16" i="1"/>
  <c r="G14" i="1"/>
  <c r="B14" i="1"/>
  <c r="B16" i="1" s="1"/>
  <c r="L14" i="1"/>
  <c r="L16" i="1" s="1"/>
  <c r="L18" i="1" s="1"/>
  <c r="D14" i="1"/>
  <c r="D16" i="1"/>
  <c r="I14" i="1"/>
  <c r="I16" i="1" s="1"/>
  <c r="I18" i="1" s="1"/>
  <c r="F14" i="1"/>
  <c r="F16" i="1" s="1"/>
  <c r="C16" i="1"/>
  <c r="C14" i="1"/>
  <c r="P20" i="1" l="1"/>
  <c r="P22" i="1"/>
  <c r="I19" i="1"/>
  <c r="I20" i="1"/>
  <c r="L20" i="1"/>
  <c r="L19" i="1"/>
</calcChain>
</file>

<file path=xl/sharedStrings.xml><?xml version="1.0" encoding="utf-8"?>
<sst xmlns="http://schemas.openxmlformats.org/spreadsheetml/2006/main" count="69" uniqueCount="45">
  <si>
    <t>OIL</t>
  </si>
  <si>
    <t xml:space="preserve">Export Gas </t>
  </si>
  <si>
    <t>DOMGAS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</si>
  <si>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</si>
  <si>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</si>
  <si>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</si>
  <si>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</si>
  <si>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</si>
  <si>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</si>
  <si>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</si>
  <si>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</si>
  <si>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</si>
  <si>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</si>
  <si>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</si>
  <si>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</si>
  <si>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</si>
  <si>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</si>
  <si>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</si>
  <si>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</si>
  <si>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</si>
  <si>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</si>
  <si>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</si>
  <si>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</si>
  <si>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</si>
  <si>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</si>
  <si>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</si>
  <si>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</si>
  <si>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Based on  UOP rate of $2,706/boe</t>
  </si>
  <si>
    <t>Based on  UOP rate of $2,706/kboe</t>
  </si>
  <si>
    <t>Pre-Tax impact of oil deferred in $</t>
  </si>
  <si>
    <t>Tax impact on Oil production deferred figure in $</t>
  </si>
  <si>
    <t>Based on SPDC Statutory tax rate of 85%</t>
  </si>
  <si>
    <t>Based on CITA rate of 30%</t>
  </si>
  <si>
    <t>NIBIAT Impact  (After Tax) in $</t>
  </si>
  <si>
    <t>CSD Impact</t>
  </si>
  <si>
    <t>CSD Impact( Nibiat + depreciation)</t>
  </si>
  <si>
    <t>(help)</t>
  </si>
  <si>
    <t>Excluding tax expense (CSD impact)</t>
  </si>
  <si>
    <t>Shell Share</t>
  </si>
  <si>
    <t>Less Royalty@ 7%</t>
  </si>
  <si>
    <t>Incremental Revenue</t>
  </si>
  <si>
    <t>Net Incremental Revenue</t>
  </si>
  <si>
    <t>Less Tax Impact @ 30%</t>
  </si>
  <si>
    <t>CSD (100%)</t>
  </si>
  <si>
    <t>CSD (Shell Share-30%)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</si>
</sst>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2" applyNumberFormat="1" applyFont="1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3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2" applyNumberFormat="1" applyFont="1" applyFill="1" applyBorder="1"/>
    <xf numFmtId="165" fontId="0" fillId="4" borderId="1" xfId="3" applyNumberFormat="1" applyFont="1" applyFill="1" applyBorder="1"/>
    <xf numFmtId="0" fontId="0" fillId="0" borderId="0" xfId="0" applyFill="1"/>
    <xf numFmtId="164" fontId="0" fillId="4" borderId="1" xfId="3" applyFont="1" applyFill="1" applyBorder="1"/>
    <xf numFmtId="165" fontId="1" fillId="5" borderId="1" xfId="2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43" fontId="0" fillId="0" borderId="0" xfId="1" applyFont="1"/>
    <xf numFmtId="165" fontId="3" fillId="5" borderId="1" xfId="0" applyNumberFormat="1" applyFont="1" applyFill="1" applyBorder="1"/>
    <xf numFmtId="165" fontId="3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5" borderId="6" xfId="0" applyNumberFormat="1" applyFont="1" applyFill="1" applyBorder="1"/>
    <xf numFmtId="165" fontId="3" fillId="0" borderId="7" xfId="0" applyNumberFormat="1" applyFont="1" applyBorder="1"/>
    <xf numFmtId="168" fontId="0" fillId="0" borderId="0" xfId="1" applyNumberFormat="1" applyFont="1"/>
    <xf numFmtId="0" fontId="0" fillId="6" borderId="0" xfId="0" applyFill="1"/>
    <xf numFmtId="165" fontId="0" fillId="6" borderId="7" xfId="0" applyNumberFormat="1" applyFill="1" applyBorder="1"/>
    <xf numFmtId="165" fontId="0" fillId="0" borderId="7" xfId="0" applyNumberFormat="1" applyBorder="1"/>
    <xf numFmtId="0" fontId="5" fillId="0" borderId="0" xfId="0" applyFont="1" applyFill="1" applyBorder="1"/>
    <xf numFmtId="168" fontId="3" fillId="5" borderId="0" xfId="2" applyNumberFormat="1" applyFont="1" applyFill="1" applyBorder="1"/>
    <xf numFmtId="164" fontId="6" fillId="0" borderId="0" xfId="3" applyNumberFormat="1" applyFont="1"/>
    <xf numFmtId="0" fontId="3" fillId="0" borderId="0" xfId="0" applyFont="1" applyFill="1"/>
    <xf numFmtId="0" fontId="0" fillId="0" borderId="0" xfId="0" applyAlignment="1">
      <alignment horizontal="center"/>
    </xf>
    <xf numFmtId="165" fontId="0" fillId="0" borderId="0" xfId="0" applyNumberFormat="1" applyFill="1"/>
    <xf numFmtId="165" fontId="0" fillId="0" borderId="0" xfId="3" applyNumberFormat="1" applyFont="1" applyFill="1"/>
    <xf numFmtId="165" fontId="0" fillId="0" borderId="0" xfId="0" applyNumberFormat="1"/>
    <xf numFmtId="165" fontId="0" fillId="0" borderId="0" xfId="3" applyNumberFormat="1" applyFont="1" applyAlignment="1"/>
    <xf numFmtId="164" fontId="0" fillId="0" borderId="0" xfId="0" applyNumberFormat="1" applyFill="1"/>
    <xf numFmtId="164" fontId="0" fillId="0" borderId="0" xfId="3" applyNumberFormat="1" applyFont="1" applyAlignment="1"/>
    <xf numFmtId="165" fontId="0" fillId="0" borderId="0" xfId="3" applyNumberFormat="1" applyFont="1"/>
    <xf numFmtId="165" fontId="0" fillId="0" borderId="0" xfId="3" applyNumberFormat="1" applyFont="1" applyFill="1" applyAlignment="1">
      <alignment horizontal="center"/>
    </xf>
    <xf numFmtId="169" fontId="0" fillId="0" borderId="0" xfId="0" applyNumberFormat="1" applyFill="1"/>
    <xf numFmtId="168" fontId="0" fillId="0" borderId="0" xfId="4" applyNumberFormat="1" applyFont="1"/>
    <xf numFmtId="0" fontId="0" fillId="7" borderId="0" xfId="0" applyFill="1"/>
    <xf numFmtId="167" fontId="0" fillId="5" borderId="8" xfId="0" applyNumberFormat="1" applyFill="1" applyBorder="1"/>
    <xf numFmtId="0" fontId="0" fillId="7" borderId="9" xfId="0" applyFill="1" applyBorder="1"/>
    <xf numFmtId="167" fontId="0" fillId="5" borderId="10" xfId="0" applyNumberFormat="1" applyFill="1" applyBorder="1"/>
    <xf numFmtId="0" fontId="0" fillId="7" borderId="11" xfId="0" applyFill="1" applyBorder="1"/>
    <xf numFmtId="167" fontId="0" fillId="5" borderId="12" xfId="0" applyNumberFormat="1" applyFill="1" applyBorder="1"/>
    <xf numFmtId="0" fontId="0" fillId="7" borderId="4" xfId="0" applyFill="1" applyBorder="1"/>
    <xf numFmtId="0" fontId="3" fillId="7" borderId="9" xfId="0" applyFont="1" applyFill="1" applyBorder="1"/>
    <xf numFmtId="167" fontId="3" fillId="5" borderId="12" xfId="0" applyNumberFormat="1" applyFont="1" applyFill="1" applyBorder="1"/>
    <xf numFmtId="4" fontId="0" fillId="0" borderId="0" xfId="0" applyNumberFormat="1" applyFill="1"/>
    <xf numFmtId="43" fontId="0" fillId="0" borderId="0" xfId="0" applyNumberFormat="1"/>
    <xf numFmtId="0" fontId="0" fillId="7" borderId="0" xfId="0" applyFill="1" applyBorder="1" applyAlignment="1">
      <alignment horizontal="center"/>
    </xf>
  </cellXfs>
  <cellStyles count="5">
    <cellStyle name="Comma" xfId="1" builtinId="3"/>
    <cellStyle name="Comma 10 23" xfId="4"/>
    <cellStyle name="Comma 10 6" xfId="2"/>
    <cellStyle name="Comma 2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OMGAS%20Upstream\3%20Working%20Directory\3.7%20Development%20Planning\Tools\Typecurves\Overview%20of%20East%20Domgas%20nodes_rankednw_Bp07_contact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ommon\Merak\USER%20INSTALL\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epcolags002\SNCP_MOD\Projects\Devplan\Evaluations\Indonesia\Bukat%20Evaluation\Bukat_450MMb\qc\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0102%20simple%20use%20this%20one%20as%20base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Apps\DomGas\2%20Mid%20demand\Mature&amp;Attractive\Final%209%20Apr%2008\Mature&amp;Attractive\Domgas%20supply\Copy%20of%20Demandx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lient\SEPIV\Calgary%20Code\SiepFinProj_0513_pr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R.Hoffmann$\SNCP_PLAN\BP%20Library\BP%20for%202004%20to%202008\Capaloc-2003\Capaloc\Data\nieP03301_revised%204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Ebook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fik.Adeosun/AppData/Local/Microsoft/Windows/Temporary%20Internet%20Files/Content.Outlook/36CO7P29/December%20YTD_Final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frica-me/E%20&amp;%20P/SPDC%20Port%20Harcourt/Dept_02/PDD/PIE-PLN/EPG-PSPP_IAP/05%20-%20Gas%20Details/2008%20Gas%20Details/2008%20ST-IAP/Monthly%20ST_IAP/2008%20Monthly%20ST_IAP%20Table-%20without%20BNAG%20&amp;%20SOKU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evelopment%20Planning\BP08\BP08\Demand%20for%20BP08_march%2012_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R.Karame$\cached\My%20Documents\BP'04%20Submission\PMasters%20DFW%20Submission%20270804\DFW\NIE_DFW_2004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Group%20Impact_PSV20-14_Nov2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296.85928344726562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359.73727416992187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108.23727416992187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129.16915893554687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57.359146118164062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139.08004760742187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303.84927368164062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190.87326049804687</v>
          </cell>
          <cell r="O59">
            <v>161.05540466308594</v>
          </cell>
          <cell r="P59">
            <v>144.16995239257812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39.901168823242187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180.83926391601562</v>
          </cell>
          <cell r="O60">
            <v>168.05860900878906</v>
          </cell>
          <cell r="P60">
            <v>142.23880004882812</v>
          </cell>
          <cell r="Q60">
            <v>111.02902221679687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129.16915893554687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139.08004760742187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190.87326049804687</v>
          </cell>
          <cell r="O68">
            <v>161.05540466308594</v>
          </cell>
          <cell r="P68">
            <v>144.16995239257812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39.901168823242187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262.68411254882812</v>
          </cell>
          <cell r="L70">
            <v>382.02703857421875</v>
          </cell>
          <cell r="M70">
            <v>472.09890747070312</v>
          </cell>
          <cell r="N70">
            <v>413.94662475585937</v>
          </cell>
          <cell r="O70">
            <v>324.72891235351562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86.140182495117187</v>
          </cell>
          <cell r="T70">
            <v>53.368282318115234</v>
          </cell>
          <cell r="U70">
            <v>28.64410400390625</v>
          </cell>
          <cell r="V70">
            <v>9.9834671020507812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26.869064331054687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3.1812515258789062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264.35110473632812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of Nodal vols"/>
      <sheetName val="Data for graphs"/>
      <sheetName val="Summary"/>
      <sheetName val="List Options"/>
      <sheetName val="Okoloma"/>
      <sheetName val="Okoloma_TC"/>
      <sheetName val="Alakiri"/>
      <sheetName val="Alakiri_TC"/>
      <sheetName val="Obigbo North"/>
      <sheetName val="Agbada"/>
      <sheetName val="Agbada_TC"/>
      <sheetName val="Utapate"/>
      <sheetName val="Utapate_TC"/>
      <sheetName val="Egbema"/>
      <sheetName val="Physical"/>
      <sheetName val="NAGRate"/>
      <sheetName val="CondRate"/>
      <sheetName val="Indicator_TCs"/>
    </sheetNames>
    <sheetDataSet>
      <sheetData sheetId="0" refreshError="1"/>
      <sheetData sheetId="1" refreshError="1"/>
      <sheetData sheetId="2"/>
      <sheetData sheetId="3">
        <row r="4">
          <cell r="C4" t="str">
            <v>Include</v>
          </cell>
        </row>
        <row r="5">
          <cell r="C5" t="str">
            <v>Exclude</v>
          </cell>
        </row>
        <row r="6">
          <cell r="C6" t="str">
            <v>Select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Prdxn"/>
      <sheetName val="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Econ"/>
      <sheetName val="HWPF Summary"/>
      <sheetName val="Options"/>
      <sheetName val="CES Data"/>
      <sheetName val="Qty"/>
      <sheetName val="prodprof 1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>
        <row r="12">
          <cell r="F12">
            <v>1218.1665773563388</v>
          </cell>
        </row>
      </sheetData>
      <sheetData sheetId="76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253.64779663085937</v>
          </cell>
          <cell r="O150">
            <v>258.72076416015625</v>
          </cell>
          <cell r="P150">
            <v>263.89517211914062</v>
          </cell>
          <cell r="Q150">
            <v>269.17306518554687</v>
          </cell>
          <cell r="R150">
            <v>274.55654907226562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320.39230346679687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adMe"/>
      <sheetName val="Control Panel"/>
      <sheetName val="Demand"/>
      <sheetName val="Summary"/>
      <sheetName val="Rollups"/>
      <sheetName val="FixedForecasts"/>
      <sheetName val="Domgas extraction"/>
      <sheetName val="Eastern DomGas Demand Data"/>
      <sheetName val="Eastern DomGas Sales forecast"/>
      <sheetName val="Western DomGas Demand Data"/>
      <sheetName val="Western DomGas Sales forecast"/>
      <sheetName val="Data for demand"/>
      <sheetName val="Demand data Dec07Update"/>
    </sheetNames>
    <sheetDataSet>
      <sheetData sheetId="0" refreshError="1"/>
      <sheetData sheetId="1" refreshError="1"/>
      <sheetData sheetId="2" refreshError="1"/>
      <sheetData sheetId="3" refreshError="1">
        <row r="3">
          <cell r="D3" t="str">
            <v>BP07_SPDCJV_Ref5a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Economics"/>
      <sheetName val="Sheet2"/>
      <sheetName val="Sheet3"/>
      <sheetName val="SiepFinProj_0513_prs"/>
      <sheetName val="AWARDED"/>
    </sheetNames>
    <sheetDataSet>
      <sheetData sheetId="0" refreshError="1"/>
      <sheetData sheetId="1" refreshError="1">
        <row r="14">
          <cell r="AD14">
            <v>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verview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</sheetNames>
    <sheetDataSet>
      <sheetData sheetId="0">
        <row r="2">
          <cell r="X2">
            <v>0.36499999999999999</v>
          </cell>
        </row>
      </sheetData>
      <sheetData sheetId="1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General Inputs"/>
      <sheetName val="Assumptions"/>
      <sheetName val="League Tables"/>
      <sheetName val="Asset Income Stmnt Commentaries"/>
      <sheetName val="Variance Analysis"/>
      <sheetName val="Asset Income Statement"/>
      <sheetName val="Facility Income Statement"/>
      <sheetName val="Facility Total Income Statement"/>
      <sheetName val="Facility Monthly Income Stmnt"/>
      <sheetName val="Revenue &amp; Prod"/>
      <sheetName val="Opex"/>
      <sheetName val="Depreciation Schedule"/>
      <sheetName val="Tax"/>
      <sheetName val="Capex &amp; Capital Allowances"/>
      <sheetName val="2016 Production Profile (2)"/>
      <sheetName val="Facilities Revenue profile"/>
      <sheetName val="Terminal &amp; Pipelines"/>
      <sheetName val="Other Projects"/>
      <sheetName val="Checks"/>
      <sheetName val="Terminal and Pipelines details"/>
      <sheetName val="IPSC OVERALL"/>
    </sheetNames>
    <sheetDataSet>
      <sheetData sheetId="0"/>
      <sheetData sheetId="1">
        <row r="11">
          <cell r="E11">
            <v>366</v>
          </cell>
        </row>
        <row r="13">
          <cell r="E13">
            <v>366</v>
          </cell>
        </row>
        <row r="19">
          <cell r="E19">
            <v>7.0000000000000007E-2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do not Delete"/>
      <sheetName val="LIST"/>
      <sheetName val="Const Equip"/>
      <sheetName val="Mapping Fields to AGG node"/>
      <sheetName val="PAYE 3-1"/>
      <sheetName val=""/>
      <sheetName val="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-132.87600708007812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-143.49270629882812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168.55349731445312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173.66769409179687</v>
          </cell>
          <cell r="J12">
            <v>173.66709899902344</v>
          </cell>
          <cell r="K12">
            <v>173.66720581054687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16.206100463867187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-182.23410034179687</v>
          </cell>
          <cell r="J20">
            <v>-254.81350708007812</v>
          </cell>
          <cell r="K20">
            <v>-412.20458984375</v>
          </cell>
          <cell r="L20">
            <v>-417.57571411132812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603.99990844726562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484.77340698242187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-33.062698364257812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254.81350708007812</v>
          </cell>
          <cell r="K55">
            <v>412.20458984375</v>
          </cell>
          <cell r="L55">
            <v>417.57571411132812</v>
          </cell>
          <cell r="M55">
            <v>335.49020385742187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293.19241333007812</v>
          </cell>
          <cell r="F58">
            <v>330.435302734375</v>
          </cell>
          <cell r="G58">
            <v>337.35589599609375</v>
          </cell>
          <cell r="H58">
            <v>343.23849487304687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328.75149536132812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764.77340698242187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275.73049926757812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68.138534545898437</v>
          </cell>
          <cell r="I31">
            <v>66.548446655273437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338.70468139648437</v>
          </cell>
          <cell r="E64">
            <v>389.43386840820312</v>
          </cell>
          <cell r="F64">
            <v>390.7794189453125</v>
          </cell>
          <cell r="G64">
            <v>400.46942138671875</v>
          </cell>
          <cell r="H64">
            <v>404.72683715820312</v>
          </cell>
          <cell r="I64">
            <v>381.8765869140625</v>
          </cell>
          <cell r="J64">
            <v>373.81161499023437</v>
          </cell>
          <cell r="K64">
            <v>368.00167846679687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348.16116333007812</v>
          </cell>
          <cell r="J67">
            <v>333.0972900390625</v>
          </cell>
          <cell r="K67">
            <v>308.40121459960937</v>
          </cell>
          <cell r="L67">
            <v>289.16372680664062</v>
          </cell>
          <cell r="M67">
            <v>263.94650268554687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501.06314086914062</v>
          </cell>
          <cell r="M68">
            <v>450.62435913085937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 Monthly ST_IAP Table- with"/>
      <sheetName val="#REF"/>
    </sheetNames>
    <sheetDataSet>
      <sheetData sheetId="0" refreshError="1"/>
      <sheetData sheetId="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source"/>
      <sheetName val="Indicators"/>
      <sheetName val="Lists"/>
      <sheetName val="DropDowns"/>
      <sheetName val="LineBusiness"/>
      <sheetName val="Reservoir Summary Data"/>
      <sheetName val="Vivaldi Hub 1.3 tcf"/>
      <sheetName val="Registry"/>
      <sheetName val="Reference"/>
      <sheetName val="Definitions"/>
      <sheetName val="Input_Output"/>
      <sheetName val="OCIP Resource Allocation"/>
      <sheetName val="Oil Parameters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otes"/>
      <sheetName val="Demand Table_summary"/>
      <sheetName val="NLNG"/>
      <sheetName val="OKLNG"/>
      <sheetName val="BRASS"/>
      <sheetName val="TSGP"/>
      <sheetName val="Domgas East update"/>
      <sheetName val="Domgas West update"/>
      <sheetName val="Domgas East"/>
      <sheetName val="Domgas West"/>
      <sheetName val="Demand"/>
      <sheetName val="Domgas extraction"/>
      <sheetName val="Eastern DomGas Sales forecast"/>
      <sheetName val="Eastern DomGas Demand Data"/>
      <sheetName val="Western DomGas Demand Data"/>
      <sheetName val="Western DomGas Sales forecast"/>
      <sheetName val="Rollups"/>
      <sheetName val="FixedForecas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71">
          <cell r="D471">
            <v>5.5</v>
          </cell>
        </row>
        <row r="472">
          <cell r="D472">
            <v>2040</v>
          </cell>
        </row>
        <row r="473">
          <cell r="D473">
            <v>0</v>
          </cell>
        </row>
        <row r="474">
          <cell r="D474">
            <v>176.41025641025641</v>
          </cell>
        </row>
        <row r="476">
          <cell r="D476">
            <v>0</v>
          </cell>
        </row>
        <row r="482">
          <cell r="D482">
            <v>339</v>
          </cell>
        </row>
        <row r="490">
          <cell r="D490">
            <v>0</v>
          </cell>
        </row>
        <row r="494">
          <cell r="D494">
            <v>21</v>
          </cell>
        </row>
        <row r="495">
          <cell r="D495">
            <v>0</v>
          </cell>
        </row>
        <row r="499">
          <cell r="D499">
            <v>2010</v>
          </cell>
        </row>
        <row r="501">
          <cell r="D501">
            <v>0.09</v>
          </cell>
        </row>
        <row r="502">
          <cell r="D502">
            <v>0</v>
          </cell>
        </row>
        <row r="510">
          <cell r="D510">
            <v>0</v>
          </cell>
        </row>
        <row r="515">
          <cell r="D515">
            <v>5.5</v>
          </cell>
        </row>
        <row r="516">
          <cell r="D516">
            <v>2040</v>
          </cell>
        </row>
        <row r="517">
          <cell r="D517">
            <v>0</v>
          </cell>
        </row>
        <row r="518">
          <cell r="D518">
            <v>176.41025641025641</v>
          </cell>
        </row>
        <row r="520">
          <cell r="D520">
            <v>0</v>
          </cell>
        </row>
        <row r="526">
          <cell r="D526">
            <v>339</v>
          </cell>
        </row>
        <row r="534">
          <cell r="D534">
            <v>0</v>
          </cell>
        </row>
        <row r="538">
          <cell r="D538">
            <v>21</v>
          </cell>
        </row>
        <row r="539">
          <cell r="D539">
            <v>0</v>
          </cell>
        </row>
        <row r="543">
          <cell r="D543">
            <v>2010</v>
          </cell>
        </row>
        <row r="545">
          <cell r="D545">
            <v>0.09</v>
          </cell>
        </row>
        <row r="546">
          <cell r="D546">
            <v>0</v>
          </cell>
        </row>
        <row r="554">
          <cell r="D5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As Is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</sheetNames>
    <sheetDataSet>
      <sheetData sheetId="0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 refreshError="1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tabSelected="1" zoomScale="85" zoomScaleNormal="85" workbookViewId="0">
      <selection activeCell="Q4" sqref="Q4"/>
    </sheetView>
  </sheetViews>
  <sheetFormatPr defaultColWidth="14.140625" defaultRowHeight="15" x14ac:dyDescent="0.25"/>
  <cols>
    <col min="1" max="1" width="47" bestFit="1" customWidth="1"/>
    <col min="2" max="8" width="0" hidden="1" customWidth="1"/>
    <col min="9" max="9" width="15.42578125" customWidth="1"/>
    <col min="10" max="10" width="38" bestFit="1" customWidth="1"/>
    <col min="11" max="11" width="47" hidden="1" customWidth="1"/>
    <col min="12" max="12" width="9" hidden="1" customWidth="1"/>
    <col min="13" max="13" width="35" hidden="1" customWidth="1"/>
    <col min="15" max="16" width="0" hidden="1" customWidth="1"/>
  </cols>
  <sheetData>
    <row r="1" spans="1:20" ht="22.5" customHeight="1" x14ac:dyDescent="0.25">
      <c r="B1" s="1"/>
      <c r="C1" s="1"/>
      <c r="D1" s="1"/>
      <c r="E1" s="1"/>
      <c r="F1" s="1"/>
      <c r="G1" s="1"/>
      <c r="H1" s="1"/>
      <c r="I1" s="1"/>
      <c r="L1" s="1"/>
      <c r="P1" s="1"/>
    </row>
    <row r="2" spans="1:20" ht="18.75" x14ac:dyDescent="0.3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2018</v>
      </c>
      <c r="J2" s="4">
        <f>I6*1000</f>
        <v>1166</v>
      </c>
      <c r="K2" s="2" t="s">
        <v>1</v>
      </c>
      <c r="L2" s="3">
        <v>2017</v>
      </c>
      <c r="O2" s="2" t="s">
        <v>2</v>
      </c>
      <c r="P2" s="3">
        <v>2017</v>
      </c>
    </row>
    <row r="3" spans="1:20" x14ac:dyDescent="0.25">
      <c r="A3" s="5" t="s">
        <v>3</v>
      </c>
      <c r="K3" s="5" t="s">
        <v>4</v>
      </c>
      <c r="M3" s="4">
        <f>L6*1000</f>
        <v>300000</v>
      </c>
      <c r="O3" s="5" t="s">
        <v>3</v>
      </c>
    </row>
    <row r="4" spans="1:20" x14ac:dyDescent="0.25">
      <c r="A4" s="6" t="s">
        <v>5</v>
      </c>
      <c r="B4" s="7"/>
      <c r="C4" s="7"/>
      <c r="D4" s="7"/>
      <c r="E4" s="7"/>
      <c r="F4" s="7"/>
      <c r="G4" s="7"/>
      <c r="H4" s="7"/>
      <c r="I4" s="7">
        <v>51.37</v>
      </c>
      <c r="J4" t="s">
        <v>6</v>
      </c>
      <c r="K4" s="6" t="s">
        <v>7</v>
      </c>
      <c r="L4" s="8">
        <v>1.17</v>
      </c>
      <c r="M4" t="s">
        <v>6</v>
      </c>
      <c r="O4" s="6" t="s">
        <v>5</v>
      </c>
      <c r="P4" s="9">
        <v>0</v>
      </c>
      <c r="Q4" s="59">
        <f>J2*0.11</f>
        <v>128.26</v>
      </c>
      <c r="R4" s="4">
        <f>P6*1000</f>
        <v>0</v>
      </c>
    </row>
    <row r="5" spans="1:20" x14ac:dyDescent="0.25">
      <c r="A5" s="10" t="s">
        <v>8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184</v>
      </c>
      <c r="K5" s="6" t="s">
        <v>8</v>
      </c>
      <c r="L5" s="10">
        <v>1</v>
      </c>
      <c r="O5" s="6" t="s">
        <v>8</v>
      </c>
      <c r="P5" s="10">
        <v>0</v>
      </c>
    </row>
    <row r="6" spans="1:20" x14ac:dyDescent="0.25">
      <c r="A6" s="10" t="s">
        <v>9</v>
      </c>
      <c r="B6" s="11"/>
      <c r="C6" s="11"/>
      <c r="D6" s="11"/>
      <c r="E6" s="11"/>
      <c r="F6" s="11"/>
      <c r="G6" s="11"/>
      <c r="H6" s="11"/>
      <c r="I6" s="12">
        <v>1.1659999999999999</v>
      </c>
      <c r="J6" s="13" t="s">
        <v>10</v>
      </c>
      <c r="K6" s="6" t="s">
        <v>11</v>
      </c>
      <c r="L6" s="12">
        <v>300</v>
      </c>
      <c r="M6" t="s">
        <v>12</v>
      </c>
      <c r="O6" s="6" t="s">
        <v>9</v>
      </c>
      <c r="P6" s="14">
        <v>0</v>
      </c>
    </row>
    <row r="7" spans="1:20" x14ac:dyDescent="0.25">
      <c r="A7" s="6" t="s">
        <v>13</v>
      </c>
      <c r="B7" s="15">
        <f t="shared" ref="B7:I7" si="0">B6*B5*1000</f>
        <v>0</v>
      </c>
      <c r="C7" s="15">
        <f t="shared" si="0"/>
        <v>0</v>
      </c>
      <c r="D7" s="15">
        <f t="shared" si="0"/>
        <v>0</v>
      </c>
      <c r="E7" s="15">
        <f t="shared" si="0"/>
        <v>0</v>
      </c>
      <c r="F7" s="15">
        <f t="shared" si="0"/>
        <v>0</v>
      </c>
      <c r="G7" s="15">
        <f t="shared" si="0"/>
        <v>0</v>
      </c>
      <c r="H7" s="15">
        <f t="shared" si="0"/>
        <v>0</v>
      </c>
      <c r="I7" s="15">
        <f t="shared" si="0"/>
        <v>214543.99999999997</v>
      </c>
      <c r="K7" s="6" t="s">
        <v>14</v>
      </c>
      <c r="L7" s="15">
        <f>L6*L5*1000</f>
        <v>300000</v>
      </c>
      <c r="O7" s="6" t="s">
        <v>15</v>
      </c>
      <c r="P7" s="15">
        <f t="shared" ref="P7" si="1">P6*P5*1000</f>
        <v>0</v>
      </c>
    </row>
    <row r="8" spans="1:20" ht="15.75" thickBot="1" x14ac:dyDescent="0.3">
      <c r="A8" s="6" t="s">
        <v>16</v>
      </c>
      <c r="B8" s="16">
        <f t="shared" ref="B8:I8" si="2">+B7*B4</f>
        <v>0</v>
      </c>
      <c r="C8" s="16">
        <f t="shared" si="2"/>
        <v>0</v>
      </c>
      <c r="D8" s="16">
        <f t="shared" si="2"/>
        <v>0</v>
      </c>
      <c r="E8" s="16">
        <f t="shared" si="2"/>
        <v>0</v>
      </c>
      <c r="F8" s="16">
        <f t="shared" si="2"/>
        <v>0</v>
      </c>
      <c r="G8" s="16">
        <f t="shared" si="2"/>
        <v>0</v>
      </c>
      <c r="H8" s="16">
        <f t="shared" si="2"/>
        <v>0</v>
      </c>
      <c r="I8" s="17">
        <f t="shared" si="2"/>
        <v>11021125.279999997</v>
      </c>
      <c r="K8" s="6" t="s">
        <v>17</v>
      </c>
      <c r="L8" s="17">
        <f>+L7*L4</f>
        <v>351000</v>
      </c>
      <c r="O8" s="6" t="s">
        <v>18</v>
      </c>
      <c r="P8" s="17">
        <f>+P7*P4*5.8</f>
        <v>0</v>
      </c>
    </row>
    <row r="9" spans="1:20" ht="15.75" thickTop="1" x14ac:dyDescent="0.25">
      <c r="A9" s="6" t="s">
        <v>19</v>
      </c>
      <c r="B9" s="18">
        <f t="shared" ref="B9:H9" si="3">-B8*0.2</f>
        <v>0</v>
      </c>
      <c r="C9" s="18">
        <f t="shared" si="3"/>
        <v>0</v>
      </c>
      <c r="D9" s="18">
        <f t="shared" si="3"/>
        <v>0</v>
      </c>
      <c r="E9" s="18">
        <f t="shared" si="3"/>
        <v>0</v>
      </c>
      <c r="F9" s="18">
        <f t="shared" si="3"/>
        <v>0</v>
      </c>
      <c r="G9" s="18">
        <f t="shared" si="3"/>
        <v>0</v>
      </c>
      <c r="H9" s="19">
        <f t="shared" si="3"/>
        <v>0</v>
      </c>
      <c r="I9" s="20">
        <f>-I8*0.2</f>
        <v>-2204225.0559999994</v>
      </c>
      <c r="J9" t="s">
        <v>20</v>
      </c>
      <c r="K9" s="6" t="s">
        <v>21</v>
      </c>
      <c r="L9" s="20">
        <f>-L8*0.07</f>
        <v>-24570.000000000004</v>
      </c>
      <c r="M9" t="s">
        <v>22</v>
      </c>
      <c r="O9" s="6" t="s">
        <v>19</v>
      </c>
      <c r="P9" s="20">
        <f>-P8*0.07</f>
        <v>0</v>
      </c>
      <c r="T9" s="21"/>
    </row>
    <row r="10" spans="1:20" x14ac:dyDescent="0.25">
      <c r="A10" s="10" t="s">
        <v>23</v>
      </c>
      <c r="B10" s="18"/>
      <c r="C10" s="18"/>
      <c r="D10" s="18"/>
      <c r="E10" s="18"/>
      <c r="F10" s="18"/>
      <c r="G10" s="18"/>
      <c r="H10" s="19"/>
      <c r="I10" s="18">
        <v>-72745</v>
      </c>
      <c r="K10" s="6" t="s">
        <v>23</v>
      </c>
      <c r="L10" s="18">
        <f>141000-20000</f>
        <v>121000</v>
      </c>
      <c r="O10" s="6" t="s">
        <v>24</v>
      </c>
      <c r="P10" s="18"/>
    </row>
    <row r="11" spans="1:20" x14ac:dyDescent="0.25">
      <c r="A11" s="6" t="s">
        <v>25</v>
      </c>
      <c r="B11" s="18"/>
      <c r="C11" s="18"/>
      <c r="D11" s="18"/>
      <c r="E11" s="18"/>
      <c r="F11" s="18"/>
      <c r="G11" s="18"/>
      <c r="H11" s="19"/>
      <c r="I11" s="18"/>
      <c r="K11" s="6" t="s">
        <v>25</v>
      </c>
      <c r="L11" s="18"/>
      <c r="O11" s="6" t="s">
        <v>25</v>
      </c>
      <c r="P11" s="18"/>
    </row>
    <row r="12" spans="1:20" x14ac:dyDescent="0.25">
      <c r="A12" s="6" t="s">
        <v>26</v>
      </c>
      <c r="B12" s="18"/>
      <c r="C12" s="18"/>
      <c r="D12" s="18"/>
      <c r="E12" s="18"/>
      <c r="F12" s="18"/>
      <c r="G12" s="18"/>
      <c r="H12" s="19"/>
      <c r="I12" s="18">
        <f>-I6*I5*2706</f>
        <v>-580556.0639999999</v>
      </c>
      <c r="J12" t="s">
        <v>27</v>
      </c>
      <c r="K12" s="6" t="s">
        <v>26</v>
      </c>
      <c r="L12" s="18">
        <f>-L6*L5*(2706/5.8)</f>
        <v>-139965.5172413793</v>
      </c>
      <c r="M12" t="s">
        <v>28</v>
      </c>
      <c r="O12" s="6" t="s">
        <v>26</v>
      </c>
      <c r="P12" s="18">
        <f>-P6*P5*2706</f>
        <v>0</v>
      </c>
    </row>
    <row r="13" spans="1:20" x14ac:dyDescent="0.25">
      <c r="A13" s="6" t="s">
        <v>29</v>
      </c>
      <c r="B13" s="22">
        <f t="shared" ref="B13:H13" si="4">+B8+B9</f>
        <v>0</v>
      </c>
      <c r="C13" s="22">
        <f t="shared" si="4"/>
        <v>0</v>
      </c>
      <c r="D13" s="22">
        <f t="shared" si="4"/>
        <v>0</v>
      </c>
      <c r="E13" s="22">
        <f t="shared" si="4"/>
        <v>0</v>
      </c>
      <c r="F13" s="22">
        <f t="shared" si="4"/>
        <v>0</v>
      </c>
      <c r="G13" s="22">
        <f t="shared" si="4"/>
        <v>0</v>
      </c>
      <c r="H13" s="23">
        <f t="shared" si="4"/>
        <v>0</v>
      </c>
      <c r="I13" s="22">
        <f>+I8+I9+I10+I11+I12</f>
        <v>8163599.1599999974</v>
      </c>
      <c r="K13" s="6" t="s">
        <v>29</v>
      </c>
      <c r="L13" s="22">
        <f>+L8+L9+L10+L11+L12</f>
        <v>307464.4827586207</v>
      </c>
      <c r="O13" s="6" t="s">
        <v>29</v>
      </c>
      <c r="P13" s="22">
        <f>+P8+P9+P10+P11+P12</f>
        <v>0</v>
      </c>
    </row>
    <row r="14" spans="1:20" x14ac:dyDescent="0.25">
      <c r="A14" s="6" t="s">
        <v>30</v>
      </c>
      <c r="B14" s="18">
        <f t="shared" ref="B14:I14" si="5">-B13*0.85</f>
        <v>0</v>
      </c>
      <c r="C14" s="18">
        <f t="shared" si="5"/>
        <v>0</v>
      </c>
      <c r="D14" s="18">
        <f t="shared" si="5"/>
        <v>0</v>
      </c>
      <c r="E14" s="18">
        <f t="shared" si="5"/>
        <v>0</v>
      </c>
      <c r="F14" s="18">
        <f t="shared" si="5"/>
        <v>0</v>
      </c>
      <c r="G14" s="18">
        <f t="shared" si="5"/>
        <v>0</v>
      </c>
      <c r="H14" s="19">
        <f t="shared" si="5"/>
        <v>0</v>
      </c>
      <c r="I14" s="18">
        <f t="shared" si="5"/>
        <v>-6939059.2859999975</v>
      </c>
      <c r="J14" t="s">
        <v>31</v>
      </c>
      <c r="K14" s="6" t="s">
        <v>30</v>
      </c>
      <c r="L14" s="18">
        <f>-L13*0.3</f>
        <v>-92239.344827586203</v>
      </c>
      <c r="M14" t="s">
        <v>32</v>
      </c>
      <c r="O14" s="6" t="s">
        <v>30</v>
      </c>
      <c r="P14" s="18">
        <f>-P13*0.3</f>
        <v>0</v>
      </c>
    </row>
    <row r="15" spans="1:20" x14ac:dyDescent="0.25">
      <c r="A15" s="24"/>
      <c r="B15" s="25"/>
      <c r="C15" s="25"/>
      <c r="D15" s="25"/>
      <c r="E15" s="25"/>
      <c r="F15" s="25"/>
      <c r="G15" s="25"/>
      <c r="H15" s="25"/>
      <c r="I15" s="26"/>
      <c r="K15" s="24"/>
      <c r="L15" s="26"/>
      <c r="O15" s="24"/>
      <c r="P15" s="26"/>
    </row>
    <row r="16" spans="1:20" ht="15.75" thickBot="1" x14ac:dyDescent="0.3">
      <c r="A16" s="27" t="s">
        <v>33</v>
      </c>
      <c r="B16" s="28">
        <f t="shared" ref="B16:I16" si="6">+B13+B14</f>
        <v>0</v>
      </c>
      <c r="C16" s="28">
        <f t="shared" si="6"/>
        <v>0</v>
      </c>
      <c r="D16" s="28">
        <f t="shared" si="6"/>
        <v>0</v>
      </c>
      <c r="E16" s="28">
        <f t="shared" si="6"/>
        <v>0</v>
      </c>
      <c r="F16" s="28">
        <f t="shared" si="6"/>
        <v>0</v>
      </c>
      <c r="G16" s="28">
        <f t="shared" si="6"/>
        <v>0</v>
      </c>
      <c r="H16" s="28">
        <f t="shared" si="6"/>
        <v>0</v>
      </c>
      <c r="I16" s="16">
        <f t="shared" si="6"/>
        <v>1224539.8739999998</v>
      </c>
      <c r="K16" s="27" t="s">
        <v>33</v>
      </c>
      <c r="L16" s="16">
        <f t="shared" ref="L16" si="7">+L13+L14</f>
        <v>215225.13793103449</v>
      </c>
      <c r="O16" s="27" t="s">
        <v>33</v>
      </c>
      <c r="P16" s="16">
        <f t="shared" ref="P16" si="8">+P13+P14</f>
        <v>0</v>
      </c>
    </row>
    <row r="17" spans="1:17" ht="15.75" thickTop="1" x14ac:dyDescent="0.25"/>
    <row r="18" spans="1:17" ht="15.75" thickBot="1" x14ac:dyDescent="0.3">
      <c r="A18" t="s">
        <v>34</v>
      </c>
      <c r="I18" s="29">
        <f>I16-I12</f>
        <v>1805095.9379999996</v>
      </c>
      <c r="K18" t="s">
        <v>34</v>
      </c>
      <c r="L18" s="29">
        <f>L16-L12</f>
        <v>355190.6551724138</v>
      </c>
      <c r="O18" t="s">
        <v>35</v>
      </c>
      <c r="P18" s="29">
        <f>P16-P12</f>
        <v>0</v>
      </c>
    </row>
    <row r="19" spans="1:17" ht="15.75" thickTop="1" x14ac:dyDescent="0.25">
      <c r="A19" t="s">
        <v>38</v>
      </c>
      <c r="I19" s="30">
        <f>+I18*0.3</f>
        <v>541528.78139999986</v>
      </c>
      <c r="K19" t="s">
        <v>38</v>
      </c>
      <c r="L19" s="30">
        <f>+L18*0.3</f>
        <v>106557.19655172413</v>
      </c>
    </row>
    <row r="20" spans="1:17" ht="15.75" hidden="1" thickBot="1" x14ac:dyDescent="0.3">
      <c r="A20" s="31" t="s">
        <v>37</v>
      </c>
      <c r="B20" s="31"/>
      <c r="C20" s="31"/>
      <c r="D20" s="31"/>
      <c r="E20" s="31"/>
      <c r="F20" s="31"/>
      <c r="G20" s="31"/>
      <c r="H20" s="31"/>
      <c r="I20" s="32">
        <f>I18-I14</f>
        <v>8744155.2239999976</v>
      </c>
      <c r="J20" s="31" t="s">
        <v>36</v>
      </c>
      <c r="K20" s="31" t="s">
        <v>37</v>
      </c>
      <c r="L20" s="32">
        <f>L18-L14</f>
        <v>447430</v>
      </c>
      <c r="M20" s="31" t="s">
        <v>36</v>
      </c>
      <c r="O20" t="s">
        <v>37</v>
      </c>
      <c r="P20" s="33">
        <f>P18-P14</f>
        <v>0</v>
      </c>
      <c r="Q20" t="s">
        <v>36</v>
      </c>
    </row>
    <row r="22" spans="1:17" x14ac:dyDescent="0.25">
      <c r="A22" s="34"/>
      <c r="B22" s="35"/>
      <c r="C22" s="35"/>
      <c r="D22" s="35"/>
      <c r="E22" s="35"/>
      <c r="F22" s="35"/>
      <c r="G22" s="35"/>
      <c r="H22" s="35"/>
      <c r="I22" s="36"/>
      <c r="L22" s="36"/>
      <c r="P22" s="36">
        <f>P18*10/3</f>
        <v>0</v>
      </c>
    </row>
    <row r="23" spans="1:17" x14ac:dyDescent="0.25">
      <c r="A23" s="13"/>
      <c r="B23" s="13">
        <v>2014</v>
      </c>
      <c r="C23" s="13"/>
      <c r="D23" s="13"/>
      <c r="E23" s="13"/>
      <c r="F23" s="13"/>
      <c r="G23" s="13"/>
      <c r="H23" s="13"/>
      <c r="I23" s="13"/>
    </row>
    <row r="24" spans="1:17" s="13" customFormat="1" x14ac:dyDescent="0.25">
      <c r="B24" s="13">
        <v>2015</v>
      </c>
      <c r="J24"/>
      <c r="K24"/>
      <c r="O24"/>
    </row>
    <row r="25" spans="1:17" s="13" customFormat="1" x14ac:dyDescent="0.25">
      <c r="A25" s="37"/>
      <c r="J25"/>
      <c r="K25" s="38"/>
      <c r="O25"/>
      <c r="P25" s="39"/>
    </row>
    <row r="26" spans="1:17" s="13" customFormat="1" x14ac:dyDescent="0.25">
      <c r="I26" s="40"/>
      <c r="J26" s="41"/>
      <c r="K26" s="42"/>
      <c r="L26" s="43"/>
      <c r="O26"/>
    </row>
    <row r="27" spans="1:17" s="13" customFormat="1" x14ac:dyDescent="0.25">
      <c r="I27" s="39"/>
      <c r="J27" s="4"/>
      <c r="K27" s="44"/>
      <c r="O27"/>
    </row>
    <row r="28" spans="1:17" s="13" customFormat="1" x14ac:dyDescent="0.25">
      <c r="I28" s="40"/>
      <c r="J28" s="4"/>
      <c r="K28" s="44"/>
      <c r="O28"/>
    </row>
    <row r="29" spans="1:17" s="13" customFormat="1" x14ac:dyDescent="0.25">
      <c r="I29" s="39"/>
      <c r="J29"/>
      <c r="K29"/>
      <c r="O29"/>
    </row>
    <row r="30" spans="1:17" s="13" customFormat="1" x14ac:dyDescent="0.25">
      <c r="I30" s="58"/>
      <c r="J30" s="45"/>
      <c r="K30"/>
      <c r="O30"/>
    </row>
    <row r="31" spans="1:17" s="13" customFormat="1" x14ac:dyDescent="0.25">
      <c r="I31" s="58"/>
      <c r="J31"/>
      <c r="K31"/>
      <c r="O31"/>
    </row>
    <row r="32" spans="1:17" s="13" customFormat="1" x14ac:dyDescent="0.25">
      <c r="I32" s="40"/>
      <c r="J32" s="46"/>
      <c r="K32" s="41"/>
      <c r="L32" s="40"/>
      <c r="M32" s="47"/>
      <c r="O32"/>
    </row>
    <row r="33" spans="9:15" s="13" customFormat="1" x14ac:dyDescent="0.25">
      <c r="I33" s="40"/>
      <c r="J33" s="45"/>
      <c r="K33" s="41"/>
      <c r="L33" s="40"/>
      <c r="M33" s="47"/>
      <c r="O33"/>
    </row>
    <row r="34" spans="9:15" s="13" customFormat="1" x14ac:dyDescent="0.25">
      <c r="I34" s="48"/>
      <c r="J34" s="48"/>
      <c r="K34" s="41"/>
      <c r="L34" s="40"/>
      <c r="M34" s="47"/>
      <c r="O34"/>
    </row>
    <row r="35" spans="9:15" s="13" customFormat="1" x14ac:dyDescent="0.25">
      <c r="I35" s="39"/>
      <c r="J35" s="39"/>
      <c r="K35" s="39"/>
      <c r="L35" s="39"/>
      <c r="M35" s="47"/>
      <c r="O35"/>
    </row>
    <row r="36" spans="9:15" s="13" customFormat="1" x14ac:dyDescent="0.25">
      <c r="J36"/>
      <c r="K36"/>
      <c r="O36"/>
    </row>
    <row r="37" spans="9:15" s="13" customFormat="1" x14ac:dyDescent="0.25">
      <c r="J37"/>
      <c r="K37"/>
      <c r="O37"/>
    </row>
    <row r="38" spans="9:15" s="13" customFormat="1" x14ac:dyDescent="0.25">
      <c r="J38"/>
      <c r="K38"/>
      <c r="O38"/>
    </row>
    <row r="39" spans="9:15" s="13" customFormat="1" x14ac:dyDescent="0.25">
      <c r="J39"/>
      <c r="K39"/>
      <c r="O39"/>
    </row>
    <row r="40" spans="9:15" s="13" customFormat="1" x14ac:dyDescent="0.25">
      <c r="J40"/>
      <c r="K40"/>
      <c r="O40"/>
    </row>
    <row r="41" spans="9:15" s="13" customFormat="1" x14ac:dyDescent="0.25">
      <c r="J41"/>
      <c r="K41"/>
      <c r="O41"/>
    </row>
    <row r="42" spans="9:15" s="13" customFormat="1" x14ac:dyDescent="0.25">
      <c r="J42"/>
      <c r="K42"/>
      <c r="O42"/>
    </row>
    <row r="43" spans="9:15" s="13" customFormat="1" x14ac:dyDescent="0.25">
      <c r="J43"/>
      <c r="K43"/>
      <c r="O43"/>
    </row>
    <row r="44" spans="9:15" s="13" customFormat="1" x14ac:dyDescent="0.25">
      <c r="J44"/>
      <c r="K44"/>
      <c r="O44"/>
    </row>
    <row r="45" spans="9:15" s="13" customFormat="1" x14ac:dyDescent="0.25">
      <c r="J45"/>
      <c r="K45"/>
      <c r="O45"/>
    </row>
    <row r="46" spans="9:15" s="13" customFormat="1" x14ac:dyDescent="0.25">
      <c r="J46"/>
      <c r="K46"/>
      <c r="O46"/>
    </row>
    <row r="47" spans="9:15" s="13" customFormat="1" x14ac:dyDescent="0.25">
      <c r="J47"/>
      <c r="K47"/>
      <c r="O47"/>
    </row>
    <row r="48" spans="9:15" s="13" customFormat="1" x14ac:dyDescent="0.25">
      <c r="J48"/>
      <c r="K48"/>
      <c r="O48"/>
    </row>
    <row r="49" spans="1:15" x14ac:dyDescent="0.25">
      <c r="A49" s="13"/>
      <c r="B49" s="13"/>
      <c r="C49" s="13"/>
      <c r="D49" s="13"/>
      <c r="E49" s="13"/>
      <c r="F49" s="13"/>
      <c r="G49" s="13"/>
      <c r="H49" s="13"/>
      <c r="I49" s="13"/>
    </row>
    <row r="50" spans="1:15" s="13" customFormat="1" x14ac:dyDescent="0.25">
      <c r="J50"/>
      <c r="K50"/>
      <c r="O50"/>
    </row>
    <row r="51" spans="1:15" x14ac:dyDescent="0.25">
      <c r="A51" s="13"/>
      <c r="B51" s="13"/>
      <c r="C51" s="13"/>
      <c r="D51" s="13"/>
      <c r="E51" s="13"/>
      <c r="F51" s="13"/>
      <c r="G51" s="13"/>
      <c r="H51" s="13"/>
      <c r="I51" s="13"/>
    </row>
    <row r="52" spans="1:15" x14ac:dyDescent="0.25">
      <c r="A52" s="13"/>
      <c r="B52" s="13"/>
      <c r="C52" s="13"/>
      <c r="D52" s="13"/>
      <c r="E52" s="13"/>
      <c r="F52" s="13"/>
      <c r="G52" s="13"/>
      <c r="H52" s="13"/>
      <c r="I52" s="13"/>
    </row>
    <row r="53" spans="1:15" x14ac:dyDescent="0.25">
      <c r="A53" s="13"/>
      <c r="B53" s="13"/>
      <c r="C53" s="13"/>
      <c r="D53" s="13"/>
      <c r="E53" s="13"/>
      <c r="F53" s="13"/>
      <c r="G53" s="13"/>
      <c r="H53" s="13"/>
      <c r="I53" s="13"/>
    </row>
    <row r="54" spans="1:15" x14ac:dyDescent="0.25">
      <c r="A54" s="13"/>
      <c r="B54" s="13"/>
      <c r="C54" s="13"/>
      <c r="D54" s="13"/>
      <c r="E54" s="13"/>
      <c r="F54" s="13"/>
      <c r="G54" s="13"/>
      <c r="H54" s="13"/>
      <c r="I54" s="13"/>
    </row>
    <row r="55" spans="1:15" x14ac:dyDescent="0.25">
      <c r="A55" s="13"/>
      <c r="B55" s="13"/>
      <c r="C55" s="13"/>
      <c r="D55" s="13"/>
      <c r="E55" s="13"/>
      <c r="F55" s="13"/>
      <c r="G55" s="13"/>
      <c r="H55" s="13"/>
      <c r="I55" s="13"/>
    </row>
    <row r="56" spans="1:15" x14ac:dyDescent="0.25">
      <c r="A56" s="13"/>
      <c r="B56" s="13"/>
      <c r="C56" s="13"/>
      <c r="D56" s="13"/>
      <c r="E56" s="13"/>
      <c r="F56" s="13"/>
      <c r="G56" s="13"/>
      <c r="H56" s="13"/>
      <c r="I56" s="13"/>
    </row>
    <row r="57" spans="1:15" x14ac:dyDescent="0.25">
      <c r="A57" s="13"/>
      <c r="B57" s="13"/>
      <c r="C57" s="13"/>
      <c r="D57" s="13"/>
      <c r="E57" s="13"/>
      <c r="F57" s="13"/>
      <c r="G57" s="13"/>
      <c r="H57" s="13"/>
      <c r="I57" s="13"/>
    </row>
    <row r="58" spans="1:15" x14ac:dyDescent="0.25">
      <c r="A58" s="13"/>
      <c r="B58" s="13"/>
      <c r="C58" s="13"/>
      <c r="D58" s="13"/>
      <c r="E58" s="13"/>
      <c r="F58" s="13"/>
      <c r="G58" s="13"/>
      <c r="H58" s="13"/>
      <c r="I58" s="13"/>
    </row>
    <row r="59" spans="1:15" x14ac:dyDescent="0.25">
      <c r="A59" s="13"/>
      <c r="B59" s="13"/>
      <c r="C59" s="13"/>
      <c r="D59" s="13"/>
      <c r="E59" s="13"/>
      <c r="F59" s="13"/>
      <c r="G59" s="13"/>
      <c r="H59" s="13"/>
      <c r="I59" s="13"/>
    </row>
    <row r="60" spans="1:15" x14ac:dyDescent="0.25">
      <c r="A60" s="13"/>
      <c r="B60" s="13"/>
      <c r="C60" s="13"/>
      <c r="D60" s="13"/>
      <c r="E60" s="13"/>
      <c r="F60" s="13"/>
      <c r="G60" s="13"/>
      <c r="H60" s="13"/>
      <c r="I60" s="13"/>
    </row>
    <row r="61" spans="1:15" x14ac:dyDescent="0.25">
      <c r="A61" s="13"/>
      <c r="B61" s="13"/>
      <c r="C61" s="13"/>
      <c r="D61" s="13"/>
      <c r="E61" s="13"/>
      <c r="F61" s="13"/>
      <c r="G61" s="13"/>
      <c r="H61" s="13"/>
      <c r="I61" s="13"/>
    </row>
    <row r="62" spans="1:15" x14ac:dyDescent="0.25">
      <c r="A62" s="13"/>
      <c r="B62" s="13"/>
      <c r="C62" s="13"/>
      <c r="D62" s="13"/>
      <c r="E62" s="13"/>
      <c r="F62" s="13"/>
      <c r="G62" s="13"/>
      <c r="H62" s="13"/>
      <c r="I62" s="13"/>
    </row>
    <row r="63" spans="1:15" x14ac:dyDescent="0.25">
      <c r="A63" s="13"/>
      <c r="B63" s="13"/>
      <c r="C63" s="13"/>
      <c r="D63" s="13"/>
      <c r="E63" s="13"/>
      <c r="F63" s="13"/>
      <c r="G63" s="13"/>
      <c r="H63" s="13"/>
      <c r="I63" s="13"/>
    </row>
    <row r="64" spans="1:15" x14ac:dyDescent="0.25">
      <c r="A64" s="13"/>
      <c r="B64" s="13"/>
      <c r="C64" s="13"/>
      <c r="D64" s="13"/>
      <c r="E64" s="13"/>
      <c r="F64" s="13"/>
      <c r="G64" s="13"/>
      <c r="H64" s="13"/>
      <c r="I64" s="13"/>
    </row>
    <row r="65" spans="1:9" x14ac:dyDescent="0.25">
      <c r="A65" s="13"/>
      <c r="B65" s="13"/>
      <c r="C65" s="13"/>
      <c r="D65" s="13"/>
      <c r="E65" s="13"/>
      <c r="F65" s="13"/>
      <c r="G65" s="13"/>
      <c r="H65" s="13"/>
      <c r="I65" s="13"/>
    </row>
    <row r="66" spans="1:9" x14ac:dyDescent="0.25">
      <c r="A66" s="13"/>
      <c r="B66" s="13"/>
      <c r="C66" s="13"/>
      <c r="D66" s="13"/>
      <c r="E66" s="13"/>
      <c r="F66" s="13"/>
      <c r="G66" s="13"/>
      <c r="H66" s="13"/>
      <c r="I66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F6" sqref="F6"/>
    </sheetView>
  </sheetViews>
  <sheetFormatPr defaultRowHeight="15" x14ac:dyDescent="0.25"/>
  <cols>
    <col min="1" max="1" width="27.42578125" customWidth="1"/>
    <col min="2" max="2" width="11.5703125" bestFit="1" customWidth="1"/>
  </cols>
  <sheetData>
    <row r="1" spans="1:2" x14ac:dyDescent="0.25">
      <c r="A1" s="60"/>
      <c r="B1" s="60"/>
    </row>
    <row r="2" spans="1:2" x14ac:dyDescent="0.25">
      <c r="A2" s="53" t="s">
        <v>40</v>
      </c>
      <c r="B2" s="50">
        <v>258116.44</v>
      </c>
    </row>
    <row r="3" spans="1:2" x14ac:dyDescent="0.25">
      <c r="A3" s="51" t="s">
        <v>39</v>
      </c>
      <c r="B3" s="54">
        <f>-B2*0.07</f>
        <v>-18068.150800000003</v>
      </c>
    </row>
    <row r="4" spans="1:2" x14ac:dyDescent="0.25">
      <c r="A4" s="53" t="s">
        <v>41</v>
      </c>
      <c r="B4" s="52">
        <f>SUM(B2:B3)</f>
        <v>240048.2892</v>
      </c>
    </row>
    <row r="5" spans="1:2" x14ac:dyDescent="0.25">
      <c r="A5" s="51" t="s">
        <v>42</v>
      </c>
      <c r="B5" s="54">
        <f>-B4*0.3</f>
        <v>-72014.48676</v>
      </c>
    </row>
    <row r="6" spans="1:2" x14ac:dyDescent="0.25">
      <c r="A6" s="55" t="s">
        <v>43</v>
      </c>
      <c r="B6" s="52">
        <f>SUM(B4:B5)</f>
        <v>168033.80244</v>
      </c>
    </row>
    <row r="7" spans="1:2" x14ac:dyDescent="0.25">
      <c r="A7" s="56" t="s">
        <v>44</v>
      </c>
      <c r="B7" s="57">
        <f>+B6*0.3</f>
        <v>50410.140732</v>
      </c>
    </row>
    <row r="8" spans="1:2" x14ac:dyDescent="0.25">
      <c r="A8" s="49"/>
      <c r="B8" s="49"/>
    </row>
    <row r="9" spans="1:2" x14ac:dyDescent="0.25">
      <c r="A9" s="49"/>
      <c r="B9" s="49"/>
    </row>
  </sheetData>
  <mergeCells count="1">
    <mergeCell ref="A1:B1"/>
  </mergeCells>
  <pageMargins left="0.7" right="0.7" top="0.75" bottom="0.75" header="0.3" footer="0.3"/>
  <pageSetup orientation="portrait" r:id="rId1"/>
  <ignoredErrors>
    <ignoredError sqref="B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John.Azubuike</dc:creator>
  <cp:lastModifiedBy>Adeleye, Olabode E SPDC-UPO/G/PES</cp:lastModifiedBy>
  <dcterms:created xsi:type="dcterms:W3CDTF">2017-10-17T13:35:04Z</dcterms:created>
  <dcterms:modified xsi:type="dcterms:W3CDTF">2018-03-23T16:01:48Z</dcterms:modified>
</cp:coreProperties>
</file>