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Apps\I.T\Desktop\1. Main Folders\FFF Cadence\"/>
    </mc:Choice>
  </mc:AlternateContent>
  <bookViews>
    <workbookView xWindow="0" yWindow="60" windowWidth="16820" windowHeight="7040"/>
  </bookViews>
  <sheets>
    <sheet name="FCF" sheetId="7" r:id="rId1"/>
    <sheet name="Benefit" sheetId="10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9" i="7" l="1"/>
  <c r="J7" i="10" l="1"/>
  <c r="I7" i="10"/>
  <c r="H6" i="10"/>
  <c r="H7" i="10" s="1"/>
  <c r="H10" i="10" s="1"/>
  <c r="I9" i="7" l="1"/>
  <c r="I10" i="7" s="1"/>
  <c r="P7" i="7"/>
  <c r="L7" i="7"/>
  <c r="I5" i="7" l="1"/>
  <c r="P14" i="7" l="1"/>
  <c r="L14" i="7"/>
  <c r="I14" i="7"/>
  <c r="P9" i="7"/>
  <c r="P10" i="7" s="1"/>
  <c r="L9" i="7"/>
  <c r="L10" i="7" s="1"/>
  <c r="I11" i="7"/>
  <c r="H9" i="7"/>
  <c r="H10" i="7" s="1"/>
  <c r="G9" i="7"/>
  <c r="G10" i="7" s="1"/>
  <c r="F9" i="7"/>
  <c r="F10" i="7" s="1"/>
  <c r="E9" i="7"/>
  <c r="E10" i="7" s="1"/>
  <c r="E11" i="7" s="1"/>
  <c r="E15" i="7" s="1"/>
  <c r="D9" i="7"/>
  <c r="D10" i="7" s="1"/>
  <c r="C9" i="7"/>
  <c r="C10" i="7" s="1"/>
  <c r="B9" i="7"/>
  <c r="B10" i="7" s="1"/>
  <c r="I15" i="7" l="1"/>
  <c r="I16" i="7" s="1"/>
  <c r="I18" i="7" s="1"/>
  <c r="I20" i="7" s="1"/>
  <c r="I24" i="7" s="1"/>
  <c r="I25" i="7" s="1"/>
  <c r="L11" i="7"/>
  <c r="L15" i="7" s="1"/>
  <c r="E16" i="7"/>
  <c r="E18" i="7" s="1"/>
  <c r="B11" i="7"/>
  <c r="B15" i="7" s="1"/>
  <c r="F11" i="7"/>
  <c r="F15" i="7" s="1"/>
  <c r="C11" i="7"/>
  <c r="C15" i="7" s="1"/>
  <c r="G11" i="7"/>
  <c r="G15" i="7" s="1"/>
  <c r="P11" i="7"/>
  <c r="P15" i="7" s="1"/>
  <c r="D11" i="7"/>
  <c r="D15" i="7" s="1"/>
  <c r="H11" i="7"/>
  <c r="H15" i="7" s="1"/>
  <c r="G16" i="7" l="1"/>
  <c r="G18" i="7" s="1"/>
  <c r="H16" i="7"/>
  <c r="H18" i="7" s="1"/>
  <c r="C16" i="7"/>
  <c r="C18" i="7" s="1"/>
  <c r="D16" i="7"/>
  <c r="D18" i="7" s="1"/>
  <c r="P16" i="7"/>
  <c r="P18" i="7" s="1"/>
  <c r="P20" i="7" s="1"/>
  <c r="B16" i="7"/>
  <c r="B18" i="7" s="1"/>
  <c r="L16" i="7"/>
  <c r="L18" i="7" s="1"/>
  <c r="L20" i="7" s="1"/>
  <c r="F16" i="7"/>
  <c r="F18" i="7" s="1"/>
  <c r="L25" i="7" l="1"/>
  <c r="P25" i="7"/>
  <c r="I32" i="7" l="1"/>
</calcChain>
</file>

<file path=xl/sharedStrings.xml><?xml version="1.0" encoding="utf-8"?>
<sst xmlns="http://schemas.openxmlformats.org/spreadsheetml/2006/main" count="84" uniqueCount="51">
  <si>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</si>
  <si>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</si>
  <si>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</si>
  <si>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</si>
  <si>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</si>
  <si>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</si>
  <si>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</si>
  <si>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</si>
  <si>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</si>
  <si>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</si>
  <si>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</si>
  <si>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</si>
  <si>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</si>
  <si>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</si>
  <si>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</si>
  <si>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</si>
  <si>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</si>
  <si>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</si>
  <si>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</si>
  <si>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</si>
  <si>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</si>
  <si>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</si>
  <si>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</si>
  <si>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</si>
  <si>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</si>
  <si>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</si>
  <si>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</si>
  <si>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</si>
  <si>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CSD Impact( SS)</t>
  </si>
  <si>
    <t>CSD SS</t>
  </si>
  <si>
    <t>Total for Oil + Gas</t>
  </si>
  <si>
    <t>Capex</t>
  </si>
  <si>
    <t>Capital Allwce</t>
  </si>
  <si>
    <t>Capital Allwce tax shield</t>
  </si>
  <si>
    <t>CSD 100%</t>
  </si>
  <si>
    <t>SAVINGS</t>
  </si>
  <si>
    <t>S/N</t>
  </si>
  <si>
    <t>ITEMS</t>
  </si>
  <si>
    <t xml:space="preserve">
SN</t>
  </si>
  <si>
    <t xml:space="preserve">
USD</t>
  </si>
  <si>
    <t xml:space="preserve">
F$</t>
  </si>
  <si>
    <t>Remarks</t>
  </si>
  <si>
    <t>Cost of Logistics</t>
  </si>
  <si>
    <t>Cost of Materials (Gaskets)</t>
  </si>
  <si>
    <t>Cost of material: 4pcs gaskets costing $245.52that was used for test sep deducted.</t>
  </si>
  <si>
    <r>
      <t xml:space="preserve">Deferment for 3 days for NBNK+Yokri = 49815bopd @ $51/bbls  </t>
    </r>
    <r>
      <rPr>
        <i/>
        <sz val="9"/>
        <color theme="1"/>
        <rFont val="Calibri"/>
        <family val="2"/>
        <scheme val="minor"/>
      </rPr>
      <t>(NBNK dail prod is 10500bopd and Yokri 6,105bopd) @current production.</t>
    </r>
  </si>
  <si>
    <t>$51/bbls oil price based on BP. There should be more savings if Yokri Loc-9 wells comes in before 14th March.</t>
  </si>
  <si>
    <t xml:space="preserve">Contact cost for desanding both Northbank and Yokri </t>
  </si>
  <si>
    <t>This contract cost for both NBNK and Yokri. This will be executed on DIY both in Feb and March 2018</t>
  </si>
  <si>
    <t>Total Savings</t>
  </si>
  <si>
    <t>Diff in USD is due to $245.52 cost of gaskits used for test separator desanding.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</si>
</sst>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0_);\(#,##0.000\)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0"/>
      <name val="Arial"/>
      <family val="2"/>
    </font>
    <font>
      <i/>
      <sz val="9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51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4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164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165" fontId="0" fillId="2" borderId="1" xfId="2" applyNumberFormat="1" applyFont="1" applyFill="1" applyBorder="1"/>
    <xf numFmtId="165" fontId="0" fillId="2" borderId="1" xfId="3" applyNumberFormat="1" applyFont="1" applyFill="1" applyBorder="1"/>
    <xf numFmtId="164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168" fontId="0" fillId="2" borderId="1" xfId="3" applyNumberFormat="1" applyFont="1" applyFill="1" applyBorder="1"/>
    <xf numFmtId="0" fontId="1" fillId="6" borderId="8" xfId="0" applyFont="1" applyFill="1" applyBorder="1" applyAlignment="1">
      <alignment horizontal="center"/>
    </xf>
    <xf numFmtId="0" fontId="6" fillId="6" borderId="8" xfId="0" applyFont="1" applyFill="1" applyBorder="1" applyAlignment="1" applyProtection="1">
      <alignment horizontal="center" vertical="top" wrapText="1"/>
      <protection locked="0"/>
    </xf>
    <xf numFmtId="3" fontId="6" fillId="6" borderId="8" xfId="0" applyNumberFormat="1" applyFont="1" applyFill="1" applyBorder="1" applyAlignment="1" applyProtection="1">
      <alignment horizontal="center" vertical="top" wrapText="1"/>
      <protection locked="0"/>
    </xf>
    <xf numFmtId="0" fontId="0" fillId="0" borderId="8" xfId="0" applyBorder="1" applyAlignment="1">
      <alignment horizontal="center"/>
    </xf>
    <xf numFmtId="164" fontId="0" fillId="0" borderId="8" xfId="3" applyFont="1" applyBorder="1" applyAlignment="1">
      <alignment wrapText="1"/>
    </xf>
    <xf numFmtId="0" fontId="0" fillId="0" borderId="8" xfId="0" applyBorder="1" applyAlignment="1">
      <alignment wrapText="1"/>
    </xf>
    <xf numFmtId="0" fontId="0" fillId="0" borderId="8" xfId="0" applyBorder="1"/>
    <xf numFmtId="164" fontId="0" fillId="6" borderId="8" xfId="3" applyFont="1" applyFill="1" applyBorder="1" applyAlignment="1">
      <alignment wrapText="1"/>
    </xf>
    <xf numFmtId="0" fontId="0" fillId="0" borderId="9" xfId="0" applyBorder="1" applyAlignment="1">
      <alignment horizontal="center"/>
    </xf>
    <xf numFmtId="164" fontId="0" fillId="0" borderId="8" xfId="3" applyFont="1" applyBorder="1"/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5" fillId="0" borderId="8" xfId="0" applyFont="1" applyBorder="1" applyAlignment="1">
      <alignment horizontal="center" wrapText="1"/>
    </xf>
    <xf numFmtId="0" fontId="1" fillId="6" borderId="8" xfId="0" applyFont="1" applyFill="1" applyBorder="1" applyAlignment="1">
      <alignment horizontal="center" wrapText="1"/>
    </xf>
    <xf numFmtId="0" fontId="0" fillId="0" borderId="8" xfId="0" applyBorder="1" applyAlignment="1">
      <alignment horizontal="left" wrapText="1"/>
    </xf>
    <xf numFmtId="0" fontId="0" fillId="0" borderId="10" xfId="0" applyBorder="1" applyAlignment="1">
      <alignment horizontal="center" wrapText="1"/>
    </xf>
    <xf numFmtId="0" fontId="0" fillId="0" borderId="11" xfId="0" applyBorder="1" applyAlignment="1">
      <alignment horizontal="center" wrapText="1"/>
    </xf>
  </cellXfs>
  <cellStyles count="4">
    <cellStyle name="Comma 10 6" xfId="2"/>
    <cellStyle name="Comma 2" xfId="3"/>
    <cellStyle name="Normal" xfId="0" builtinId="0"/>
    <cellStyle name="Normal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EPPlan2000\BusPlan00\Volume%200\Strategic%20Options\Analysis\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Common\Merak\USER%20INSTALL\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nepcolags002\SNCP_MOD\Projects\Devplan\Evaluations\Indonesia\Bukat%20Evaluation\Bukat_450MMb\qc\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Client\SEPIV\Calgary%20Code\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NCP_PLAN\BP%20Library\BP%20for%202004%20to%202008\Capaloc-2003\Capaloc\Data\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EPPlan2000\BusPlan00\Volume%200\Strategic%20Options\Analysis\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R.Karame$\cached\My%20Documents\BP'04%20Submission\PMasters%20DFW%20Submission%20270804\DFW\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Econ"/>
      <sheetName val="HWPF Summary"/>
      <sheetName val="Options"/>
      <sheetName val="CES Data"/>
      <sheetName val="Qty"/>
      <sheetName val="prodprof 1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</sheetNames>
    <sheetDataSet>
      <sheetData sheetId="0" refreshError="1"/>
      <sheetData sheetId="1"/>
      <sheetData sheetId="2"/>
      <sheetData sheetId="3" refreshError="1"/>
      <sheetData sheetId="4"/>
      <sheetData sheetId="5" refreshError="1"/>
      <sheetData sheetId="6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>
        <row r="12">
          <cell r="F12">
            <v>1218.1665773563388</v>
          </cell>
        </row>
      </sheetData>
      <sheetData sheetId="76"/>
      <sheetData sheetId="77"/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2">
          <cell r="F12">
            <v>5.61</v>
          </cell>
        </row>
      </sheetData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/>
      <sheetData sheetId="187"/>
      <sheetData sheetId="188"/>
      <sheetData sheetId="189"/>
      <sheetData sheetId="190"/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/>
      <sheetData sheetId="306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cials"/>
      <sheetName val="Economics"/>
      <sheetName val="Sheet2"/>
      <sheetName val="Sheet3"/>
      <sheetName val="SiepFinProj_0513_prs"/>
      <sheetName val="AWARDED"/>
    </sheetNames>
    <sheetDataSet>
      <sheetData sheetId="0" refreshError="1"/>
      <sheetData sheetId="1" refreshError="1">
        <row r="14">
          <cell r="AD14">
            <v>8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Overview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>
        <row r="2">
          <cell r="X2">
            <v>0.36499999999999999</v>
          </cell>
        </row>
      </sheetData>
      <sheetData sheetId="1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do not Delete"/>
      <sheetName val="LIST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Jul-99(1)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Input_Output"/>
      <sheetName val="Const Equip"/>
      <sheetName val="Gas_Low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  <sheetName val="As Is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 refreshError="1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"/>
  <sheetViews>
    <sheetView tabSelected="1" zoomScale="85" zoomScaleNormal="85" workbookViewId="0">
      <selection activeCell="J9" sqref="J9"/>
    </sheetView>
  </sheetViews>
  <sheetFormatPr defaultRowHeight="14.5" x14ac:dyDescent="0.35"/>
  <cols>
    <col min="1" max="1" width="46.1796875" customWidth="1"/>
    <col min="2" max="8" width="15" hidden="1" customWidth="1"/>
    <col min="9" max="9" width="15" customWidth="1"/>
    <col min="10" max="10" width="43.453125" customWidth="1"/>
    <col min="11" max="11" width="60.1796875" customWidth="1"/>
    <col min="12" max="12" width="15.26953125" customWidth="1"/>
    <col min="13" max="13" width="16.81640625" customWidth="1"/>
    <col min="14" max="14" width="9.1796875" customWidth="1"/>
    <col min="15" max="15" width="60.179687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 x14ac:dyDescent="0.35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 x14ac:dyDescent="0.4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M2" s="32"/>
      <c r="O2" s="3" t="s">
        <v>2</v>
      </c>
      <c r="P2" s="4">
        <v>2018</v>
      </c>
      <c r="Q2" s="13"/>
    </row>
    <row r="3" spans="1:18" x14ac:dyDescent="0.35">
      <c r="A3" s="1" t="s">
        <v>3</v>
      </c>
      <c r="K3" s="1" t="s">
        <v>3</v>
      </c>
      <c r="M3" s="5"/>
      <c r="O3" s="1" t="s">
        <v>3</v>
      </c>
    </row>
    <row r="4" spans="1:18" x14ac:dyDescent="0.35">
      <c r="A4" s="1" t="s">
        <v>31</v>
      </c>
      <c r="I4" s="31">
        <v>0</v>
      </c>
      <c r="K4" s="1"/>
      <c r="L4" s="31"/>
      <c r="M4" s="5"/>
      <c r="O4" s="1"/>
    </row>
    <row r="5" spans="1:18" x14ac:dyDescent="0.35">
      <c r="A5" s="1" t="s">
        <v>32</v>
      </c>
      <c r="I5" s="31">
        <f>I4*0.2</f>
        <v>0</v>
      </c>
      <c r="K5" s="1"/>
      <c r="L5" s="31"/>
      <c r="M5" s="5"/>
      <c r="O5" s="1"/>
    </row>
    <row r="6" spans="1:18" x14ac:dyDescent="0.35">
      <c r="A6" s="6" t="s">
        <v>4</v>
      </c>
      <c r="B6" s="7"/>
      <c r="C6" s="7"/>
      <c r="D6" s="7"/>
      <c r="E6" s="7"/>
      <c r="F6" s="7"/>
      <c r="G6" s="7"/>
      <c r="H6" s="7"/>
      <c r="I6" s="7">
        <v>51.05</v>
      </c>
      <c r="J6" t="s">
        <v>5</v>
      </c>
      <c r="K6" s="6" t="s">
        <v>6</v>
      </c>
      <c r="L6" s="8">
        <v>1.36</v>
      </c>
      <c r="M6" t="s">
        <v>5</v>
      </c>
      <c r="O6" s="6" t="s">
        <v>6</v>
      </c>
      <c r="P6" s="9">
        <v>2.5099999999999998</v>
      </c>
      <c r="Q6" t="s">
        <v>5</v>
      </c>
      <c r="R6" s="5"/>
    </row>
    <row r="7" spans="1:18" x14ac:dyDescent="0.35">
      <c r="A7" s="6" t="s">
        <v>7</v>
      </c>
      <c r="B7" s="10">
        <v>366</v>
      </c>
      <c r="C7" s="10">
        <v>365</v>
      </c>
      <c r="D7" s="10">
        <v>365</v>
      </c>
      <c r="E7" s="10">
        <v>365</v>
      </c>
      <c r="F7" s="10">
        <v>366</v>
      </c>
      <c r="G7" s="10">
        <v>365</v>
      </c>
      <c r="H7" s="10">
        <v>365</v>
      </c>
      <c r="I7" s="10">
        <v>3</v>
      </c>
      <c r="K7" s="6" t="s">
        <v>7</v>
      </c>
      <c r="L7" s="10">
        <f>31+30+31+30+31</f>
        <v>153</v>
      </c>
      <c r="O7" s="6" t="s">
        <v>7</v>
      </c>
      <c r="P7" s="10">
        <f>31+30+31+30+31</f>
        <v>153</v>
      </c>
    </row>
    <row r="8" spans="1:18" x14ac:dyDescent="0.35">
      <c r="A8" s="6" t="s">
        <v>8</v>
      </c>
      <c r="B8" s="11"/>
      <c r="C8" s="11"/>
      <c r="D8" s="11"/>
      <c r="E8" s="11"/>
      <c r="F8" s="11"/>
      <c r="G8" s="11"/>
      <c r="H8" s="11"/>
      <c r="I8" s="12">
        <v>49.814999999999998</v>
      </c>
      <c r="J8" t="s">
        <v>9</v>
      </c>
      <c r="K8" s="6" t="s">
        <v>8</v>
      </c>
      <c r="L8" s="13">
        <v>0</v>
      </c>
      <c r="M8" t="s">
        <v>9</v>
      </c>
      <c r="O8" s="6" t="s">
        <v>8</v>
      </c>
      <c r="P8" s="13">
        <v>0</v>
      </c>
      <c r="Q8" t="s">
        <v>9</v>
      </c>
    </row>
    <row r="9" spans="1:18" x14ac:dyDescent="0.35">
      <c r="A9" s="6" t="s">
        <v>10</v>
      </c>
      <c r="B9" s="14">
        <f t="shared" ref="B9:H9" si="0">B8*B7*1000</f>
        <v>0</v>
      </c>
      <c r="C9" s="14">
        <f t="shared" si="0"/>
        <v>0</v>
      </c>
      <c r="D9" s="14">
        <f t="shared" si="0"/>
        <v>0</v>
      </c>
      <c r="E9" s="14">
        <f t="shared" si="0"/>
        <v>0</v>
      </c>
      <c r="F9" s="14">
        <f t="shared" si="0"/>
        <v>0</v>
      </c>
      <c r="G9" s="14">
        <f t="shared" si="0"/>
        <v>0</v>
      </c>
      <c r="H9" s="14">
        <f t="shared" si="0"/>
        <v>0</v>
      </c>
      <c r="I9" s="14">
        <f>I8*I7*1000</f>
        <v>149445</v>
      </c>
      <c r="J9" s="28">
        <f>I9/31000</f>
        <v>4.8208064516129037</v>
      </c>
      <c r="K9" s="6" t="s">
        <v>11</v>
      </c>
      <c r="L9" s="14">
        <f>L8*L7*1000</f>
        <v>0</v>
      </c>
      <c r="O9" s="6" t="s">
        <v>11</v>
      </c>
      <c r="P9" s="14">
        <f t="shared" ref="P9" si="1">P8*P7*1000</f>
        <v>0</v>
      </c>
    </row>
    <row r="10" spans="1:18" ht="15" thickBot="1" x14ac:dyDescent="0.4">
      <c r="A10" s="6" t="s">
        <v>12</v>
      </c>
      <c r="B10" s="15">
        <f t="shared" ref="B10:I10" si="2">+B9*B6</f>
        <v>0</v>
      </c>
      <c r="C10" s="15">
        <f t="shared" si="2"/>
        <v>0</v>
      </c>
      <c r="D10" s="15">
        <f t="shared" si="2"/>
        <v>0</v>
      </c>
      <c r="E10" s="15">
        <f t="shared" si="2"/>
        <v>0</v>
      </c>
      <c r="F10" s="15">
        <f t="shared" si="2"/>
        <v>0</v>
      </c>
      <c r="G10" s="15">
        <f t="shared" si="2"/>
        <v>0</v>
      </c>
      <c r="H10" s="15">
        <f t="shared" si="2"/>
        <v>0</v>
      </c>
      <c r="I10" s="16">
        <f t="shared" si="2"/>
        <v>7629167.25</v>
      </c>
      <c r="K10" s="6" t="s">
        <v>12</v>
      </c>
      <c r="L10" s="16">
        <f>+L9*L6*5.8</f>
        <v>0</v>
      </c>
      <c r="O10" s="6" t="s">
        <v>12</v>
      </c>
      <c r="P10" s="16">
        <f>+P9*P6*5.8</f>
        <v>0</v>
      </c>
    </row>
    <row r="11" spans="1:18" ht="15" thickTop="1" x14ac:dyDescent="0.35">
      <c r="A11" s="6" t="s">
        <v>13</v>
      </c>
      <c r="B11" s="17">
        <f t="shared" ref="B11:I11" si="3">-B10*0.2</f>
        <v>0</v>
      </c>
      <c r="C11" s="17">
        <f t="shared" si="3"/>
        <v>0</v>
      </c>
      <c r="D11" s="17">
        <f t="shared" si="3"/>
        <v>0</v>
      </c>
      <c r="E11" s="17">
        <f t="shared" si="3"/>
        <v>0</v>
      </c>
      <c r="F11" s="17">
        <f t="shared" si="3"/>
        <v>0</v>
      </c>
      <c r="G11" s="17">
        <f t="shared" si="3"/>
        <v>0</v>
      </c>
      <c r="H11" s="18">
        <f t="shared" si="3"/>
        <v>0</v>
      </c>
      <c r="I11" s="19">
        <f t="shared" si="3"/>
        <v>-1525833.4500000002</v>
      </c>
      <c r="J11" t="s">
        <v>14</v>
      </c>
      <c r="K11" s="6" t="s">
        <v>15</v>
      </c>
      <c r="L11" s="19">
        <f>-L10*0.07</f>
        <v>0</v>
      </c>
      <c r="M11" t="s">
        <v>16</v>
      </c>
      <c r="O11" s="6" t="s">
        <v>15</v>
      </c>
      <c r="P11" s="19">
        <f>-P10*0.07</f>
        <v>0</v>
      </c>
      <c r="Q11" t="s">
        <v>16</v>
      </c>
    </row>
    <row r="12" spans="1:18" x14ac:dyDescent="0.35">
      <c r="A12" s="6" t="s">
        <v>17</v>
      </c>
      <c r="B12" s="17"/>
      <c r="C12" s="17"/>
      <c r="D12" s="17"/>
      <c r="E12" s="17"/>
      <c r="F12" s="17"/>
      <c r="G12" s="17"/>
      <c r="H12" s="18"/>
      <c r="I12" s="17">
        <v>22268.2</v>
      </c>
      <c r="K12" s="6" t="s">
        <v>17</v>
      </c>
      <c r="L12" s="17">
        <v>0</v>
      </c>
      <c r="O12" s="6" t="s">
        <v>17</v>
      </c>
      <c r="P12" s="17">
        <v>0</v>
      </c>
    </row>
    <row r="13" spans="1:18" x14ac:dyDescent="0.35">
      <c r="A13" s="6" t="s">
        <v>18</v>
      </c>
      <c r="B13" s="17"/>
      <c r="C13" s="17"/>
      <c r="D13" s="17"/>
      <c r="E13" s="17"/>
      <c r="F13" s="17"/>
      <c r="G13" s="17"/>
      <c r="H13" s="18"/>
      <c r="I13" s="17"/>
      <c r="K13" s="6" t="s">
        <v>18</v>
      </c>
      <c r="L13" s="17"/>
      <c r="O13" s="6" t="s">
        <v>18</v>
      </c>
      <c r="P13" s="17"/>
    </row>
    <row r="14" spans="1:18" x14ac:dyDescent="0.35">
      <c r="A14" s="6" t="s">
        <v>19</v>
      </c>
      <c r="B14" s="17"/>
      <c r="C14" s="17"/>
      <c r="D14" s="17"/>
      <c r="E14" s="17"/>
      <c r="F14" s="17"/>
      <c r="G14" s="17"/>
      <c r="H14" s="18"/>
      <c r="I14" s="17">
        <f>-I8*I7*2706</f>
        <v>-404398.17</v>
      </c>
      <c r="J14" t="s">
        <v>20</v>
      </c>
      <c r="K14" s="6" t="s">
        <v>19</v>
      </c>
      <c r="L14" s="17">
        <f>-L8*L7*2706</f>
        <v>0</v>
      </c>
      <c r="O14" s="6" t="s">
        <v>19</v>
      </c>
      <c r="P14" s="17">
        <f>-P8*P7*2706</f>
        <v>0</v>
      </c>
    </row>
    <row r="15" spans="1:18" x14ac:dyDescent="0.35">
      <c r="A15" s="6" t="s">
        <v>21</v>
      </c>
      <c r="B15" s="20">
        <f t="shared" ref="B15:H15" si="4">+B10+B11</f>
        <v>0</v>
      </c>
      <c r="C15" s="20">
        <f t="shared" si="4"/>
        <v>0</v>
      </c>
      <c r="D15" s="20">
        <f t="shared" si="4"/>
        <v>0</v>
      </c>
      <c r="E15" s="20">
        <f t="shared" si="4"/>
        <v>0</v>
      </c>
      <c r="F15" s="20">
        <f t="shared" si="4"/>
        <v>0</v>
      </c>
      <c r="G15" s="20">
        <f t="shared" si="4"/>
        <v>0</v>
      </c>
      <c r="H15" s="21">
        <f t="shared" si="4"/>
        <v>0</v>
      </c>
      <c r="I15" s="20">
        <f>+I10+I11+I12+I13+I14</f>
        <v>5721203.8300000001</v>
      </c>
      <c r="K15" s="6" t="s">
        <v>21</v>
      </c>
      <c r="L15" s="20">
        <f>+L10+L11+L12+L13+L14</f>
        <v>0</v>
      </c>
      <c r="O15" s="6" t="s">
        <v>21</v>
      </c>
      <c r="P15" s="20">
        <f>+P10+P11+P12+P13+P14</f>
        <v>0</v>
      </c>
    </row>
    <row r="16" spans="1:18" x14ac:dyDescent="0.35">
      <c r="A16" s="6" t="s">
        <v>22</v>
      </c>
      <c r="B16" s="17">
        <f t="shared" ref="B16:I16" si="5">-B15*0.85</f>
        <v>0</v>
      </c>
      <c r="C16" s="17">
        <f t="shared" si="5"/>
        <v>0</v>
      </c>
      <c r="D16" s="17">
        <f t="shared" si="5"/>
        <v>0</v>
      </c>
      <c r="E16" s="17">
        <f t="shared" si="5"/>
        <v>0</v>
      </c>
      <c r="F16" s="17">
        <f t="shared" si="5"/>
        <v>0</v>
      </c>
      <c r="G16" s="17">
        <f t="shared" si="5"/>
        <v>0</v>
      </c>
      <c r="H16" s="18">
        <f t="shared" si="5"/>
        <v>0</v>
      </c>
      <c r="I16" s="17">
        <f t="shared" si="5"/>
        <v>-4863023.2555</v>
      </c>
      <c r="J16" t="s">
        <v>23</v>
      </c>
      <c r="K16" s="6" t="s">
        <v>24</v>
      </c>
      <c r="L16" s="17">
        <f>-L15*0.3</f>
        <v>0</v>
      </c>
      <c r="O16" s="6" t="s">
        <v>24</v>
      </c>
      <c r="P16" s="17">
        <f>-P15*0.3</f>
        <v>0</v>
      </c>
    </row>
    <row r="17" spans="1:17" x14ac:dyDescent="0.35">
      <c r="A17" s="22"/>
      <c r="B17" s="23"/>
      <c r="C17" s="23"/>
      <c r="D17" s="23"/>
      <c r="E17" s="23"/>
      <c r="F17" s="23"/>
      <c r="G17" s="23"/>
      <c r="H17" s="23"/>
      <c r="I17" s="24"/>
      <c r="K17" s="22"/>
      <c r="L17" s="24"/>
      <c r="O17" s="22"/>
      <c r="P17" s="24"/>
    </row>
    <row r="18" spans="1:17" ht="15" thickBot="1" x14ac:dyDescent="0.4">
      <c r="A18" s="25" t="s">
        <v>25</v>
      </c>
      <c r="B18" s="26">
        <f t="shared" ref="B18:I18" si="6">+B15+B16</f>
        <v>0</v>
      </c>
      <c r="C18" s="26">
        <f t="shared" si="6"/>
        <v>0</v>
      </c>
      <c r="D18" s="26">
        <f t="shared" si="6"/>
        <v>0</v>
      </c>
      <c r="E18" s="26">
        <f t="shared" si="6"/>
        <v>0</v>
      </c>
      <c r="F18" s="26">
        <f t="shared" si="6"/>
        <v>0</v>
      </c>
      <c r="G18" s="26">
        <f t="shared" si="6"/>
        <v>0</v>
      </c>
      <c r="H18" s="26">
        <f t="shared" si="6"/>
        <v>0</v>
      </c>
      <c r="I18" s="15">
        <f t="shared" si="6"/>
        <v>858180.5745000001</v>
      </c>
      <c r="K18" s="25" t="s">
        <v>25</v>
      </c>
      <c r="L18" s="15">
        <f t="shared" ref="L18" si="7">+L15+L16</f>
        <v>0</v>
      </c>
      <c r="O18" s="25" t="s">
        <v>25</v>
      </c>
      <c r="P18" s="15">
        <f t="shared" ref="P18" si="8">+P15+P16</f>
        <v>0</v>
      </c>
    </row>
    <row r="19" spans="1:17" ht="15" thickTop="1" x14ac:dyDescent="0.35"/>
    <row r="20" spans="1:17" ht="15" thickBot="1" x14ac:dyDescent="0.4">
      <c r="A20" t="s">
        <v>26</v>
      </c>
      <c r="I20" s="27">
        <f>I18-I14</f>
        <v>1262578.7445</v>
      </c>
      <c r="J20" t="s">
        <v>27</v>
      </c>
      <c r="K20" t="s">
        <v>26</v>
      </c>
      <c r="L20" s="27">
        <f>L18-L14</f>
        <v>0</v>
      </c>
      <c r="M20" t="s">
        <v>27</v>
      </c>
      <c r="O20" t="s">
        <v>26</v>
      </c>
      <c r="P20" s="27">
        <f>P18-P14</f>
        <v>0</v>
      </c>
      <c r="Q20" t="s">
        <v>27</v>
      </c>
    </row>
    <row r="21" spans="1:17" ht="15" thickTop="1" x14ac:dyDescent="0.35"/>
    <row r="22" spans="1:17" x14ac:dyDescent="0.35">
      <c r="A22" s="1" t="s">
        <v>31</v>
      </c>
      <c r="I22" s="31">
        <v>0</v>
      </c>
    </row>
    <row r="23" spans="1:17" x14ac:dyDescent="0.35">
      <c r="A23" s="1" t="s">
        <v>33</v>
      </c>
      <c r="I23" s="31">
        <v>0</v>
      </c>
    </row>
    <row r="24" spans="1:17" x14ac:dyDescent="0.35">
      <c r="A24" t="s">
        <v>34</v>
      </c>
      <c r="I24" s="28">
        <f>I23+I22+I20</f>
        <v>1262578.7445</v>
      </c>
    </row>
    <row r="25" spans="1:17" x14ac:dyDescent="0.35">
      <c r="A25" t="s">
        <v>29</v>
      </c>
      <c r="B25" s="29">
        <v>2014</v>
      </c>
      <c r="C25" s="29"/>
      <c r="D25" s="29"/>
      <c r="E25" s="29"/>
      <c r="F25" s="29"/>
      <c r="G25" s="29"/>
      <c r="H25" s="29"/>
      <c r="I25" s="30">
        <f>I24*0.3</f>
        <v>378773.62335000001</v>
      </c>
      <c r="K25" t="s">
        <v>28</v>
      </c>
      <c r="L25" s="30">
        <f>L20*0.3</f>
        <v>0</v>
      </c>
      <c r="O25" t="s">
        <v>29</v>
      </c>
      <c r="P25" s="30">
        <f>P20*0.3</f>
        <v>0</v>
      </c>
    </row>
    <row r="26" spans="1:17" hidden="1" x14ac:dyDescent="0.35"/>
    <row r="27" spans="1:17" hidden="1" x14ac:dyDescent="0.35"/>
    <row r="28" spans="1:17" hidden="1" x14ac:dyDescent="0.35"/>
    <row r="29" spans="1:17" hidden="1" x14ac:dyDescent="0.35"/>
    <row r="30" spans="1:17" x14ac:dyDescent="0.35">
      <c r="P30" s="28"/>
    </row>
    <row r="32" spans="1:17" x14ac:dyDescent="0.35">
      <c r="A32" t="s">
        <v>30</v>
      </c>
      <c r="I32" s="28">
        <f>I25+L25+P25</f>
        <v>378773.62335000001</v>
      </c>
    </row>
    <row r="33" spans="9:10" x14ac:dyDescent="0.35">
      <c r="I33" s="28"/>
      <c r="J33" s="28"/>
    </row>
    <row r="34" spans="9:10" x14ac:dyDescent="0.35">
      <c r="I34" s="28"/>
    </row>
    <row r="35" spans="9:10" x14ac:dyDescent="0.35">
      <c r="I35" s="28"/>
    </row>
    <row r="37" spans="9:10" x14ac:dyDescent="0.35">
      <c r="I37" s="2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K10"/>
  <sheetViews>
    <sheetView topLeftCell="C1" workbookViewId="0">
      <selection activeCell="D10" sqref="D10"/>
    </sheetView>
  </sheetViews>
  <sheetFormatPr defaultRowHeight="14.5" x14ac:dyDescent="0.35"/>
  <cols>
    <col min="2" max="2" width="16.1796875" customWidth="1"/>
    <col min="3" max="3" width="5.7265625" customWidth="1"/>
    <col min="4" max="4" width="27.81640625" customWidth="1"/>
    <col min="5" max="5" width="15.7265625" customWidth="1"/>
    <col min="8" max="8" width="13.26953125" customWidth="1"/>
    <col min="9" max="9" width="17.81640625" customWidth="1"/>
    <col min="11" max="11" width="72.81640625" customWidth="1"/>
  </cols>
  <sheetData>
    <row r="1" spans="3:11" ht="28.5" x14ac:dyDescent="0.65">
      <c r="C1" s="46" t="s">
        <v>35</v>
      </c>
      <c r="D1" s="46"/>
      <c r="E1" s="46"/>
      <c r="F1" s="46"/>
      <c r="G1" s="46"/>
      <c r="H1" s="46"/>
      <c r="I1" s="46"/>
      <c r="J1" s="46"/>
      <c r="K1" s="46"/>
    </row>
    <row r="2" spans="3:11" ht="26" x14ac:dyDescent="0.35">
      <c r="C2" s="33" t="s">
        <v>36</v>
      </c>
      <c r="D2" s="47" t="s">
        <v>37</v>
      </c>
      <c r="E2" s="47"/>
      <c r="F2" s="47"/>
      <c r="G2" s="47"/>
      <c r="H2" s="34" t="s">
        <v>38</v>
      </c>
      <c r="I2" s="34" t="s">
        <v>39</v>
      </c>
      <c r="J2" s="35" t="s">
        <v>40</v>
      </c>
      <c r="K2" s="33" t="s">
        <v>41</v>
      </c>
    </row>
    <row r="3" spans="3:11" x14ac:dyDescent="0.35">
      <c r="C3" s="36">
        <v>1</v>
      </c>
      <c r="D3" s="48" t="s">
        <v>42</v>
      </c>
      <c r="E3" s="48"/>
      <c r="F3" s="48"/>
      <c r="G3" s="48"/>
      <c r="H3" s="37">
        <v>2326511.5099999998</v>
      </c>
      <c r="I3" s="37">
        <v>5742.12</v>
      </c>
      <c r="J3" s="38"/>
      <c r="K3" s="39"/>
    </row>
    <row r="4" spans="3:11" x14ac:dyDescent="0.35">
      <c r="C4" s="36">
        <v>2</v>
      </c>
      <c r="D4" s="48" t="s">
        <v>43</v>
      </c>
      <c r="E4" s="48"/>
      <c r="F4" s="48"/>
      <c r="G4" s="48"/>
      <c r="H4" s="37"/>
      <c r="I4" s="40">
        <v>2887.44</v>
      </c>
      <c r="J4" s="38"/>
      <c r="K4" s="39" t="s">
        <v>44</v>
      </c>
    </row>
    <row r="5" spans="3:11" ht="29" x14ac:dyDescent="0.35">
      <c r="C5" s="36">
        <v>3</v>
      </c>
      <c r="D5" s="48" t="s">
        <v>45</v>
      </c>
      <c r="E5" s="48"/>
      <c r="F5" s="48"/>
      <c r="G5" s="48"/>
      <c r="H5" s="37"/>
      <c r="I5" s="37">
        <v>2540565</v>
      </c>
      <c r="J5" s="38"/>
      <c r="K5" s="38" t="s">
        <v>46</v>
      </c>
    </row>
    <row r="6" spans="3:11" ht="29" x14ac:dyDescent="0.35">
      <c r="C6" s="41">
        <v>4</v>
      </c>
      <c r="D6" s="49" t="s">
        <v>47</v>
      </c>
      <c r="E6" s="49"/>
      <c r="F6" s="49"/>
      <c r="G6" s="50"/>
      <c r="H6" s="37">
        <f>918000*2</f>
        <v>1836000</v>
      </c>
      <c r="I6" s="37"/>
      <c r="J6" s="38"/>
      <c r="K6" s="38" t="s">
        <v>48</v>
      </c>
    </row>
    <row r="7" spans="3:11" x14ac:dyDescent="0.35">
      <c r="C7" s="43" t="s">
        <v>49</v>
      </c>
      <c r="D7" s="44"/>
      <c r="E7" s="44"/>
      <c r="F7" s="44"/>
      <c r="G7" s="45"/>
      <c r="H7" s="42">
        <f>SUM(H3:H6)</f>
        <v>4162511.51</v>
      </c>
      <c r="I7" s="42">
        <f>SUM(I3:I6)</f>
        <v>2549194.56</v>
      </c>
      <c r="J7" s="39">
        <f t="shared" ref="J7" si="0">SUM(J3:J5)</f>
        <v>0</v>
      </c>
      <c r="K7" s="39" t="s">
        <v>50</v>
      </c>
    </row>
    <row r="10" spans="3:11" x14ac:dyDescent="0.35">
      <c r="H10" s="28">
        <f>H7/305.2+I3+I4</f>
        <v>22268.195353866315</v>
      </c>
    </row>
  </sheetData>
  <mergeCells count="7">
    <mergeCell ref="C7:G7"/>
    <mergeCell ref="C1:K1"/>
    <mergeCell ref="D2:G2"/>
    <mergeCell ref="D3:G3"/>
    <mergeCell ref="D4:G4"/>
    <mergeCell ref="D5:G5"/>
    <mergeCell ref="D6:G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Benefit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Adepoju, Akeem A SPDC-UPO/G/PW</cp:lastModifiedBy>
  <dcterms:created xsi:type="dcterms:W3CDTF">2017-05-02T10:26:09Z</dcterms:created>
  <dcterms:modified xsi:type="dcterms:W3CDTF">2018-07-09T13:49:23Z</dcterms:modified>
</cp:coreProperties>
</file>