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1AB4CF54-CC28-4AA7-BEEC-5859168162BB}" xr6:coauthVersionLast="36" xr6:coauthVersionMax="36" xr10:uidLastSave="{00000000-0000-0000-0000-000000000000}"/>
  <bookViews>
    <workbookView xWindow="0" yWindow="0" windowWidth="16800" windowHeight="6375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C8" i="1"/>
  <c r="G5" i="3"/>
  <c r="G4" i="3"/>
  <c r="G3" i="3"/>
  <c r="G6" i="3" s="1"/>
  <c r="F31" i="1" l="1"/>
  <c r="C31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<sst xmlns="http://schemas.openxmlformats.org/spreadsheetml/2006/main" count="81" uniqueCount="48">
  <si>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</si>
  <si>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</si>
  <si>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</si>
  <si>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</si>
  <si>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</si>
  <si>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</si>
  <si>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</si>
  <si>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</si>
  <si>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</si>
  <si>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</si>
  <si>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</si>
  <si>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</si>
  <si>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</si>
  <si>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</si>
  <si>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</si>
  <si>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</si>
  <si>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</si>
  <si>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</si>
  <si>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</si>
  <si>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</si>
  <si>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</si>
  <si>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</si>
  <si>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</si>
  <si>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</si>
  <si>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</si>
  <si>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</si>
  <si>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</si>
  <si>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</si>
  <si>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</si>
  <si>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</si>
  <si>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</si>
  <si>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</si>
  <si>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</si>
  <si>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</si>
  <si>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</si>
  <si>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Oil</t>
  </si>
  <si>
    <t>Gas</t>
  </si>
  <si>
    <t>Well</t>
  </si>
  <si>
    <t>Net Gain (bbl/d)</t>
  </si>
  <si>
    <t>Remarks</t>
  </si>
  <si>
    <t>From</t>
  </si>
  <si>
    <t>Days</t>
  </si>
  <si>
    <t>EA 48</t>
  </si>
  <si>
    <t>Well tested and PU models updated</t>
  </si>
  <si>
    <t>EA 49</t>
  </si>
  <si>
    <t>EA 21</t>
  </si>
  <si>
    <t>Well yet to be tested due to issues with diverter valve. PU model estimates used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</si>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</sst>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  <xf numFmtId="4" fontId="0" fillId="0" borderId="0" xfId="0" applyNumberFormat="1"/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10" xfId="0" applyBorder="1"/>
    <xf numFmtId="0" fontId="5" fillId="0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16" fontId="0" fillId="0" borderId="10" xfId="0" applyNumberForma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2"/>
  <sheetViews>
    <sheetView tabSelected="1" topLeftCell="A17" zoomScale="85" zoomScaleNormal="85" workbookViewId="0">
      <selection activeCell="C31" sqref="C31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30</v>
      </c>
      <c r="E7" s="7" t="s">
        <v>9</v>
      </c>
      <c r="F7" s="11">
        <v>30</v>
      </c>
      <c r="I7" s="7" t="s">
        <v>9</v>
      </c>
      <c r="J7" s="11"/>
    </row>
    <row r="8" spans="2:11" x14ac:dyDescent="0.25">
      <c r="B8" s="7" t="s">
        <v>10</v>
      </c>
      <c r="C8" s="12">
        <f>Details!G6/30/1000</f>
        <v>0.4592</v>
      </c>
      <c r="D8" t="s">
        <v>11</v>
      </c>
      <c r="E8" s="7" t="s">
        <v>10</v>
      </c>
      <c r="F8" s="13">
        <f>Details!H6/30/1000/5.8</f>
        <v>0.79920457210788076</v>
      </c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13776</v>
      </c>
      <c r="E9" s="7" t="s">
        <v>13</v>
      </c>
      <c r="F9" s="15">
        <f>F8*F7*1000</f>
        <v>23976.137163236424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912618.67200000002</v>
      </c>
      <c r="E10" s="7" t="s">
        <v>14</v>
      </c>
      <c r="F10" s="17">
        <f>+F9*F6*5.8</f>
        <v>227643.83191006453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-182523.73440000002</v>
      </c>
      <c r="D11" t="s">
        <v>16</v>
      </c>
      <c r="E11" s="7" t="s">
        <v>17</v>
      </c>
      <c r="F11" s="19">
        <f>-F10*0.07</f>
        <v>-15935.068233704518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730094.93760000006</v>
      </c>
      <c r="E15" s="7" t="s">
        <v>22</v>
      </c>
      <c r="F15" s="20">
        <f>+F10+F11+F12+F13+F14</f>
        <v>211708.76367636002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-93087.104544000016</v>
      </c>
      <c r="D16" t="s">
        <v>31</v>
      </c>
      <c r="E16" s="7" t="s">
        <v>24</v>
      </c>
      <c r="F16" s="18">
        <f>-F15*0.3</f>
        <v>-63512.629102908002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637007.83305600006</v>
      </c>
      <c r="E18" s="23" t="s">
        <v>25</v>
      </c>
      <c r="F18" s="16">
        <f t="shared" ref="F18" si="4">+F15+F16</f>
        <v>148196.134573452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637007.83305600006</v>
      </c>
      <c r="D20" t="s">
        <v>27</v>
      </c>
      <c r="E20" t="s">
        <v>26</v>
      </c>
      <c r="F20" s="24">
        <f>F18-F14</f>
        <v>148196.134573452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637007.83305600006</v>
      </c>
    </row>
    <row r="25" spans="2:11" x14ac:dyDescent="0.25">
      <c r="B25" t="s">
        <v>34</v>
      </c>
      <c r="C25" s="26">
        <f>C24*0.3</f>
        <v>191102.34991680001</v>
      </c>
      <c r="E25" t="s">
        <v>30</v>
      </c>
      <c r="F25" s="26">
        <f>F20*0.3</f>
        <v>44458.8403720356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235561.19028883561</v>
      </c>
    </row>
    <row r="29" spans="2:11" x14ac:dyDescent="0.25">
      <c r="C29" s="4"/>
    </row>
    <row r="30" spans="2:11" x14ac:dyDescent="0.25">
      <c r="C30" s="4"/>
    </row>
    <row r="31" spans="2:11" x14ac:dyDescent="0.25">
      <c r="C31" s="27">
        <f>C8</f>
        <v>0.4592</v>
      </c>
      <c r="F31" s="13">
        <f>F8*5.8</f>
        <v>4.6353865182257081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4230-8D89-45F9-8AD2-FEC9AE7EF69A}">
  <dimension ref="B1:H6"/>
  <sheetViews>
    <sheetView workbookViewId="0">
      <selection activeCell="D9" sqref="D9"/>
    </sheetView>
  </sheetViews>
  <sheetFormatPr defaultRowHeight="15" x14ac:dyDescent="0.25"/>
  <cols>
    <col min="4" max="4" width="28.28515625" customWidth="1"/>
    <col min="8" max="8" width="10.28515625" bestFit="1" customWidth="1"/>
  </cols>
  <sheetData>
    <row r="1" spans="2:8" ht="15.75" thickBot="1" x14ac:dyDescent="0.3"/>
    <row r="2" spans="2:8" ht="30.75" thickBot="1" x14ac:dyDescent="0.3">
      <c r="B2" s="29" t="s">
        <v>37</v>
      </c>
      <c r="C2" s="30" t="s">
        <v>38</v>
      </c>
      <c r="D2" s="31" t="s">
        <v>39</v>
      </c>
      <c r="E2" s="32" t="s">
        <v>40</v>
      </c>
      <c r="F2" s="33" t="s">
        <v>41</v>
      </c>
      <c r="G2" s="32" t="s">
        <v>35</v>
      </c>
      <c r="H2" s="41" t="s">
        <v>36</v>
      </c>
    </row>
    <row r="3" spans="2:8" ht="24" customHeight="1" thickBot="1" x14ac:dyDescent="0.3">
      <c r="B3" s="34" t="s">
        <v>42</v>
      </c>
      <c r="C3" s="35">
        <v>102</v>
      </c>
      <c r="D3" s="36" t="s">
        <v>43</v>
      </c>
      <c r="E3" s="37">
        <v>43563</v>
      </c>
      <c r="F3" s="32">
        <v>23</v>
      </c>
      <c r="G3" s="32">
        <f>C3*F3</f>
        <v>2346</v>
      </c>
    </row>
    <row r="4" spans="2:8" ht="34.5" customHeight="1" thickBot="1" x14ac:dyDescent="0.3">
      <c r="B4" s="34" t="s">
        <v>44</v>
      </c>
      <c r="C4" s="35">
        <v>201</v>
      </c>
      <c r="D4" s="36" t="s">
        <v>43</v>
      </c>
      <c r="E4" s="37">
        <v>43556</v>
      </c>
      <c r="F4" s="32">
        <v>30</v>
      </c>
      <c r="G4" s="32">
        <f>C4*F4</f>
        <v>6030</v>
      </c>
    </row>
    <row r="5" spans="2:8" ht="45.75" customHeight="1" thickBot="1" x14ac:dyDescent="0.3">
      <c r="B5" s="34" t="s">
        <v>45</v>
      </c>
      <c r="C5" s="35">
        <v>300</v>
      </c>
      <c r="D5" s="36" t="s">
        <v>46</v>
      </c>
      <c r="E5" s="37">
        <v>43568</v>
      </c>
      <c r="F5" s="32">
        <v>18</v>
      </c>
      <c r="G5" s="32">
        <f>C5*F5</f>
        <v>5400</v>
      </c>
    </row>
    <row r="6" spans="2:8" ht="30.75" thickBot="1" x14ac:dyDescent="0.3">
      <c r="B6" s="38" t="s">
        <v>47</v>
      </c>
      <c r="C6" s="39"/>
      <c r="D6" s="40"/>
      <c r="E6" s="32"/>
      <c r="F6" s="32"/>
      <c r="G6" s="32">
        <f>SUM(G3:G5)</f>
        <v>13776</v>
      </c>
      <c r="H6" s="28">
        <v>139061.59554677122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2019-05-16T10:34:11Z</dcterms:modified>
</cp:coreProperties>
</file>