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xr:revisionPtr revIDLastSave="0" documentId="10_ncr:100000_{9D5FA91B-8852-46CF-B335-9572210EA61B}" xr6:coauthVersionLast="31" xr6:coauthVersionMax="31" xr10:uidLastSave="{00000000-0000-0000-0000-000000000000}"/>
  <bookViews>
    <workbookView xWindow="0" yWindow="0" windowWidth="28800" windowHeight="12225" xr2:uid="{C4146C5F-7C3C-430C-868F-63030321F242}"/>
  </bookViews>
  <sheets>
    <sheet name="Sheet1" sheetId="1" r:id="rId1"/>
  </sheets>
  <definedNames>
    <definedName name="_xlnm._FilterDatabase" localSheetId="0" hidden="1">Sheet1!$B$2:$T$28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I9" i="1" l="1"/>
  <c r="I6" i="1"/>
  <c r="N28" i="1"/>
  <c r="J28" i="1"/>
  <c r="N27" i="1"/>
  <c r="J27" i="1"/>
  <c r="N26" i="1"/>
  <c r="J26" i="1"/>
  <c r="N25" i="1"/>
  <c r="J25" i="1"/>
  <c r="N24" i="1"/>
  <c r="J24" i="1"/>
  <c r="N23" i="1"/>
  <c r="J23" i="1"/>
  <c r="K23" i="1" s="1"/>
  <c r="L23" i="1" s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K6" i="1" s="1"/>
  <c r="L6" i="1" s="1"/>
  <c r="N5" i="1"/>
  <c r="J5" i="1"/>
  <c r="N4" i="1"/>
  <c r="J4" i="1"/>
  <c r="N3" i="1"/>
  <c r="J3" i="1"/>
  <c r="K9" i="1" l="1"/>
  <c r="L9" i="1" s="1"/>
  <c r="M9" i="1" s="1"/>
  <c r="O9" i="1" s="1"/>
  <c r="M23" i="1"/>
  <c r="O23" i="1" s="1"/>
  <c r="M6" i="1"/>
  <c r="O6" i="1" s="1"/>
  <c r="P23" i="1" l="1"/>
  <c r="Q23" i="1" s="1"/>
  <c r="R23" i="1" s="1"/>
  <c r="T23" i="1" s="1"/>
  <c r="P6" i="1"/>
  <c r="Q6" i="1" s="1"/>
  <c r="R6" i="1" s="1"/>
  <c r="T6" i="1" s="1"/>
  <c r="P9" i="1"/>
  <c r="Q9" i="1" s="1"/>
  <c r="R9" i="1" s="1"/>
  <c r="T9" i="1" s="1"/>
  <c r="I15" i="1" l="1"/>
  <c r="K15" i="1" s="1"/>
  <c r="L15" i="1" s="1"/>
  <c r="M15" i="1" s="1"/>
  <c r="O15" i="1" s="1"/>
  <c r="P15" i="1" s="1"/>
  <c r="Q15" i="1" s="1"/>
  <c r="R15" i="1" s="1"/>
  <c r="T15" i="1" s="1"/>
  <c r="I14" i="1"/>
  <c r="K14" i="1" s="1"/>
  <c r="L14" i="1" s="1"/>
  <c r="I12" i="1"/>
  <c r="K12" i="1" s="1"/>
  <c r="L12" i="1" s="1"/>
  <c r="I11" i="1"/>
  <c r="K11" i="1" s="1"/>
  <c r="L11" i="1" s="1"/>
  <c r="I10" i="1"/>
  <c r="K10" i="1" s="1"/>
  <c r="L10" i="1" s="1"/>
  <c r="M10" i="1" s="1"/>
  <c r="O10" i="1" s="1"/>
  <c r="I7" i="1"/>
  <c r="K7" i="1" s="1"/>
  <c r="L7" i="1" s="1"/>
  <c r="M7" i="1" s="1"/>
  <c r="O7" i="1" s="1"/>
  <c r="P7" i="1" s="1"/>
  <c r="Q7" i="1" s="1"/>
  <c r="R7" i="1" s="1"/>
  <c r="T7" i="1" s="1"/>
  <c r="I4" i="1"/>
  <c r="K4" i="1" s="1"/>
  <c r="L4" i="1" s="1"/>
  <c r="I28" i="1"/>
  <c r="K28" i="1" s="1"/>
  <c r="L28" i="1" s="1"/>
  <c r="I27" i="1"/>
  <c r="K27" i="1" s="1"/>
  <c r="L27" i="1" s="1"/>
  <c r="M27" i="1" s="1"/>
  <c r="O27" i="1" s="1"/>
  <c r="I26" i="1"/>
  <c r="K26" i="1" s="1"/>
  <c r="L26" i="1" s="1"/>
  <c r="I25" i="1"/>
  <c r="K25" i="1" s="1"/>
  <c r="L25" i="1" s="1"/>
  <c r="I24" i="1"/>
  <c r="K24" i="1" s="1"/>
  <c r="L24" i="1" s="1"/>
  <c r="I21" i="1"/>
  <c r="K21" i="1" s="1"/>
  <c r="L21" i="1" s="1"/>
  <c r="I20" i="1"/>
  <c r="K20" i="1" s="1"/>
  <c r="L20" i="1" s="1"/>
  <c r="M20" i="1" s="1"/>
  <c r="O20" i="1" s="1"/>
  <c r="P20" i="1" s="1"/>
  <c r="Q20" i="1" s="1"/>
  <c r="R20" i="1" s="1"/>
  <c r="T20" i="1" s="1"/>
  <c r="I19" i="1"/>
  <c r="K19" i="1" s="1"/>
  <c r="L19" i="1" s="1"/>
  <c r="M19" i="1" s="1"/>
  <c r="O19" i="1" s="1"/>
  <c r="I18" i="1"/>
  <c r="K18" i="1" s="1"/>
  <c r="L18" i="1" s="1"/>
  <c r="M18" i="1" s="1"/>
  <c r="O18" i="1" s="1"/>
  <c r="P18" i="1" s="1"/>
  <c r="Q18" i="1" s="1"/>
  <c r="R18" i="1" s="1"/>
  <c r="T18" i="1" s="1"/>
  <c r="I22" i="1"/>
  <c r="K22" i="1" s="1"/>
  <c r="L22" i="1" s="1"/>
  <c r="M22" i="1" s="1"/>
  <c r="O22" i="1" s="1"/>
  <c r="P22" i="1" s="1"/>
  <c r="Q22" i="1" s="1"/>
  <c r="R22" i="1" s="1"/>
  <c r="T22" i="1" s="1"/>
  <c r="I17" i="1"/>
  <c r="K17" i="1" s="1"/>
  <c r="L17" i="1" s="1"/>
  <c r="I16" i="1"/>
  <c r="K16" i="1" s="1"/>
  <c r="L16" i="1" s="1"/>
  <c r="M16" i="1" s="1"/>
  <c r="O16" i="1" s="1"/>
  <c r="I8" i="1"/>
  <c r="K8" i="1" s="1"/>
  <c r="L8" i="1" s="1"/>
  <c r="M8" i="1" s="1"/>
  <c r="O8" i="1" s="1"/>
  <c r="P8" i="1" s="1"/>
  <c r="Q8" i="1" s="1"/>
  <c r="R8" i="1" s="1"/>
  <c r="T8" i="1" s="1"/>
  <c r="I5" i="1"/>
  <c r="K5" i="1" s="1"/>
  <c r="L5" i="1" s="1"/>
  <c r="M5" i="1" s="1"/>
  <c r="O5" i="1" s="1"/>
  <c r="I13" i="1"/>
  <c r="K13" i="1" s="1"/>
  <c r="L13" i="1" s="1"/>
  <c r="M13" i="1" s="1"/>
  <c r="O13" i="1" s="1"/>
  <c r="I3" i="1"/>
  <c r="K3" i="1" s="1"/>
  <c r="L3" i="1" s="1"/>
  <c r="P10" i="1" l="1"/>
  <c r="Q10" i="1"/>
  <c r="R10" i="1" s="1"/>
  <c r="T10" i="1" s="1"/>
  <c r="M28" i="1"/>
  <c r="O28" i="1" s="1"/>
  <c r="P28" i="1" s="1"/>
  <c r="Q28" i="1" s="1"/>
  <c r="R28" i="1" s="1"/>
  <c r="T28" i="1" s="1"/>
  <c r="P5" i="1"/>
  <c r="Q5" i="1" s="1"/>
  <c r="R5" i="1" s="1"/>
  <c r="T5" i="1" s="1"/>
  <c r="M21" i="1"/>
  <c r="O21" i="1" s="1"/>
  <c r="P21" i="1" s="1"/>
  <c r="Q21" i="1" s="1"/>
  <c r="R21" i="1" s="1"/>
  <c r="T21" i="1" s="1"/>
  <c r="P27" i="1"/>
  <c r="Q27" i="1"/>
  <c r="R27" i="1" s="1"/>
  <c r="T27" i="1" s="1"/>
  <c r="M24" i="1"/>
  <c r="O24" i="1" s="1"/>
  <c r="P24" i="1" s="1"/>
  <c r="Q24" i="1" s="1"/>
  <c r="R24" i="1" s="1"/>
  <c r="T24" i="1" s="1"/>
  <c r="M11" i="1"/>
  <c r="O11" i="1" s="1"/>
  <c r="P11" i="1" s="1"/>
  <c r="Q11" i="1" s="1"/>
  <c r="R11" i="1" s="1"/>
  <c r="T11" i="1" s="1"/>
  <c r="P16" i="1"/>
  <c r="Q16" i="1" s="1"/>
  <c r="R16" i="1" s="1"/>
  <c r="T16" i="1" s="1"/>
  <c r="P19" i="1"/>
  <c r="Q19" i="1" s="1"/>
  <c r="R19" i="1" s="1"/>
  <c r="T19" i="1" s="1"/>
  <c r="M25" i="1"/>
  <c r="O25" i="1" s="1"/>
  <c r="P25" i="1" s="1"/>
  <c r="Q25" i="1" s="1"/>
  <c r="R25" i="1" s="1"/>
  <c r="T25" i="1" s="1"/>
  <c r="M4" i="1"/>
  <c r="O4" i="1" s="1"/>
  <c r="P4" i="1" s="1"/>
  <c r="Q4" i="1" s="1"/>
  <c r="R4" i="1" s="1"/>
  <c r="T4" i="1" s="1"/>
  <c r="M12" i="1"/>
  <c r="O12" i="1" s="1"/>
  <c r="P12" i="1" s="1"/>
  <c r="Q12" i="1" s="1"/>
  <c r="R12" i="1" s="1"/>
  <c r="T12" i="1" s="1"/>
  <c r="P13" i="1"/>
  <c r="Q13" i="1" s="1"/>
  <c r="R13" i="1" s="1"/>
  <c r="T13" i="1" s="1"/>
  <c r="M17" i="1"/>
  <c r="O17" i="1" s="1"/>
  <c r="P17" i="1" s="1"/>
  <c r="Q17" i="1" s="1"/>
  <c r="R17" i="1" s="1"/>
  <c r="T17" i="1" s="1"/>
  <c r="M26" i="1"/>
  <c r="O26" i="1" s="1"/>
  <c r="P26" i="1" s="1"/>
  <c r="Q26" i="1" s="1"/>
  <c r="R26" i="1" s="1"/>
  <c r="T26" i="1" s="1"/>
  <c r="M14" i="1"/>
  <c r="O14" i="1" s="1"/>
  <c r="M3" i="1"/>
  <c r="O3" i="1"/>
  <c r="P14" i="1" l="1"/>
  <c r="Q14" i="1" s="1"/>
  <c r="R14" i="1" s="1"/>
  <c r="T14" i="1" s="1"/>
  <c r="P3" i="1"/>
  <c r="Q3" i="1" s="1"/>
  <c r="R3" i="1" s="1"/>
  <c r="T3" i="1" s="1"/>
</calcChain>
</file>

<file path=xl/sharedStrings.xml><?xml version="1.0" encoding="utf-8"?>
<sst xmlns="http://schemas.openxmlformats.org/spreadsheetml/2006/main" count="71" uniqueCount="54">
  <si>
    <t>#</t>
  </si>
  <si>
    <t>Next L-gate date</t>
  </si>
  <si>
    <t>Name</t>
  </si>
  <si>
    <t>Retrieve Plug &amp; NRV on AGBA034S by May 2019</t>
  </si>
  <si>
    <t>Sand Clean-out &amp; fishing on AGBA044L by May</t>
  </si>
  <si>
    <t>Change out faulty ScSSSV for AGBD041L by May 2019</t>
  </si>
  <si>
    <t>Carry out wellhead equipment repair on AGBA018L by Q2, 2019</t>
  </si>
  <si>
    <t>Carry out wellhead equipment repair on AGBA054L by Q2, 2019</t>
  </si>
  <si>
    <t>Carry out wellhead equipment repair on AGBA054S by April 2019</t>
  </si>
  <si>
    <t>Carry out wellhead equipment repair on AGBA018S by May 2019</t>
  </si>
  <si>
    <t>Carry out wellhead equipment repair on AGBA013L by Q2, 2019</t>
  </si>
  <si>
    <t>Carry out wellhead equipment repair on AGBA013S by Q2 2019</t>
  </si>
  <si>
    <t>Carry out wellhead equipment repair on AGBA056L to unlock 250 bopd by Q2 2019</t>
  </si>
  <si>
    <t>Carry out wellhead equipment repair/lay flowine for IMOH036L</t>
  </si>
  <si>
    <t>Lay flowline for IMOR033L to unlock 180 bopd in Q2, 2019</t>
  </si>
  <si>
    <t>Lay flowline for IMOR056L by Q2 2019</t>
  </si>
  <si>
    <t>Install 6-inch Bulk-Line, install PBV and hook up BONT002L and 002S by NOV 2019</t>
  </si>
  <si>
    <t xml:space="preserve">EA023 STOG Opportunity to unlock 50 bopd Potential </t>
  </si>
  <si>
    <t>EA024 Beanup Opportunity by April 2019</t>
  </si>
  <si>
    <t>EA035 Beanup Opportunity by April 2019</t>
  </si>
  <si>
    <t>EA043 Beanup Opportunity by April 2019</t>
  </si>
  <si>
    <t>EJA007 Beanup Opportunity to unlock 25 by April 2019</t>
  </si>
  <si>
    <t>EA027 STOG Opportunity to unlock 400 bopd Potential by September 2019</t>
  </si>
  <si>
    <t>EA028 STOG Opportunity to unlock 400 bopd Potential by September 2019</t>
  </si>
  <si>
    <t xml:space="preserve">NOV: Reperforation/Nitrogen Lift of Well UBIE-OSHI-02 </t>
  </si>
  <si>
    <t xml:space="preserve">NOV: Rigless Perforation extension of Well UBIE-OSHI-04 </t>
  </si>
  <si>
    <t xml:space="preserve">NOV: Reperforation/Nitrogen Lift on Well </t>
  </si>
  <si>
    <t xml:space="preserve">NOV: Water Shut off/Nitrogen Lift on Well by UBIE-OSHI-04L </t>
  </si>
  <si>
    <t>NOV: Workover of UBIE-OSHI-13 by March 2019</t>
  </si>
  <si>
    <t xml:space="preserve">Incremental Production </t>
  </si>
  <si>
    <t>cost</t>
  </si>
  <si>
    <t>start date</t>
  </si>
  <si>
    <t>May</t>
  </si>
  <si>
    <t>April</t>
  </si>
  <si>
    <t>June</t>
  </si>
  <si>
    <t xml:space="preserve">June </t>
  </si>
  <si>
    <t>July</t>
  </si>
  <si>
    <t>Nov</t>
  </si>
  <si>
    <t>March</t>
  </si>
  <si>
    <t xml:space="preserve">October </t>
  </si>
  <si>
    <t>Days</t>
  </si>
  <si>
    <t>Oil Price</t>
  </si>
  <si>
    <t>Production Kbod</t>
  </si>
  <si>
    <t>Total Production in 2019</t>
  </si>
  <si>
    <t>Revenue  $</t>
  </si>
  <si>
    <t>Royalty</t>
  </si>
  <si>
    <t>Cost $</t>
  </si>
  <si>
    <t xml:space="preserve">Pre-Tax impact </t>
  </si>
  <si>
    <t>Tax @ 12.75%</t>
  </si>
  <si>
    <t>No of Months</t>
  </si>
  <si>
    <t>2019 FCF 100%</t>
  </si>
  <si>
    <t>2019 FCF SS</t>
  </si>
  <si>
    <t>Monthly FCF SS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</si>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</sst>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5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wrapText="1"/>
    </xf>
    <xf numFmtId="3" fontId="0" fillId="2" borderId="0" xfId="0" applyNumberFormat="1" applyFill="1" applyAlignment="1">
      <alignment horizontal="center"/>
    </xf>
    <xf numFmtId="0" fontId="0" fillId="3" borderId="0" xfId="0" applyFill="1"/>
    <xf numFmtId="15" fontId="0" fillId="3" borderId="0" xfId="0" applyNumberFormat="1" applyFill="1"/>
    <xf numFmtId="0" fontId="0" fillId="3" borderId="0" xfId="0" applyFill="1" applyAlignment="1">
      <alignment horizontal="center"/>
    </xf>
    <xf numFmtId="3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6EC33-4A9D-4069-A6D5-5E26F94BA53F}">
  <dimension ref="B1:T28"/>
  <sheetViews>
    <sheetView tabSelected="1" workbookViewId="0">
      <selection activeCell="D23" sqref="D23"/>
    </sheetView>
  </sheetViews>
  <sheetFormatPr defaultRowHeight="15" x14ac:dyDescent="0.25"/>
  <cols>
    <col min="3" max="3" width="11.140625" customWidth="1"/>
    <col min="4" max="4" width="56" customWidth="1"/>
    <col min="5" max="5" width="15.42578125" style="2" customWidth="1"/>
    <col min="6" max="6" width="8.85546875" style="2" customWidth="1"/>
    <col min="7" max="7" width="17.42578125" style="2" customWidth="1"/>
    <col min="8" max="8" width="8.42578125" style="2" customWidth="1"/>
    <col min="9" max="9" width="8.85546875" style="2" customWidth="1"/>
    <col min="10" max="10" width="10.42578125" style="2" customWidth="1"/>
    <col min="11" max="11" width="12" style="2" customWidth="1"/>
    <col min="12" max="14" width="10.28515625" style="2" customWidth="1"/>
    <col min="15" max="15" width="12.28515625" style="2" bestFit="1" customWidth="1"/>
    <col min="16" max="16" width="11.7109375" style="2" bestFit="1" customWidth="1"/>
    <col min="17" max="17" width="11.7109375" style="2" customWidth="1"/>
    <col min="18" max="18" width="10.140625" style="2" customWidth="1"/>
    <col min="19" max="19" width="10.7109375" style="3" customWidth="1"/>
    <col min="20" max="20" width="9.7109375" style="3" customWidth="1"/>
  </cols>
  <sheetData>
    <row r="1" spans="2:20" ht="8.25" customHeight="1" x14ac:dyDescent="0.25"/>
    <row r="2" spans="2:20" ht="51" customHeight="1" x14ac:dyDescent="0.25">
      <c r="B2" t="s">
        <v>0</v>
      </c>
      <c r="C2" t="s">
        <v>1</v>
      </c>
      <c r="D2" t="s">
        <v>2</v>
      </c>
      <c r="E2" s="4" t="s">
        <v>29</v>
      </c>
      <c r="F2" s="4" t="s">
        <v>30</v>
      </c>
      <c r="G2" s="4" t="s">
        <v>31</v>
      </c>
      <c r="H2" s="4" t="s">
        <v>41</v>
      </c>
      <c r="I2" s="4" t="s">
        <v>40</v>
      </c>
      <c r="J2" s="4" t="s">
        <v>42</v>
      </c>
      <c r="K2" s="4" t="s">
        <v>43</v>
      </c>
      <c r="L2" s="4" t="s">
        <v>44</v>
      </c>
      <c r="M2" s="4" t="s">
        <v>45</v>
      </c>
      <c r="N2" s="4" t="s">
        <v>46</v>
      </c>
      <c r="O2" s="4" t="s">
        <v>47</v>
      </c>
      <c r="P2" s="4" t="s">
        <v>48</v>
      </c>
      <c r="Q2" s="4" t="s">
        <v>50</v>
      </c>
      <c r="R2" s="4" t="s">
        <v>51</v>
      </c>
      <c r="S2" s="4" t="s">
        <v>49</v>
      </c>
      <c r="T2" s="4" t="s">
        <v>52</v>
      </c>
    </row>
    <row r="3" spans="2:20" x14ac:dyDescent="0.25">
      <c r="B3">
        <v>12671</v>
      </c>
      <c r="C3" s="1">
        <v>43518</v>
      </c>
      <c r="D3" t="s">
        <v>3</v>
      </c>
      <c r="E3" s="2">
        <v>250</v>
      </c>
      <c r="F3" s="2">
        <v>0.19</v>
      </c>
      <c r="G3" s="2" t="s">
        <v>34</v>
      </c>
      <c r="H3" s="2">
        <v>66.247</v>
      </c>
      <c r="I3" s="2">
        <f>365-31-28-31-30-31</f>
        <v>214</v>
      </c>
      <c r="J3" s="2">
        <f>E3/1000</f>
        <v>0.25</v>
      </c>
      <c r="K3" s="5">
        <f>I3*J3*1000</f>
        <v>53500</v>
      </c>
      <c r="L3" s="5">
        <f>K3*H3</f>
        <v>3544214.5</v>
      </c>
      <c r="M3" s="5">
        <f>L3*0.2</f>
        <v>708842.9</v>
      </c>
      <c r="N3" s="5">
        <f>F3*1000000</f>
        <v>190000</v>
      </c>
      <c r="O3" s="5">
        <f>L3-M3-N3</f>
        <v>2645371.6</v>
      </c>
      <c r="P3" s="5">
        <f>O3*0.1275</f>
        <v>337284.87900000002</v>
      </c>
      <c r="Q3" s="5">
        <f>O3-P3</f>
        <v>2308086.7209999999</v>
      </c>
      <c r="R3" s="5">
        <f>Q3*0.3</f>
        <v>692426.0162999999</v>
      </c>
      <c r="S3" s="2">
        <v>7</v>
      </c>
      <c r="T3" s="5">
        <f>R3/S3</f>
        <v>98918.002328571412</v>
      </c>
    </row>
    <row r="4" spans="2:20" x14ac:dyDescent="0.25">
      <c r="B4">
        <v>12672</v>
      </c>
      <c r="C4" s="1">
        <v>43510</v>
      </c>
      <c r="D4" t="s">
        <v>4</v>
      </c>
      <c r="E4" s="2">
        <v>300</v>
      </c>
      <c r="F4" s="2">
        <v>0.6</v>
      </c>
      <c r="G4" s="2" t="s">
        <v>34</v>
      </c>
      <c r="H4" s="2">
        <v>66.247</v>
      </c>
      <c r="I4" s="2">
        <f>365-31-28-31-30-31</f>
        <v>214</v>
      </c>
      <c r="J4" s="2">
        <f t="shared" ref="J4:J28" si="0">E4/1000</f>
        <v>0.3</v>
      </c>
      <c r="K4" s="5">
        <f t="shared" ref="K4:K28" si="1">I4*J4*1000</f>
        <v>64200</v>
      </c>
      <c r="L4" s="5">
        <f t="shared" ref="L4:L28" si="2">K4*H4</f>
        <v>4253057.4000000004</v>
      </c>
      <c r="M4" s="5">
        <f t="shared" ref="M4:M28" si="3">L4*0.2</f>
        <v>850611.4800000001</v>
      </c>
      <c r="N4" s="5">
        <f t="shared" ref="N4:N28" si="4">F4*1000000</f>
        <v>600000</v>
      </c>
      <c r="O4" s="5">
        <f t="shared" ref="O4:O28" si="5">L4-M4-N4</f>
        <v>2802445.9200000004</v>
      </c>
      <c r="P4" s="5">
        <f t="shared" ref="P4:P28" si="6">O4*0.1275</f>
        <v>357311.85480000003</v>
      </c>
      <c r="Q4" s="5">
        <f t="shared" ref="Q4:Q28" si="7">O4-P4</f>
        <v>2445134.0652000005</v>
      </c>
      <c r="R4" s="5">
        <f t="shared" ref="R4:R28" si="8">Q4*0.3</f>
        <v>733540.21956000011</v>
      </c>
      <c r="S4" s="2">
        <v>7</v>
      </c>
      <c r="T4" s="5">
        <f t="shared" ref="T4:T15" si="9">R4/S4</f>
        <v>104791.45993714288</v>
      </c>
    </row>
    <row r="5" spans="2:20" x14ac:dyDescent="0.25">
      <c r="B5">
        <v>12673</v>
      </c>
      <c r="C5" s="1">
        <v>43517</v>
      </c>
      <c r="D5" t="s">
        <v>5</v>
      </c>
      <c r="E5" s="2">
        <v>350</v>
      </c>
      <c r="F5" s="2">
        <v>0.34</v>
      </c>
      <c r="G5" s="2" t="s">
        <v>32</v>
      </c>
      <c r="H5" s="2">
        <v>66.247</v>
      </c>
      <c r="I5" s="2">
        <f>365-31-28-31-30</f>
        <v>245</v>
      </c>
      <c r="J5" s="2">
        <f t="shared" si="0"/>
        <v>0.35</v>
      </c>
      <c r="K5" s="5">
        <f t="shared" si="1"/>
        <v>85750</v>
      </c>
      <c r="L5" s="5">
        <f t="shared" si="2"/>
        <v>5680680.25</v>
      </c>
      <c r="M5" s="5">
        <f t="shared" si="3"/>
        <v>1136136.05</v>
      </c>
      <c r="N5" s="5">
        <f t="shared" si="4"/>
        <v>340000</v>
      </c>
      <c r="O5" s="5">
        <f t="shared" si="5"/>
        <v>4204544.2</v>
      </c>
      <c r="P5" s="5">
        <f t="shared" si="6"/>
        <v>536079.38550000009</v>
      </c>
      <c r="Q5" s="5">
        <f t="shared" si="7"/>
        <v>3668464.8145000003</v>
      </c>
      <c r="R5" s="5">
        <f t="shared" si="8"/>
        <v>1100539.44435</v>
      </c>
      <c r="S5" s="2">
        <v>8</v>
      </c>
      <c r="T5" s="5">
        <f t="shared" si="9"/>
        <v>137567.43054375</v>
      </c>
    </row>
    <row r="6" spans="2:20" x14ac:dyDescent="0.25">
      <c r="B6">
        <v>12674</v>
      </c>
      <c r="C6" s="1">
        <v>43524</v>
      </c>
      <c r="D6" t="s">
        <v>6</v>
      </c>
      <c r="E6" s="2">
        <v>150</v>
      </c>
      <c r="F6" s="2">
        <v>0.45</v>
      </c>
      <c r="G6" s="2" t="s">
        <v>32</v>
      </c>
      <c r="H6" s="2">
        <v>66.247</v>
      </c>
      <c r="I6" s="2">
        <f>365-31-28-31-30</f>
        <v>245</v>
      </c>
      <c r="J6" s="2">
        <f t="shared" si="0"/>
        <v>0.15</v>
      </c>
      <c r="K6" s="5">
        <f t="shared" si="1"/>
        <v>36750</v>
      </c>
      <c r="L6" s="5">
        <f t="shared" si="2"/>
        <v>2434577.25</v>
      </c>
      <c r="M6" s="5">
        <f t="shared" si="3"/>
        <v>486915.45</v>
      </c>
      <c r="N6" s="5">
        <f t="shared" si="4"/>
        <v>450000</v>
      </c>
      <c r="O6" s="5">
        <f t="shared" si="5"/>
        <v>1497661.8</v>
      </c>
      <c r="P6" s="5">
        <f t="shared" si="6"/>
        <v>190951.87950000001</v>
      </c>
      <c r="Q6" s="5">
        <f t="shared" si="7"/>
        <v>1306709.9205</v>
      </c>
      <c r="R6" s="5">
        <f t="shared" si="8"/>
        <v>392012.97615</v>
      </c>
      <c r="S6" s="2">
        <v>8</v>
      </c>
      <c r="T6" s="5">
        <f t="shared" si="9"/>
        <v>49001.62201875</v>
      </c>
    </row>
    <row r="7" spans="2:20" x14ac:dyDescent="0.25">
      <c r="B7">
        <v>12675</v>
      </c>
      <c r="C7" s="1">
        <v>43518</v>
      </c>
      <c r="D7" t="s">
        <v>7</v>
      </c>
      <c r="E7" s="2">
        <v>100</v>
      </c>
      <c r="F7" s="2">
        <v>0.15</v>
      </c>
      <c r="G7" s="2" t="s">
        <v>34</v>
      </c>
      <c r="H7" s="2">
        <v>66.247</v>
      </c>
      <c r="I7" s="2">
        <f>365-31-28-31-30-31</f>
        <v>214</v>
      </c>
      <c r="J7" s="2">
        <f t="shared" si="0"/>
        <v>0.1</v>
      </c>
      <c r="K7" s="5">
        <f t="shared" si="1"/>
        <v>21400.000000000004</v>
      </c>
      <c r="L7" s="5">
        <f t="shared" si="2"/>
        <v>1417685.8000000003</v>
      </c>
      <c r="M7" s="5">
        <f t="shared" si="3"/>
        <v>283537.16000000009</v>
      </c>
      <c r="N7" s="5">
        <f t="shared" si="4"/>
        <v>150000</v>
      </c>
      <c r="O7" s="5">
        <f t="shared" si="5"/>
        <v>984148.64000000013</v>
      </c>
      <c r="P7" s="5">
        <f t="shared" si="6"/>
        <v>125478.95160000001</v>
      </c>
      <c r="Q7" s="5">
        <f t="shared" si="7"/>
        <v>858669.6884000001</v>
      </c>
      <c r="R7" s="5">
        <f t="shared" si="8"/>
        <v>257600.90652000002</v>
      </c>
      <c r="S7" s="2">
        <v>7</v>
      </c>
      <c r="T7" s="5">
        <f t="shared" si="9"/>
        <v>36800.129502857148</v>
      </c>
    </row>
    <row r="8" spans="2:20" x14ac:dyDescent="0.25">
      <c r="B8">
        <v>12676</v>
      </c>
      <c r="C8" s="1">
        <v>43496</v>
      </c>
      <c r="D8" t="s">
        <v>8</v>
      </c>
      <c r="E8" s="2">
        <v>100</v>
      </c>
      <c r="F8" s="2">
        <v>0.15</v>
      </c>
      <c r="G8" s="2" t="s">
        <v>33</v>
      </c>
      <c r="H8" s="2">
        <v>66.247</v>
      </c>
      <c r="I8" s="2">
        <f>365-31-28-31</f>
        <v>275</v>
      </c>
      <c r="J8" s="2">
        <f t="shared" si="0"/>
        <v>0.1</v>
      </c>
      <c r="K8" s="5">
        <f t="shared" si="1"/>
        <v>27500</v>
      </c>
      <c r="L8" s="5">
        <f t="shared" si="2"/>
        <v>1821792.5</v>
      </c>
      <c r="M8" s="5">
        <f t="shared" si="3"/>
        <v>364358.5</v>
      </c>
      <c r="N8" s="5">
        <f t="shared" si="4"/>
        <v>150000</v>
      </c>
      <c r="O8" s="5">
        <f t="shared" si="5"/>
        <v>1307434</v>
      </c>
      <c r="P8" s="5">
        <f t="shared" si="6"/>
        <v>166697.83499999999</v>
      </c>
      <c r="Q8" s="5">
        <f t="shared" si="7"/>
        <v>1140736.165</v>
      </c>
      <c r="R8" s="5">
        <f t="shared" si="8"/>
        <v>342220.84950000001</v>
      </c>
      <c r="S8" s="2">
        <v>9</v>
      </c>
      <c r="T8" s="5">
        <f t="shared" si="9"/>
        <v>38024.538833333332</v>
      </c>
    </row>
    <row r="9" spans="2:20" x14ac:dyDescent="0.25">
      <c r="B9">
        <v>12677</v>
      </c>
      <c r="C9" s="1">
        <v>43518</v>
      </c>
      <c r="D9" t="s">
        <v>9</v>
      </c>
      <c r="E9" s="2">
        <v>150</v>
      </c>
      <c r="F9" s="2">
        <v>0.45</v>
      </c>
      <c r="G9" s="2" t="s">
        <v>32</v>
      </c>
      <c r="H9" s="2">
        <v>66.247</v>
      </c>
      <c r="I9" s="2">
        <f>365-31-28-31-30</f>
        <v>245</v>
      </c>
      <c r="J9" s="2">
        <f t="shared" si="0"/>
        <v>0.15</v>
      </c>
      <c r="K9" s="5">
        <f t="shared" si="1"/>
        <v>36750</v>
      </c>
      <c r="L9" s="5">
        <f t="shared" si="2"/>
        <v>2434577.25</v>
      </c>
      <c r="M9" s="5">
        <f t="shared" si="3"/>
        <v>486915.45</v>
      </c>
      <c r="N9" s="5">
        <f t="shared" si="4"/>
        <v>450000</v>
      </c>
      <c r="O9" s="5">
        <f t="shared" si="5"/>
        <v>1497661.8</v>
      </c>
      <c r="P9" s="5">
        <f t="shared" si="6"/>
        <v>190951.87950000001</v>
      </c>
      <c r="Q9" s="5">
        <f t="shared" si="7"/>
        <v>1306709.9205</v>
      </c>
      <c r="R9" s="5">
        <f t="shared" si="8"/>
        <v>392012.97615</v>
      </c>
      <c r="S9" s="2">
        <v>8</v>
      </c>
      <c r="T9" s="5">
        <f t="shared" si="9"/>
        <v>49001.62201875</v>
      </c>
    </row>
    <row r="10" spans="2:20" x14ac:dyDescent="0.25">
      <c r="B10">
        <v>12678</v>
      </c>
      <c r="C10" s="1">
        <v>43518</v>
      </c>
      <c r="D10" t="s">
        <v>10</v>
      </c>
      <c r="E10" s="2">
        <v>100</v>
      </c>
      <c r="F10" s="2">
        <v>0.68</v>
      </c>
      <c r="G10" s="2" t="s">
        <v>35</v>
      </c>
      <c r="H10" s="2">
        <v>66.247</v>
      </c>
      <c r="I10" s="2">
        <f>365-31-28-31-30-31</f>
        <v>214</v>
      </c>
      <c r="J10" s="2">
        <f t="shared" si="0"/>
        <v>0.1</v>
      </c>
      <c r="K10" s="5">
        <f t="shared" si="1"/>
        <v>21400.000000000004</v>
      </c>
      <c r="L10" s="5">
        <f t="shared" si="2"/>
        <v>1417685.8000000003</v>
      </c>
      <c r="M10" s="5">
        <f t="shared" si="3"/>
        <v>283537.16000000009</v>
      </c>
      <c r="N10" s="5">
        <f t="shared" si="4"/>
        <v>680000</v>
      </c>
      <c r="O10" s="5">
        <f t="shared" si="5"/>
        <v>454148.64000000013</v>
      </c>
      <c r="P10" s="5">
        <f t="shared" si="6"/>
        <v>57903.951600000015</v>
      </c>
      <c r="Q10" s="5">
        <f t="shared" si="7"/>
        <v>396244.6884000001</v>
      </c>
      <c r="R10" s="5">
        <f t="shared" si="8"/>
        <v>118873.40652000002</v>
      </c>
      <c r="S10" s="2">
        <v>7</v>
      </c>
      <c r="T10" s="5">
        <f t="shared" si="9"/>
        <v>16981.915217142861</v>
      </c>
    </row>
    <row r="11" spans="2:20" x14ac:dyDescent="0.25">
      <c r="B11">
        <v>12679</v>
      </c>
      <c r="C11" s="1">
        <v>43518</v>
      </c>
      <c r="D11" t="s">
        <v>11</v>
      </c>
      <c r="E11" s="2">
        <v>250</v>
      </c>
      <c r="F11" s="2">
        <v>0.68</v>
      </c>
      <c r="G11" s="2" t="s">
        <v>35</v>
      </c>
      <c r="H11" s="2">
        <v>66.247</v>
      </c>
      <c r="I11" s="2">
        <f>365-31-28-31-30-31</f>
        <v>214</v>
      </c>
      <c r="J11" s="2">
        <f t="shared" si="0"/>
        <v>0.25</v>
      </c>
      <c r="K11" s="5">
        <f t="shared" si="1"/>
        <v>53500</v>
      </c>
      <c r="L11" s="5">
        <f t="shared" si="2"/>
        <v>3544214.5</v>
      </c>
      <c r="M11" s="5">
        <f t="shared" si="3"/>
        <v>708842.9</v>
      </c>
      <c r="N11" s="5">
        <f t="shared" si="4"/>
        <v>680000</v>
      </c>
      <c r="O11" s="5">
        <f t="shared" si="5"/>
        <v>2155371.6</v>
      </c>
      <c r="P11" s="5">
        <f t="shared" si="6"/>
        <v>274809.87900000002</v>
      </c>
      <c r="Q11" s="5">
        <f t="shared" si="7"/>
        <v>1880561.7210000001</v>
      </c>
      <c r="R11" s="5">
        <f t="shared" si="8"/>
        <v>564168.51630000002</v>
      </c>
      <c r="S11" s="2">
        <v>7</v>
      </c>
      <c r="T11" s="5">
        <f t="shared" si="9"/>
        <v>80595.502328571427</v>
      </c>
    </row>
    <row r="12" spans="2:20" x14ac:dyDescent="0.25">
      <c r="B12">
        <v>12680</v>
      </c>
      <c r="C12" s="1">
        <v>43518</v>
      </c>
      <c r="D12" t="s">
        <v>12</v>
      </c>
      <c r="E12" s="2">
        <v>250</v>
      </c>
      <c r="F12" s="2">
        <v>0.1</v>
      </c>
      <c r="G12" s="2" t="s">
        <v>35</v>
      </c>
      <c r="H12" s="2">
        <v>66.247</v>
      </c>
      <c r="I12" s="2">
        <f>365-31-28-31-30-31</f>
        <v>214</v>
      </c>
      <c r="J12" s="2">
        <f t="shared" si="0"/>
        <v>0.25</v>
      </c>
      <c r="K12" s="5">
        <f t="shared" si="1"/>
        <v>53500</v>
      </c>
      <c r="L12" s="5">
        <f t="shared" si="2"/>
        <v>3544214.5</v>
      </c>
      <c r="M12" s="5">
        <f t="shared" si="3"/>
        <v>708842.9</v>
      </c>
      <c r="N12" s="5">
        <f t="shared" si="4"/>
        <v>100000</v>
      </c>
      <c r="O12" s="5">
        <f t="shared" si="5"/>
        <v>2735371.6</v>
      </c>
      <c r="P12" s="5">
        <f t="shared" si="6"/>
        <v>348759.87900000002</v>
      </c>
      <c r="Q12" s="5">
        <f t="shared" si="7"/>
        <v>2386611.7209999999</v>
      </c>
      <c r="R12" s="5">
        <f t="shared" si="8"/>
        <v>715983.5162999999</v>
      </c>
      <c r="S12" s="2">
        <v>7</v>
      </c>
      <c r="T12" s="5">
        <f t="shared" si="9"/>
        <v>102283.35947142856</v>
      </c>
    </row>
    <row r="13" spans="2:20" x14ac:dyDescent="0.25">
      <c r="B13">
        <v>12681</v>
      </c>
      <c r="C13" s="1">
        <v>43518</v>
      </c>
      <c r="D13" t="s">
        <v>13</v>
      </c>
      <c r="E13" s="2">
        <v>300</v>
      </c>
      <c r="F13" s="2">
        <v>0.21</v>
      </c>
      <c r="G13" s="2" t="s">
        <v>36</v>
      </c>
      <c r="H13" s="2">
        <v>66.247</v>
      </c>
      <c r="I13" s="2">
        <f>365-31-28-31-30-31-30</f>
        <v>184</v>
      </c>
      <c r="J13" s="2">
        <f t="shared" si="0"/>
        <v>0.3</v>
      </c>
      <c r="K13" s="5">
        <f t="shared" si="1"/>
        <v>55199.999999999993</v>
      </c>
      <c r="L13" s="5">
        <f t="shared" si="2"/>
        <v>3656834.3999999994</v>
      </c>
      <c r="M13" s="5">
        <f t="shared" si="3"/>
        <v>731366.87999999989</v>
      </c>
      <c r="N13" s="5">
        <f t="shared" si="4"/>
        <v>210000</v>
      </c>
      <c r="O13" s="5">
        <f t="shared" si="5"/>
        <v>2715467.5199999996</v>
      </c>
      <c r="P13" s="5">
        <f t="shared" si="6"/>
        <v>346222.10879999993</v>
      </c>
      <c r="Q13" s="5">
        <f t="shared" si="7"/>
        <v>2369245.4111999995</v>
      </c>
      <c r="R13" s="5">
        <f t="shared" si="8"/>
        <v>710773.62335999985</v>
      </c>
      <c r="S13" s="2">
        <v>6</v>
      </c>
      <c r="T13" s="5">
        <f t="shared" si="9"/>
        <v>118462.27055999998</v>
      </c>
    </row>
    <row r="14" spans="2:20" x14ac:dyDescent="0.25">
      <c r="B14" s="6">
        <v>12682</v>
      </c>
      <c r="C14" s="7">
        <v>43518</v>
      </c>
      <c r="D14" s="6" t="s">
        <v>14</v>
      </c>
      <c r="E14" s="8">
        <v>180</v>
      </c>
      <c r="F14" s="8">
        <v>0.48</v>
      </c>
      <c r="G14" s="8" t="s">
        <v>36</v>
      </c>
      <c r="H14" s="8">
        <v>66.247</v>
      </c>
      <c r="I14" s="8">
        <f>365-31-28-31-30-31-30</f>
        <v>184</v>
      </c>
      <c r="J14" s="8">
        <f t="shared" si="0"/>
        <v>0.18</v>
      </c>
      <c r="K14" s="9">
        <f t="shared" si="1"/>
        <v>33120</v>
      </c>
      <c r="L14" s="9">
        <f t="shared" si="2"/>
        <v>2194100.64</v>
      </c>
      <c r="M14" s="9">
        <f t="shared" si="3"/>
        <v>438820.12800000003</v>
      </c>
      <c r="N14" s="9">
        <f t="shared" si="4"/>
        <v>480000</v>
      </c>
      <c r="O14" s="9">
        <f t="shared" si="5"/>
        <v>1275280.5120000001</v>
      </c>
      <c r="P14" s="9">
        <f t="shared" si="6"/>
        <v>162598.26528000002</v>
      </c>
      <c r="Q14" s="9">
        <f t="shared" si="7"/>
        <v>1112682.2467200002</v>
      </c>
      <c r="R14" s="9">
        <f t="shared" si="8"/>
        <v>333804.67401600006</v>
      </c>
      <c r="S14" s="8">
        <v>6</v>
      </c>
      <c r="T14" s="9">
        <f t="shared" si="9"/>
        <v>55634.112336000013</v>
      </c>
    </row>
    <row r="15" spans="2:20" x14ac:dyDescent="0.25">
      <c r="B15">
        <v>12683</v>
      </c>
      <c r="C15" s="1">
        <v>43524</v>
      </c>
      <c r="D15" t="s">
        <v>15</v>
      </c>
      <c r="E15" s="2">
        <v>160</v>
      </c>
      <c r="F15" s="2">
        <v>0.67</v>
      </c>
      <c r="G15" s="2" t="s">
        <v>36</v>
      </c>
      <c r="H15" s="2">
        <v>66.247</v>
      </c>
      <c r="I15" s="2">
        <f>365-31-28-31-30-31-30</f>
        <v>184</v>
      </c>
      <c r="J15" s="2">
        <f t="shared" si="0"/>
        <v>0.16</v>
      </c>
      <c r="K15" s="5">
        <f t="shared" si="1"/>
        <v>29440</v>
      </c>
      <c r="L15" s="5">
        <f t="shared" si="2"/>
        <v>1950311.68</v>
      </c>
      <c r="M15" s="5">
        <f t="shared" si="3"/>
        <v>390062.33600000001</v>
      </c>
      <c r="N15" s="5">
        <f t="shared" si="4"/>
        <v>670000</v>
      </c>
      <c r="O15" s="5">
        <f t="shared" si="5"/>
        <v>890249.34400000004</v>
      </c>
      <c r="P15" s="5">
        <f t="shared" si="6"/>
        <v>113506.79136</v>
      </c>
      <c r="Q15" s="5">
        <f t="shared" si="7"/>
        <v>776742.55264000001</v>
      </c>
      <c r="R15" s="5">
        <f t="shared" si="8"/>
        <v>233022.76579199999</v>
      </c>
      <c r="S15" s="2">
        <v>6</v>
      </c>
      <c r="T15" s="5">
        <f t="shared" si="9"/>
        <v>38837.127631999996</v>
      </c>
    </row>
    <row r="16" spans="2:20" x14ac:dyDescent="0.25">
      <c r="B16">
        <v>12713</v>
      </c>
      <c r="C16" s="1">
        <v>43699</v>
      </c>
      <c r="D16" t="s">
        <v>16</v>
      </c>
      <c r="E16" s="2">
        <v>3900</v>
      </c>
      <c r="F16" s="2">
        <v>2.58</v>
      </c>
      <c r="G16" s="2" t="s">
        <v>37</v>
      </c>
      <c r="H16" s="2">
        <v>66.247</v>
      </c>
      <c r="I16" s="2">
        <f>30+31</f>
        <v>61</v>
      </c>
      <c r="J16" s="2">
        <f t="shared" si="0"/>
        <v>3.9</v>
      </c>
      <c r="K16" s="5">
        <f t="shared" si="1"/>
        <v>237900</v>
      </c>
      <c r="L16" s="5">
        <f t="shared" si="2"/>
        <v>15760161.300000001</v>
      </c>
      <c r="M16" s="5">
        <f t="shared" si="3"/>
        <v>3152032.2600000002</v>
      </c>
      <c r="N16" s="5">
        <f t="shared" si="4"/>
        <v>2580000</v>
      </c>
      <c r="O16" s="5">
        <f t="shared" si="5"/>
        <v>10028129.040000001</v>
      </c>
      <c r="P16" s="5">
        <f t="shared" si="6"/>
        <v>1278586.4526000002</v>
      </c>
      <c r="Q16" s="5">
        <f t="shared" si="7"/>
        <v>8749542.5874000005</v>
      </c>
      <c r="R16" s="5">
        <f t="shared" si="8"/>
        <v>2624862.7762199999</v>
      </c>
      <c r="S16" s="2">
        <v>2</v>
      </c>
      <c r="T16" s="5">
        <f t="shared" ref="T16:T28" si="10">R16/S16</f>
        <v>1312431.3881099999</v>
      </c>
    </row>
    <row r="17" spans="2:20" x14ac:dyDescent="0.25">
      <c r="B17">
        <v>13804</v>
      </c>
      <c r="C17" s="1">
        <v>43524</v>
      </c>
      <c r="D17" t="s">
        <v>17</v>
      </c>
      <c r="E17" s="2">
        <v>50</v>
      </c>
      <c r="F17" s="2">
        <v>0</v>
      </c>
      <c r="G17" s="2" t="s">
        <v>38</v>
      </c>
      <c r="H17" s="2">
        <v>66.247</v>
      </c>
      <c r="I17" s="2">
        <f>365-31-28</f>
        <v>306</v>
      </c>
      <c r="J17" s="2">
        <f t="shared" si="0"/>
        <v>0.05</v>
      </c>
      <c r="K17" s="5">
        <f t="shared" si="1"/>
        <v>15300</v>
      </c>
      <c r="L17" s="5">
        <f t="shared" si="2"/>
        <v>1013579.1</v>
      </c>
      <c r="M17" s="5">
        <f t="shared" si="3"/>
        <v>202715.82</v>
      </c>
      <c r="N17" s="5">
        <f t="shared" si="4"/>
        <v>0</v>
      </c>
      <c r="O17" s="5">
        <f t="shared" si="5"/>
        <v>810863.28</v>
      </c>
      <c r="P17" s="5">
        <f t="shared" si="6"/>
        <v>103385.06820000001</v>
      </c>
      <c r="Q17" s="5">
        <f t="shared" si="7"/>
        <v>707478.21180000005</v>
      </c>
      <c r="R17" s="5">
        <f t="shared" si="8"/>
        <v>212243.46354</v>
      </c>
      <c r="S17" s="2">
        <v>10</v>
      </c>
      <c r="T17" s="5">
        <f t="shared" si="10"/>
        <v>21224.346354000001</v>
      </c>
    </row>
    <row r="18" spans="2:20" x14ac:dyDescent="0.25">
      <c r="B18">
        <v>14595</v>
      </c>
      <c r="C18" s="1">
        <v>43524</v>
      </c>
      <c r="D18" t="s">
        <v>18</v>
      </c>
      <c r="E18" s="2">
        <v>120</v>
      </c>
      <c r="F18" s="2">
        <v>0</v>
      </c>
      <c r="G18" s="2" t="s">
        <v>33</v>
      </c>
      <c r="H18" s="2">
        <v>66.247</v>
      </c>
      <c r="I18" s="2">
        <f>365-31-28-31</f>
        <v>275</v>
      </c>
      <c r="J18" s="2">
        <f t="shared" si="0"/>
        <v>0.12</v>
      </c>
      <c r="K18" s="5">
        <f t="shared" si="1"/>
        <v>33000</v>
      </c>
      <c r="L18" s="5">
        <f t="shared" si="2"/>
        <v>2186151</v>
      </c>
      <c r="M18" s="5">
        <f t="shared" si="3"/>
        <v>437230.2</v>
      </c>
      <c r="N18" s="5">
        <f t="shared" si="4"/>
        <v>0</v>
      </c>
      <c r="O18" s="5">
        <f t="shared" si="5"/>
        <v>1748920.8</v>
      </c>
      <c r="P18" s="5">
        <f t="shared" si="6"/>
        <v>222987.402</v>
      </c>
      <c r="Q18" s="5">
        <f t="shared" si="7"/>
        <v>1525933.398</v>
      </c>
      <c r="R18" s="5">
        <f t="shared" si="8"/>
        <v>457780.01939999999</v>
      </c>
      <c r="S18" s="2">
        <v>9</v>
      </c>
      <c r="T18" s="5">
        <f t="shared" si="10"/>
        <v>50864.446599999996</v>
      </c>
    </row>
    <row r="19" spans="2:20" x14ac:dyDescent="0.25">
      <c r="B19">
        <v>14599</v>
      </c>
      <c r="C19" s="1">
        <v>43524</v>
      </c>
      <c r="D19" t="s">
        <v>19</v>
      </c>
      <c r="E19" s="2">
        <v>50</v>
      </c>
      <c r="F19" s="2">
        <v>0</v>
      </c>
      <c r="G19" s="2" t="s">
        <v>33</v>
      </c>
      <c r="H19" s="2">
        <v>66.247</v>
      </c>
      <c r="I19" s="2">
        <f>365-31-28-31</f>
        <v>275</v>
      </c>
      <c r="J19" s="2">
        <f t="shared" si="0"/>
        <v>0.05</v>
      </c>
      <c r="K19" s="5">
        <f t="shared" si="1"/>
        <v>13750</v>
      </c>
      <c r="L19" s="5">
        <f t="shared" si="2"/>
        <v>910896.25</v>
      </c>
      <c r="M19" s="5">
        <f t="shared" si="3"/>
        <v>182179.25</v>
      </c>
      <c r="N19" s="5">
        <f t="shared" si="4"/>
        <v>0</v>
      </c>
      <c r="O19" s="5">
        <f t="shared" si="5"/>
        <v>728717</v>
      </c>
      <c r="P19" s="5">
        <f t="shared" si="6"/>
        <v>92911.417499999996</v>
      </c>
      <c r="Q19" s="5">
        <f t="shared" si="7"/>
        <v>635805.58250000002</v>
      </c>
      <c r="R19" s="5">
        <f t="shared" si="8"/>
        <v>190741.67475000001</v>
      </c>
      <c r="S19" s="2">
        <v>9</v>
      </c>
      <c r="T19" s="5">
        <f t="shared" si="10"/>
        <v>21193.519416666666</v>
      </c>
    </row>
    <row r="20" spans="2:20" x14ac:dyDescent="0.25">
      <c r="B20">
        <v>14603</v>
      </c>
      <c r="C20" s="1">
        <v>43524</v>
      </c>
      <c r="D20" t="s">
        <v>20</v>
      </c>
      <c r="E20" s="2">
        <v>80</v>
      </c>
      <c r="F20" s="2">
        <v>0</v>
      </c>
      <c r="G20" s="2" t="s">
        <v>33</v>
      </c>
      <c r="H20" s="2">
        <v>66.247</v>
      </c>
      <c r="I20" s="2">
        <f>365-31-28-31</f>
        <v>275</v>
      </c>
      <c r="J20" s="2">
        <f t="shared" si="0"/>
        <v>0.08</v>
      </c>
      <c r="K20" s="5">
        <f t="shared" si="1"/>
        <v>22000</v>
      </c>
      <c r="L20" s="5">
        <f t="shared" si="2"/>
        <v>1457434</v>
      </c>
      <c r="M20" s="5">
        <f t="shared" si="3"/>
        <v>291486.8</v>
      </c>
      <c r="N20" s="5">
        <f t="shared" si="4"/>
        <v>0</v>
      </c>
      <c r="O20" s="5">
        <f t="shared" si="5"/>
        <v>1165947.2</v>
      </c>
      <c r="P20" s="5">
        <f t="shared" si="6"/>
        <v>148658.26800000001</v>
      </c>
      <c r="Q20" s="5">
        <f t="shared" si="7"/>
        <v>1017288.9319999999</v>
      </c>
      <c r="R20" s="5">
        <f t="shared" si="8"/>
        <v>305186.67959999997</v>
      </c>
      <c r="S20" s="2">
        <v>9</v>
      </c>
      <c r="T20" s="5">
        <f t="shared" si="10"/>
        <v>33909.631066666661</v>
      </c>
    </row>
    <row r="21" spans="2:20" x14ac:dyDescent="0.25">
      <c r="B21">
        <v>14607</v>
      </c>
      <c r="C21" s="1">
        <v>43524</v>
      </c>
      <c r="D21" t="s">
        <v>21</v>
      </c>
      <c r="E21" s="2">
        <v>25</v>
      </c>
      <c r="F21" s="2">
        <v>0</v>
      </c>
      <c r="G21" s="2" t="s">
        <v>33</v>
      </c>
      <c r="H21" s="2">
        <v>66.247</v>
      </c>
      <c r="I21" s="2">
        <f>365-31-28-31</f>
        <v>275</v>
      </c>
      <c r="J21" s="2">
        <f t="shared" si="0"/>
        <v>2.5000000000000001E-2</v>
      </c>
      <c r="K21" s="5">
        <f t="shared" si="1"/>
        <v>6875</v>
      </c>
      <c r="L21" s="5">
        <f t="shared" si="2"/>
        <v>455448.125</v>
      </c>
      <c r="M21" s="5">
        <f t="shared" si="3"/>
        <v>91089.625</v>
      </c>
      <c r="N21" s="5">
        <f t="shared" si="4"/>
        <v>0</v>
      </c>
      <c r="O21" s="5">
        <f t="shared" si="5"/>
        <v>364358.5</v>
      </c>
      <c r="P21" s="5">
        <f t="shared" si="6"/>
        <v>46455.708749999998</v>
      </c>
      <c r="Q21" s="5">
        <f t="shared" si="7"/>
        <v>317902.79125000001</v>
      </c>
      <c r="R21" s="5">
        <f t="shared" si="8"/>
        <v>95370.837375000003</v>
      </c>
      <c r="S21" s="2">
        <v>9</v>
      </c>
      <c r="T21" s="5">
        <f t="shared" si="10"/>
        <v>10596.759708333333</v>
      </c>
    </row>
    <row r="22" spans="2:20" x14ac:dyDescent="0.25">
      <c r="B22">
        <v>14858</v>
      </c>
      <c r="C22" s="1">
        <v>43516</v>
      </c>
      <c r="D22" t="s">
        <v>22</v>
      </c>
      <c r="E22" s="2">
        <v>400</v>
      </c>
      <c r="F22" s="2">
        <v>0</v>
      </c>
      <c r="G22" s="2" t="s">
        <v>39</v>
      </c>
      <c r="H22" s="2">
        <v>66.247</v>
      </c>
      <c r="I22" s="2">
        <f>31+30+31</f>
        <v>92</v>
      </c>
      <c r="J22" s="2">
        <f t="shared" si="0"/>
        <v>0.4</v>
      </c>
      <c r="K22" s="5">
        <f t="shared" si="1"/>
        <v>36800.000000000007</v>
      </c>
      <c r="L22" s="5">
        <f t="shared" si="2"/>
        <v>2437889.6000000006</v>
      </c>
      <c r="M22" s="5">
        <f t="shared" si="3"/>
        <v>487577.92000000016</v>
      </c>
      <c r="N22" s="5">
        <f t="shared" si="4"/>
        <v>0</v>
      </c>
      <c r="O22" s="5">
        <f t="shared" si="5"/>
        <v>1950311.6800000004</v>
      </c>
      <c r="P22" s="5">
        <f t="shared" si="6"/>
        <v>248664.73920000007</v>
      </c>
      <c r="Q22" s="5">
        <f t="shared" si="7"/>
        <v>1701646.9408000004</v>
      </c>
      <c r="R22" s="5">
        <f t="shared" si="8"/>
        <v>510494.08224000013</v>
      </c>
      <c r="S22" s="2">
        <v>3</v>
      </c>
      <c r="T22" s="5">
        <f t="shared" si="10"/>
        <v>170164.69408000004</v>
      </c>
    </row>
    <row r="23" spans="2:20" x14ac:dyDescent="0.25">
      <c r="B23">
        <v>14862</v>
      </c>
      <c r="D23" t="s">
        <v>23</v>
      </c>
      <c r="E23" s="2">
        <v>400</v>
      </c>
      <c r="F23" s="2">
        <v>1.458</v>
      </c>
      <c r="G23" s="2" t="s">
        <v>53</v>
      </c>
      <c r="H23" s="2">
        <v>66.247</v>
      </c>
      <c r="I23" s="2">
        <f>30+31+30+31</f>
        <v>122</v>
      </c>
      <c r="J23" s="2">
        <f t="shared" si="0"/>
        <v>0.4</v>
      </c>
      <c r="K23" s="5">
        <f t="shared" si="1"/>
        <v>48800.000000000007</v>
      </c>
      <c r="L23" s="5">
        <f t="shared" si="2"/>
        <v>3232853.6000000006</v>
      </c>
      <c r="M23" s="5">
        <f t="shared" si="3"/>
        <v>646570.7200000002</v>
      </c>
      <c r="N23" s="5">
        <f t="shared" si="4"/>
        <v>1458000</v>
      </c>
      <c r="O23" s="5">
        <f t="shared" si="5"/>
        <v>1128282.8800000004</v>
      </c>
      <c r="P23" s="5">
        <f t="shared" si="6"/>
        <v>143856.06720000005</v>
      </c>
      <c r="Q23" s="5">
        <f t="shared" si="7"/>
        <v>984426.81280000031</v>
      </c>
      <c r="R23" s="5">
        <f t="shared" si="8"/>
        <v>295328.04384000006</v>
      </c>
      <c r="S23" s="2">
        <v>9</v>
      </c>
      <c r="T23" s="5">
        <f t="shared" si="10"/>
        <v>32814.227093333342</v>
      </c>
    </row>
    <row r="24" spans="2:20" x14ac:dyDescent="0.25">
      <c r="B24">
        <v>12606</v>
      </c>
      <c r="C24" s="1">
        <v>43555</v>
      </c>
      <c r="D24" t="s">
        <v>24</v>
      </c>
      <c r="E24" s="2">
        <v>160</v>
      </c>
      <c r="F24" s="2">
        <v>0.15</v>
      </c>
      <c r="G24" s="2" t="s">
        <v>33</v>
      </c>
      <c r="H24" s="2">
        <v>66.247</v>
      </c>
      <c r="I24" s="2">
        <f>365-31-28-31</f>
        <v>275</v>
      </c>
      <c r="J24" s="2">
        <f t="shared" si="0"/>
        <v>0.16</v>
      </c>
      <c r="K24" s="5">
        <f t="shared" si="1"/>
        <v>44000</v>
      </c>
      <c r="L24" s="5">
        <f t="shared" si="2"/>
        <v>2914868</v>
      </c>
      <c r="M24" s="5">
        <f t="shared" si="3"/>
        <v>582973.6</v>
      </c>
      <c r="N24" s="5">
        <f t="shared" si="4"/>
        <v>150000</v>
      </c>
      <c r="O24" s="5">
        <f t="shared" si="5"/>
        <v>2181894.4</v>
      </c>
      <c r="P24" s="5">
        <f t="shared" si="6"/>
        <v>278191.53600000002</v>
      </c>
      <c r="Q24" s="5">
        <f t="shared" si="7"/>
        <v>1903702.8639999998</v>
      </c>
      <c r="R24" s="5">
        <f t="shared" si="8"/>
        <v>571110.85919999995</v>
      </c>
      <c r="S24" s="2">
        <v>9</v>
      </c>
      <c r="T24" s="5">
        <f t="shared" si="10"/>
        <v>63456.76213333333</v>
      </c>
    </row>
    <row r="25" spans="2:20" x14ac:dyDescent="0.25">
      <c r="B25">
        <v>12616</v>
      </c>
      <c r="C25" s="1">
        <v>43555</v>
      </c>
      <c r="D25" t="s">
        <v>25</v>
      </c>
      <c r="E25" s="2">
        <v>70</v>
      </c>
      <c r="F25" s="2">
        <v>0.15</v>
      </c>
      <c r="G25" s="2" t="s">
        <v>33</v>
      </c>
      <c r="H25" s="2">
        <v>66.247</v>
      </c>
      <c r="I25" s="2">
        <f>365-31-28-31</f>
        <v>275</v>
      </c>
      <c r="J25" s="2">
        <f t="shared" si="0"/>
        <v>7.0000000000000007E-2</v>
      </c>
      <c r="K25" s="5">
        <f t="shared" si="1"/>
        <v>19250.000000000004</v>
      </c>
      <c r="L25" s="5">
        <f t="shared" si="2"/>
        <v>1275254.7500000002</v>
      </c>
      <c r="M25" s="5">
        <f t="shared" si="3"/>
        <v>255050.95000000007</v>
      </c>
      <c r="N25" s="5">
        <f t="shared" si="4"/>
        <v>150000</v>
      </c>
      <c r="O25" s="5">
        <f t="shared" si="5"/>
        <v>870203.80000000016</v>
      </c>
      <c r="P25" s="5">
        <f t="shared" si="6"/>
        <v>110950.98450000002</v>
      </c>
      <c r="Q25" s="5">
        <f t="shared" si="7"/>
        <v>759252.81550000014</v>
      </c>
      <c r="R25" s="5">
        <f t="shared" si="8"/>
        <v>227775.84465000004</v>
      </c>
      <c r="S25" s="2">
        <v>9</v>
      </c>
      <c r="T25" s="5">
        <f t="shared" si="10"/>
        <v>25308.427183333337</v>
      </c>
    </row>
    <row r="26" spans="2:20" x14ac:dyDescent="0.25">
      <c r="B26">
        <v>12708</v>
      </c>
      <c r="C26" s="1">
        <v>43555</v>
      </c>
      <c r="D26" t="s">
        <v>26</v>
      </c>
      <c r="E26" s="2">
        <v>340</v>
      </c>
      <c r="F26" s="2">
        <v>0.4</v>
      </c>
      <c r="G26" s="2" t="s">
        <v>33</v>
      </c>
      <c r="H26" s="2">
        <v>66.247</v>
      </c>
      <c r="I26" s="2">
        <f>365-31-28-31</f>
        <v>275</v>
      </c>
      <c r="J26" s="2">
        <f t="shared" si="0"/>
        <v>0.34</v>
      </c>
      <c r="K26" s="5">
        <f t="shared" si="1"/>
        <v>93500</v>
      </c>
      <c r="L26" s="5">
        <f t="shared" si="2"/>
        <v>6194094.5</v>
      </c>
      <c r="M26" s="5">
        <f t="shared" si="3"/>
        <v>1238818.9000000001</v>
      </c>
      <c r="N26" s="5">
        <f t="shared" si="4"/>
        <v>400000</v>
      </c>
      <c r="O26" s="5">
        <f t="shared" si="5"/>
        <v>4555275.5999999996</v>
      </c>
      <c r="P26" s="5">
        <f t="shared" si="6"/>
        <v>580797.63899999997</v>
      </c>
      <c r="Q26" s="5">
        <f t="shared" si="7"/>
        <v>3974477.9609999997</v>
      </c>
      <c r="R26" s="5">
        <f t="shared" si="8"/>
        <v>1192343.3882999998</v>
      </c>
      <c r="S26" s="2">
        <v>9</v>
      </c>
      <c r="T26" s="5">
        <f t="shared" si="10"/>
        <v>132482.59869999997</v>
      </c>
    </row>
    <row r="27" spans="2:20" x14ac:dyDescent="0.25">
      <c r="B27">
        <v>12710</v>
      </c>
      <c r="C27" s="1">
        <v>43555</v>
      </c>
      <c r="D27" t="s">
        <v>27</v>
      </c>
      <c r="E27" s="2">
        <v>70</v>
      </c>
      <c r="F27" s="2">
        <v>0.14000000000000001</v>
      </c>
      <c r="G27" s="2" t="s">
        <v>33</v>
      </c>
      <c r="H27" s="2">
        <v>66.247</v>
      </c>
      <c r="I27" s="2">
        <f>365-31-28-31</f>
        <v>275</v>
      </c>
      <c r="J27" s="2">
        <f t="shared" si="0"/>
        <v>7.0000000000000007E-2</v>
      </c>
      <c r="K27" s="5">
        <f t="shared" si="1"/>
        <v>19250.000000000004</v>
      </c>
      <c r="L27" s="5">
        <f t="shared" si="2"/>
        <v>1275254.7500000002</v>
      </c>
      <c r="M27" s="5">
        <f t="shared" si="3"/>
        <v>255050.95000000007</v>
      </c>
      <c r="N27" s="5">
        <f t="shared" si="4"/>
        <v>140000</v>
      </c>
      <c r="O27" s="5">
        <f t="shared" si="5"/>
        <v>880203.80000000016</v>
      </c>
      <c r="P27" s="5">
        <f t="shared" si="6"/>
        <v>112225.98450000002</v>
      </c>
      <c r="Q27" s="5">
        <f t="shared" si="7"/>
        <v>767977.81550000014</v>
      </c>
      <c r="R27" s="5">
        <f t="shared" si="8"/>
        <v>230393.34465000004</v>
      </c>
      <c r="S27" s="2">
        <v>9</v>
      </c>
      <c r="T27" s="5">
        <f t="shared" si="10"/>
        <v>25599.260516666673</v>
      </c>
    </row>
    <row r="28" spans="2:20" x14ac:dyDescent="0.25">
      <c r="B28">
        <v>12711</v>
      </c>
      <c r="C28" s="1">
        <v>43496</v>
      </c>
      <c r="D28" t="s">
        <v>28</v>
      </c>
      <c r="E28" s="2">
        <v>455</v>
      </c>
      <c r="F28" s="2">
        <v>2.1800000000000002</v>
      </c>
      <c r="G28" s="2" t="s">
        <v>33</v>
      </c>
      <c r="H28" s="2">
        <v>66.247</v>
      </c>
      <c r="I28" s="2">
        <f>365-31-28-31</f>
        <v>275</v>
      </c>
      <c r="J28" s="2">
        <f t="shared" si="0"/>
        <v>0.45500000000000002</v>
      </c>
      <c r="K28" s="5">
        <f t="shared" si="1"/>
        <v>125125</v>
      </c>
      <c r="L28" s="5">
        <f t="shared" si="2"/>
        <v>8289155.875</v>
      </c>
      <c r="M28" s="5">
        <f t="shared" si="3"/>
        <v>1657831.175</v>
      </c>
      <c r="N28" s="5">
        <f t="shared" si="4"/>
        <v>2180000</v>
      </c>
      <c r="O28" s="5">
        <f t="shared" si="5"/>
        <v>4451324.7</v>
      </c>
      <c r="P28" s="5">
        <f t="shared" si="6"/>
        <v>567543.89925000002</v>
      </c>
      <c r="Q28" s="5">
        <f t="shared" si="7"/>
        <v>3883780.8007500004</v>
      </c>
      <c r="R28" s="5">
        <f t="shared" si="8"/>
        <v>1165134.2402250001</v>
      </c>
      <c r="S28" s="2">
        <v>9</v>
      </c>
      <c r="T28" s="5">
        <f t="shared" si="10"/>
        <v>129459.360025</v>
      </c>
    </row>
  </sheetData>
  <autoFilter ref="B2:T28" xr:uid="{06AFA012-6CDD-4DCC-B7D1-7A2E582FCFA2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SPDC-UPO/G/PSI</dc:creator>
  <cp:lastModifiedBy>Falaye, Olatunbosun M SPDC-UPO/G/PSI</cp:lastModifiedBy>
  <dcterms:created xsi:type="dcterms:W3CDTF">2019-01-30T08:14:25Z</dcterms:created>
  <dcterms:modified xsi:type="dcterms:W3CDTF">2019-01-31T06:00:59Z</dcterms:modified>
</cp:coreProperties>
</file>