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AD4A6A43-B143-42E1-AE29-43B8E770518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5" l="1"/>
  <c r="F80" i="5" s="1"/>
  <c r="E79" i="5"/>
  <c r="E78" i="5"/>
  <c r="E77" i="5"/>
  <c r="E73" i="5"/>
  <c r="F73" i="5" s="1"/>
  <c r="E71" i="5"/>
  <c r="E56" i="5"/>
  <c r="F56" i="5" s="1"/>
  <c r="E55" i="5"/>
  <c r="E54" i="5"/>
  <c r="E53" i="5"/>
  <c r="E49" i="5"/>
  <c r="F49" i="5" s="1"/>
  <c r="E47" i="5"/>
  <c r="E22" i="5"/>
  <c r="F24" i="5" s="1"/>
  <c r="E24" i="5"/>
  <c r="J80" i="5" l="1"/>
  <c r="J56" i="5"/>
  <c r="E31" i="5"/>
  <c r="E30" i="5"/>
  <c r="E29" i="5"/>
  <c r="E28" i="5"/>
  <c r="F31" i="5" s="1"/>
  <c r="J31" i="5" l="1"/>
  <c r="J84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47" authorId="0" shapeId="0" xr:uid="{7206ED3C-C67D-4557-B50A-07CA2430DDC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49" authorId="0" shapeId="0" xr:uid="{7CA5EBB9-8EA3-465B-9CCD-15D26EA3FFE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53" authorId="0" shapeId="0" xr:uid="{BCD7D309-E1FE-46FB-92C9-546AD37A0D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54" authorId="0" shapeId="0" xr:uid="{B55AA757-BD1A-4DFB-837C-A4776DFD5D7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55" authorId="0" shapeId="0" xr:uid="{7EC3703E-6B35-4577-9E3F-C1327FF46789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56" authorId="0" shapeId="0" xr:uid="{B5CBD089-DF18-4C4A-82A2-EA18CC86E0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71" authorId="0" shapeId="0" xr:uid="{110F8954-BC2A-40A9-9E2D-0BA6C9BA5C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73" authorId="0" shapeId="0" xr:uid="{A4A3AB3A-3B61-4C34-8BBB-DF92F68F627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77" authorId="0" shapeId="0" xr:uid="{A38A8DC5-AA14-4B5B-AAC3-54E1FEF832A9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78" authorId="0" shapeId="0" xr:uid="{9208D13A-3247-46AD-8116-690232ADA9A7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79" authorId="0" shapeId="0" xr:uid="{7613FCF0-1438-45DC-8E6F-6D2DC4BBA40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80" authorId="0" shapeId="0" xr:uid="{D37BA39E-6841-4B13-A583-AFC9D5EF817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<sst xmlns="http://schemas.openxmlformats.org/spreadsheetml/2006/main" count="364" uniqueCount="139">
  <si>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</si>
  <si>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</si>
  <si>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</si>
  <si>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</si>
  <si>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</si>
  <si>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</si>
  <si>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</si>
  <si>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</si>
  <si>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</si>
  <si>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</si>
  <si>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</si>
  <si>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</si>
  <si>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</si>
  <si>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</si>
  <si>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</si>
  <si>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</si>
  <si>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</si>
  <si>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</si>
  <si>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</si>
  <si>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</si>
  <si>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</si>
  <si>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</si>
  <si>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</si>
  <si>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</si>
  <si>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</si>
  <si>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</si>
  <si>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</si>
  <si>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</si>
  <si>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</si>
  <si>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</si>
  <si>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</si>
  <si>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</si>
  <si>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</si>
  <si>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</si>
  <si>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</si>
  <si>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</si>
  <si>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</si>
  <si>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</si>
  <si>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</si>
  <si>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</si>
  <si>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</si>
  <si>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</si>
  <si>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</si>
  <si>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</si>
  <si>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</si>
  <si>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</si>
  <si>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</si>
  <si>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</si>
  <si>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</si>
  <si>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</si>
  <si>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</si>
  <si>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</si>
  <si>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</si>
  <si>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</si>
  <si>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</si>
  <si>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</si>
  <si>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</si>
  <si>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</si>
  <si>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</si>
  <si>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</si>
  <si>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</si>
  <si>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</si>
  <si>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</si>
  <si>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</si>
  <si>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</si>
  <si>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</si>
  <si>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</si>
  <si>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</si>
  <si>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</si>
  <si>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</si>
  <si>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</si>
  <si>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</si>
  <si>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</si>
  <si>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</si>
  <si>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</si>
  <si>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</si>
  <si>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</si>
  <si>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</si>
  <si>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</si>
  <si>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</si>
  <si>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</si>
  <si>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</si>
  <si>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</si>
  <si>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</si>
  <si>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</si>
  <si>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</si>
  <si>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</si>
  <si>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</si>
  <si>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</si>
  <si>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</si>
  <si>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</si>
  <si>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</si>
  <si>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</si>
  <si>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</si>
  <si>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</si>
  <si>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</si>
  <si>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</si>
  <si>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</si>
  <si>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</si>
  <si>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</si>
  <si>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</si>
  <si>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</si>
  <si>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</si>
  <si>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</si>
  <si>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</si>
  <si>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</si>
  <si>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</si>
  <si>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</si>
  <si>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</si>
  <si>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</si>
  <si>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</si>
  <si>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</si>
  <si>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</si>
  <si>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</si>
  <si>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</si>
  <si>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</si>
  <si>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</si>
  <si>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</si>
  <si>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</si>
  <si>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</si>
  <si>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</si>
  <si>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</si>
  <si>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</si>
  <si>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</si>
  <si>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</si>
  <si>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</si>
  <si>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</si>
  <si>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</si>
  <si>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</si>
  <si>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</si>
  <si>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</si>
  <si>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</si>
  <si>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</si>
  <si>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</si>
  <si>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</si>
  <si>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</si>
  <si>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FORC73S  for oil gain of 0.2 kbopd in December. 23</t>
  </si>
  <si>
    <t>FORC129L for oil gain of 0.5kbopd in December. 23</t>
  </si>
  <si>
    <t>FORC129S for oil gain of 1kbopd in December.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</si>
</sst>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46</xdr:row>
      <xdr:rowOff>95250</xdr:rowOff>
    </xdr:from>
    <xdr:to>
      <xdr:col>3</xdr:col>
      <xdr:colOff>12700</xdr:colOff>
      <xdr:row>49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9A5B5C4-2D07-436C-B340-AC975C2E1E4A}"/>
            </a:ext>
          </a:extLst>
        </xdr:cNvPr>
        <xdr:cNvCxnSpPr/>
      </xdr:nvCxnSpPr>
      <xdr:spPr>
        <a:xfrm flipV="1">
          <a:off x="5440456" y="879662"/>
          <a:ext cx="690656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48</xdr:row>
      <xdr:rowOff>114300</xdr:rowOff>
    </xdr:from>
    <xdr:to>
      <xdr:col>3</xdr:col>
      <xdr:colOff>57150</xdr:colOff>
      <xdr:row>50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94CA7FF-0E7B-41ED-AD12-271AEBCC0FC8}"/>
            </a:ext>
          </a:extLst>
        </xdr:cNvPr>
        <xdr:cNvCxnSpPr/>
      </xdr:nvCxnSpPr>
      <xdr:spPr>
        <a:xfrm flipV="1">
          <a:off x="4221256" y="1290918"/>
          <a:ext cx="1954306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52</xdr:row>
      <xdr:rowOff>57150</xdr:rowOff>
    </xdr:from>
    <xdr:to>
      <xdr:col>3</xdr:col>
      <xdr:colOff>76200</xdr:colOff>
      <xdr:row>53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2E25E4E-A90C-4580-AF99-B587F60350FD}"/>
            </a:ext>
          </a:extLst>
        </xdr:cNvPr>
        <xdr:cNvCxnSpPr/>
      </xdr:nvCxnSpPr>
      <xdr:spPr>
        <a:xfrm flipV="1">
          <a:off x="5510306" y="2141444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54</xdr:row>
      <xdr:rowOff>114300</xdr:rowOff>
    </xdr:from>
    <xdr:to>
      <xdr:col>3</xdr:col>
      <xdr:colOff>44450</xdr:colOff>
      <xdr:row>55</xdr:row>
      <xdr:rowOff>158750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B19091E-07AE-47F1-8975-536DA096E32A}"/>
            </a:ext>
          </a:extLst>
        </xdr:cNvPr>
        <xdr:cNvCxnSpPr/>
      </xdr:nvCxnSpPr>
      <xdr:spPr>
        <a:xfrm>
          <a:off x="4240306" y="2579594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70</xdr:row>
      <xdr:rowOff>95250</xdr:rowOff>
    </xdr:from>
    <xdr:to>
      <xdr:col>3</xdr:col>
      <xdr:colOff>12700</xdr:colOff>
      <xdr:row>73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6819586-A509-490B-AD9A-55B04DF9A449}"/>
            </a:ext>
          </a:extLst>
        </xdr:cNvPr>
        <xdr:cNvCxnSpPr/>
      </xdr:nvCxnSpPr>
      <xdr:spPr>
        <a:xfrm flipV="1">
          <a:off x="5440456" y="5899897"/>
          <a:ext cx="690656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72</xdr:row>
      <xdr:rowOff>114300</xdr:rowOff>
    </xdr:from>
    <xdr:to>
      <xdr:col>3</xdr:col>
      <xdr:colOff>57150</xdr:colOff>
      <xdr:row>74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C5B572-D161-4E9E-8056-1F34D0EFBD17}"/>
            </a:ext>
          </a:extLst>
        </xdr:cNvPr>
        <xdr:cNvCxnSpPr/>
      </xdr:nvCxnSpPr>
      <xdr:spPr>
        <a:xfrm flipV="1">
          <a:off x="4221256" y="6311153"/>
          <a:ext cx="1954306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76</xdr:row>
      <xdr:rowOff>57150</xdr:rowOff>
    </xdr:from>
    <xdr:to>
      <xdr:col>3</xdr:col>
      <xdr:colOff>76200</xdr:colOff>
      <xdr:row>77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8D20784D-6E85-4276-9F7A-827668757F7E}"/>
            </a:ext>
          </a:extLst>
        </xdr:cNvPr>
        <xdr:cNvCxnSpPr/>
      </xdr:nvCxnSpPr>
      <xdr:spPr>
        <a:xfrm flipV="1">
          <a:off x="5510306" y="7195297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78</xdr:row>
      <xdr:rowOff>114300</xdr:rowOff>
    </xdr:from>
    <xdr:to>
      <xdr:col>3</xdr:col>
      <xdr:colOff>44450</xdr:colOff>
      <xdr:row>79</xdr:row>
      <xdr:rowOff>158750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2C783016-916E-4D52-AFA7-9CC174D8C765}"/>
            </a:ext>
          </a:extLst>
        </xdr:cNvPr>
        <xdr:cNvCxnSpPr/>
      </xdr:nvCxnSpPr>
      <xdr:spPr>
        <a:xfrm>
          <a:off x="4240306" y="7633447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89"/>
  <sheetViews>
    <sheetView tabSelected="1" topLeftCell="C49" zoomScale="85" zoomScaleNormal="85" workbookViewId="0">
      <selection activeCell="J61" sqref="J61"/>
    </sheetView>
  </sheetViews>
  <sheetFormatPr defaultRowHeight="15" x14ac:dyDescent="0.25"/>
  <cols>
    <col min="1" max="1" width="8.7109375" style="72"/>
    <col min="2" max="2" width="14.28515625" style="72" customWidth="1"/>
    <col min="3" max="3" width="68.7109375" style="72" customWidth="1"/>
    <col min="4" max="4" width="30.28515625" style="72" customWidth="1"/>
    <col min="5" max="5" width="8.5703125" style="72" hidden="1" customWidth="1"/>
    <col min="6" max="6" width="28.5703125" style="107" customWidth="1"/>
    <col min="7" max="7" width="4.28515625" style="72" customWidth="1"/>
    <col min="8" max="9" width="4.7109375" style="72" customWidth="1"/>
    <col min="10" max="10" width="18.5703125" style="72" customWidth="1"/>
    <col min="11" max="11" width="15.42578125" style="72" customWidth="1"/>
    <col min="12" max="14" width="8.7109375" style="72"/>
    <col min="15" max="15" width="31.5703125" style="72" customWidth="1"/>
    <col min="16" max="16" width="8.7109375" customWidth="1"/>
    <col min="19" max="19" width="11.7109375" customWidth="1"/>
  </cols>
  <sheetData>
    <row r="1" spans="2:20" ht="21.4" hidden="1" customHeight="1" thickBot="1" x14ac:dyDescent="0.3"/>
    <row r="2" spans="2:20" ht="30.4" hidden="1" customHeight="1" thickBot="1" x14ac:dyDescent="0.3">
      <c r="C2" s="147" t="s">
        <v>0</v>
      </c>
      <c r="D2" s="148"/>
      <c r="E2" s="148"/>
      <c r="F2" s="149"/>
    </row>
    <row r="3" spans="2:20" ht="15.75" hidden="1" thickBot="1" x14ac:dyDescent="0.3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30" hidden="1" x14ac:dyDescent="0.2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2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2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2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65" hidden="1" customHeight="1" x14ac:dyDescent="0.2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2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2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2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2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2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.75" hidden="1" thickBot="1" x14ac:dyDescent="0.3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.75" hidden="1" thickBot="1" x14ac:dyDescent="0.3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 x14ac:dyDescent="0.3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2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.75" thickBot="1" x14ac:dyDescent="0.3">
      <c r="B18" s="73"/>
      <c r="C18" s="78" t="s">
        <v>136</v>
      </c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.75" thickBot="1" x14ac:dyDescent="0.3">
      <c r="C19" s="97" t="s">
        <v>37</v>
      </c>
      <c r="D19" s="98" t="s">
        <v>38</v>
      </c>
      <c r="E19" s="99"/>
      <c r="F19" s="111"/>
    </row>
    <row r="20" spans="2:19" x14ac:dyDescent="0.25">
      <c r="C20" s="100" t="s">
        <v>39</v>
      </c>
      <c r="D20" s="116" t="s">
        <v>40</v>
      </c>
      <c r="E20" s="90"/>
      <c r="F20" s="112"/>
    </row>
    <row r="21" spans="2:19" ht="15.4" customHeight="1" x14ac:dyDescent="0.25">
      <c r="C21" s="69"/>
      <c r="D21" s="144"/>
      <c r="E21" s="145"/>
      <c r="F21" s="146"/>
    </row>
    <row r="22" spans="2:19" ht="15.75" thickBot="1" x14ac:dyDescent="0.3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0</v>
      </c>
    </row>
    <row r="23" spans="2:19" x14ac:dyDescent="0.25">
      <c r="C23" s="70" t="s">
        <v>42</v>
      </c>
      <c r="D23" s="118" t="s">
        <v>43</v>
      </c>
      <c r="E23" s="82"/>
      <c r="F23" s="113">
        <v>0</v>
      </c>
      <c r="H23" s="140" t="s">
        <v>44</v>
      </c>
      <c r="I23" s="141"/>
      <c r="J23" s="95" t="s">
        <v>45</v>
      </c>
    </row>
    <row r="24" spans="2:19" ht="15.75" thickBot="1" x14ac:dyDescent="0.3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42"/>
      <c r="I24" s="143"/>
      <c r="J24" s="96" t="s">
        <v>47</v>
      </c>
    </row>
    <row r="25" spans="2:19" ht="27" thickBot="1" x14ac:dyDescent="0.3">
      <c r="C25" s="70" t="s">
        <v>48</v>
      </c>
    </row>
    <row r="26" spans="2:19" ht="13.5" customHeight="1" thickBot="1" x14ac:dyDescent="0.3">
      <c r="C26" s="69" t="s">
        <v>49</v>
      </c>
      <c r="D26" s="99" t="s">
        <v>50</v>
      </c>
      <c r="E26" s="99"/>
      <c r="F26" s="111"/>
    </row>
    <row r="27" spans="2:19" x14ac:dyDescent="0.25">
      <c r="C27" s="69" t="s">
        <v>51</v>
      </c>
      <c r="D27" s="90" t="s">
        <v>52</v>
      </c>
      <c r="E27" s="90"/>
      <c r="F27" s="112"/>
    </row>
    <row r="28" spans="2:19" x14ac:dyDescent="0.2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0.33700000000000002</v>
      </c>
    </row>
    <row r="29" spans="2:19" x14ac:dyDescent="0.25">
      <c r="C29" s="69" t="s">
        <v>54</v>
      </c>
      <c r="D29" s="104" t="s">
        <v>55</v>
      </c>
      <c r="E29" s="91">
        <f>(VLOOKUP(D31,$C$5:$F$16,3,FALSE))</f>
        <v>0.3</v>
      </c>
      <c r="F29" s="113">
        <v>29</v>
      </c>
    </row>
    <row r="30" spans="2:19" x14ac:dyDescent="0.2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3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86.752109589041112</v>
      </c>
      <c r="G31" s="115"/>
      <c r="J31" s="115">
        <f>F31*1000</f>
        <v>86752.109589041109</v>
      </c>
    </row>
    <row r="32" spans="2:19" ht="13.5" customHeight="1" x14ac:dyDescent="0.25">
      <c r="C32" s="69" t="s">
        <v>58</v>
      </c>
    </row>
    <row r="33" spans="3:10" ht="8.65" customHeight="1" thickBot="1" x14ac:dyDescent="0.3">
      <c r="C33" s="71"/>
      <c r="D33" s="78"/>
      <c r="E33" s="73"/>
      <c r="F33" s="110"/>
      <c r="G33" s="87"/>
    </row>
    <row r="34" spans="3:10" ht="21.95" customHeight="1" x14ac:dyDescent="0.25">
      <c r="D34" s="73"/>
      <c r="E34" s="73"/>
      <c r="F34" s="110"/>
      <c r="G34" s="85"/>
    </row>
    <row r="35" spans="3:10" ht="20.100000000000001" customHeight="1" x14ac:dyDescent="0.25">
      <c r="D35" s="93"/>
      <c r="E35" s="73"/>
      <c r="F35" s="110"/>
      <c r="G35" s="85"/>
    </row>
    <row r="36" spans="3:10" ht="8.65" customHeight="1" thickBot="1" x14ac:dyDescent="0.3">
      <c r="D36" s="78"/>
      <c r="E36" s="73"/>
      <c r="F36" s="110"/>
      <c r="G36" s="88"/>
    </row>
    <row r="37" spans="3:10" ht="12.6" customHeight="1" x14ac:dyDescent="0.25">
      <c r="C37" s="150" t="s">
        <v>59</v>
      </c>
      <c r="F37" s="114"/>
    </row>
    <row r="38" spans="3:10" ht="15.75" thickBot="1" x14ac:dyDescent="0.3">
      <c r="C38" s="151"/>
      <c r="D38" s="78"/>
      <c r="E38" s="73"/>
      <c r="F38" s="110"/>
      <c r="G38" s="87"/>
    </row>
    <row r="39" spans="3:10" x14ac:dyDescent="0.25">
      <c r="D39" s="73"/>
      <c r="E39" s="73"/>
      <c r="F39" s="110"/>
      <c r="G39" s="85"/>
    </row>
    <row r="40" spans="3:10" x14ac:dyDescent="0.25">
      <c r="D40" s="93"/>
      <c r="E40" s="73"/>
      <c r="F40" s="110"/>
      <c r="G40" s="85"/>
    </row>
    <row r="41" spans="3:10" x14ac:dyDescent="0.25">
      <c r="D41" s="78"/>
      <c r="E41" s="73"/>
      <c r="F41" s="110"/>
      <c r="G41" s="88"/>
    </row>
    <row r="42" spans="3:10" x14ac:dyDescent="0.25">
      <c r="F42" s="114"/>
    </row>
    <row r="43" spans="3:10" ht="15.75" thickBot="1" x14ac:dyDescent="0.3">
      <c r="C43" s="78" t="s">
        <v>137</v>
      </c>
      <c r="D43" s="73"/>
      <c r="E43" s="85"/>
      <c r="F43" s="110"/>
      <c r="G43" s="84"/>
      <c r="I43" s="73"/>
    </row>
    <row r="44" spans="3:10" ht="15.75" thickBot="1" x14ac:dyDescent="0.3">
      <c r="C44" s="97" t="s">
        <v>37</v>
      </c>
      <c r="D44" s="98" t="s">
        <v>38</v>
      </c>
      <c r="E44" s="99"/>
      <c r="F44" s="111"/>
    </row>
    <row r="45" spans="3:10" x14ac:dyDescent="0.25">
      <c r="C45" s="100" t="s">
        <v>39</v>
      </c>
      <c r="D45" s="116" t="s">
        <v>40</v>
      </c>
      <c r="E45" s="90"/>
      <c r="F45" s="112"/>
    </row>
    <row r="46" spans="3:10" x14ac:dyDescent="0.25">
      <c r="C46" s="69"/>
      <c r="D46" s="144"/>
      <c r="E46" s="145"/>
      <c r="F46" s="146"/>
    </row>
    <row r="47" spans="3:10" ht="15.75" thickBot="1" x14ac:dyDescent="0.3">
      <c r="C47" s="69" t="s">
        <v>41</v>
      </c>
      <c r="D47" s="117" t="s">
        <v>11</v>
      </c>
      <c r="E47" s="91">
        <f>IF(D47=$K$4,(VLOOKUP(D49,$C$5:$F$17,2,FALSE)),(VLOOKUP(D49,$C$5:$F$17,4,FALSE)))</f>
        <v>0.4</v>
      </c>
      <c r="F47" s="113">
        <v>0</v>
      </c>
    </row>
    <row r="48" spans="3:10" x14ac:dyDescent="0.25">
      <c r="C48" s="70" t="s">
        <v>42</v>
      </c>
      <c r="D48" s="118" t="s">
        <v>43</v>
      </c>
      <c r="E48" s="82"/>
      <c r="F48" s="113">
        <v>0</v>
      </c>
      <c r="H48" s="140" t="s">
        <v>44</v>
      </c>
      <c r="I48" s="141"/>
      <c r="J48" s="95" t="s">
        <v>45</v>
      </c>
    </row>
    <row r="49" spans="3:10" ht="15.75" thickBot="1" x14ac:dyDescent="0.3">
      <c r="C49" s="69" t="s">
        <v>46</v>
      </c>
      <c r="D49" s="119" t="s">
        <v>10</v>
      </c>
      <c r="E49" s="92">
        <f>VLOOKUP(D49,$C$4:$F$17,3,FALSE)</f>
        <v>0.3</v>
      </c>
      <c r="F49" s="106">
        <f>(F47-F48)*E49*E47</f>
        <v>0</v>
      </c>
      <c r="H49" s="142"/>
      <c r="I49" s="143"/>
      <c r="J49" s="96" t="s">
        <v>47</v>
      </c>
    </row>
    <row r="50" spans="3:10" ht="27" thickBot="1" x14ac:dyDescent="0.3">
      <c r="C50" s="70" t="s">
        <v>48</v>
      </c>
    </row>
    <row r="51" spans="3:10" ht="15.75" thickBot="1" x14ac:dyDescent="0.3">
      <c r="C51" s="69" t="s">
        <v>49</v>
      </c>
      <c r="D51" s="99" t="s">
        <v>50</v>
      </c>
      <c r="E51" s="99"/>
      <c r="F51" s="111"/>
    </row>
    <row r="52" spans="3:10" x14ac:dyDescent="0.25">
      <c r="C52" s="69" t="s">
        <v>51</v>
      </c>
      <c r="D52" s="90" t="s">
        <v>52</v>
      </c>
      <c r="E52" s="90"/>
      <c r="F52" s="112"/>
    </row>
    <row r="53" spans="3:10" x14ac:dyDescent="0.25">
      <c r="C53" s="69" t="s">
        <v>53</v>
      </c>
      <c r="D53" s="102" t="s">
        <v>17</v>
      </c>
      <c r="E53" s="82">
        <f>IF(D53=$K$7,(VLOOKUP(D56,$O$4:$S$16,3,FALSE)),IF(D53=$K$8,(VLOOKUP(D56,$O$4:S$16,4,FALSE)),(VLOOKUP(D56,$O$4:S$16,5,FALSE))))</f>
        <v>10.8</v>
      </c>
      <c r="F53" s="113">
        <v>0.58399999999999996</v>
      </c>
    </row>
    <row r="54" spans="3:10" x14ac:dyDescent="0.25">
      <c r="C54" s="69" t="s">
        <v>54</v>
      </c>
      <c r="D54" s="104" t="s">
        <v>55</v>
      </c>
      <c r="E54" s="91">
        <f>(VLOOKUP(D56,$C$5:$F$16,3,FALSE))</f>
        <v>0.3</v>
      </c>
      <c r="F54" s="113">
        <v>31</v>
      </c>
    </row>
    <row r="55" spans="3:10" x14ac:dyDescent="0.25">
      <c r="C55" s="69" t="s">
        <v>56</v>
      </c>
      <c r="D55" s="101" t="s">
        <v>43</v>
      </c>
      <c r="E55" s="91">
        <f>(VLOOKUP(D56,$C$5:$F$16,4,FALSE))</f>
        <v>0.4</v>
      </c>
      <c r="F55" s="113">
        <v>0</v>
      </c>
    </row>
    <row r="56" spans="3:10" ht="27" thickBot="1" x14ac:dyDescent="0.3">
      <c r="C56" s="70" t="s">
        <v>57</v>
      </c>
      <c r="D56" s="103" t="s">
        <v>10</v>
      </c>
      <c r="E56" s="92">
        <f>VLOOKUP(D56,$O$4:$S$16,2,FALSE)</f>
        <v>0.3</v>
      </c>
      <c r="F56" s="105">
        <f>(((F54/365)*F53*E56*E53)*1000)-(F55*E55*E54)</f>
        <v>160.70400000000001</v>
      </c>
      <c r="G56" s="115"/>
      <c r="J56" s="115">
        <f>F56*1000</f>
        <v>160704</v>
      </c>
    </row>
    <row r="57" spans="3:10" x14ac:dyDescent="0.25">
      <c r="C57" s="69" t="s">
        <v>58</v>
      </c>
    </row>
    <row r="58" spans="3:10" ht="15.75" thickBot="1" x14ac:dyDescent="0.3">
      <c r="C58" s="71"/>
      <c r="D58" s="78"/>
      <c r="E58" s="73"/>
      <c r="F58" s="110"/>
      <c r="G58" s="87"/>
    </row>
    <row r="59" spans="3:10" x14ac:dyDescent="0.25">
      <c r="D59" s="73"/>
      <c r="E59" s="73"/>
      <c r="F59" s="110"/>
      <c r="G59" s="85"/>
    </row>
    <row r="60" spans="3:10" x14ac:dyDescent="0.25">
      <c r="D60" s="93"/>
      <c r="E60" s="73"/>
      <c r="F60" s="110"/>
      <c r="G60" s="85"/>
    </row>
    <row r="61" spans="3:10" ht="15.75" thickBot="1" x14ac:dyDescent="0.3">
      <c r="D61" s="78"/>
      <c r="E61" s="73"/>
      <c r="F61" s="110"/>
      <c r="G61" s="88"/>
    </row>
    <row r="62" spans="3:10" x14ac:dyDescent="0.25">
      <c r="C62" s="150" t="s">
        <v>59</v>
      </c>
      <c r="F62" s="114"/>
    </row>
    <row r="63" spans="3:10" ht="15.75" thickBot="1" x14ac:dyDescent="0.3">
      <c r="C63" s="151"/>
      <c r="D63" s="78"/>
      <c r="E63" s="73"/>
      <c r="F63" s="110"/>
      <c r="G63" s="87"/>
    </row>
    <row r="64" spans="3:10" x14ac:dyDescent="0.25">
      <c r="D64" s="73"/>
      <c r="E64" s="73"/>
      <c r="F64" s="110"/>
      <c r="G64" s="85"/>
    </row>
    <row r="65" spans="3:10" x14ac:dyDescent="0.25">
      <c r="D65" s="93"/>
      <c r="E65" s="73"/>
      <c r="F65" s="110"/>
      <c r="G65" s="85"/>
    </row>
    <row r="67" spans="3:10" ht="15.75" thickBot="1" x14ac:dyDescent="0.3">
      <c r="C67" s="78" t="s">
        <v>138</v>
      </c>
      <c r="D67" s="73"/>
      <c r="E67" s="85"/>
      <c r="F67" s="110"/>
      <c r="G67" s="84"/>
      <c r="I67" s="73"/>
    </row>
    <row r="68" spans="3:10" ht="15.75" thickBot="1" x14ac:dyDescent="0.3">
      <c r="C68" s="97" t="s">
        <v>37</v>
      </c>
      <c r="D68" s="98" t="s">
        <v>38</v>
      </c>
      <c r="E68" s="99"/>
      <c r="F68" s="111"/>
    </row>
    <row r="69" spans="3:10" x14ac:dyDescent="0.25">
      <c r="C69" s="100" t="s">
        <v>39</v>
      </c>
      <c r="D69" s="116" t="s">
        <v>40</v>
      </c>
      <c r="E69" s="90"/>
      <c r="F69" s="112"/>
    </row>
    <row r="70" spans="3:10" x14ac:dyDescent="0.25">
      <c r="C70" s="69"/>
      <c r="D70" s="144"/>
      <c r="E70" s="145"/>
      <c r="F70" s="146"/>
    </row>
    <row r="71" spans="3:10" ht="15.75" thickBot="1" x14ac:dyDescent="0.3">
      <c r="C71" s="69" t="s">
        <v>41</v>
      </c>
      <c r="D71" s="117" t="s">
        <v>11</v>
      </c>
      <c r="E71" s="91">
        <f>IF(D71=$K$4,(VLOOKUP(D73,$C$5:$F$17,2,FALSE)),(VLOOKUP(D73,$C$5:$F$17,4,FALSE)))</f>
        <v>0.4</v>
      </c>
      <c r="F71" s="113">
        <v>0</v>
      </c>
    </row>
    <row r="72" spans="3:10" x14ac:dyDescent="0.25">
      <c r="C72" s="70" t="s">
        <v>42</v>
      </c>
      <c r="D72" s="118" t="s">
        <v>43</v>
      </c>
      <c r="E72" s="82"/>
      <c r="F72" s="113">
        <v>0</v>
      </c>
      <c r="H72" s="140" t="s">
        <v>44</v>
      </c>
      <c r="I72" s="141"/>
      <c r="J72" s="95" t="s">
        <v>45</v>
      </c>
    </row>
    <row r="73" spans="3:10" ht="15.75" thickBot="1" x14ac:dyDescent="0.3">
      <c r="C73" s="69" t="s">
        <v>46</v>
      </c>
      <c r="D73" s="119" t="s">
        <v>10</v>
      </c>
      <c r="E73" s="92">
        <f>VLOOKUP(D73,$C$4:$F$17,3,FALSE)</f>
        <v>0.3</v>
      </c>
      <c r="F73" s="106">
        <f>(F71-F72)*E73*E71</f>
        <v>0</v>
      </c>
      <c r="H73" s="142"/>
      <c r="I73" s="143"/>
      <c r="J73" s="96" t="s">
        <v>47</v>
      </c>
    </row>
    <row r="74" spans="3:10" ht="27" thickBot="1" x14ac:dyDescent="0.3">
      <c r="C74" s="70" t="s">
        <v>48</v>
      </c>
    </row>
    <row r="75" spans="3:10" ht="15.75" thickBot="1" x14ac:dyDescent="0.3">
      <c r="C75" s="69" t="s">
        <v>49</v>
      </c>
      <c r="D75" s="99" t="s">
        <v>50</v>
      </c>
      <c r="E75" s="99"/>
      <c r="F75" s="111"/>
    </row>
    <row r="76" spans="3:10" x14ac:dyDescent="0.25">
      <c r="C76" s="69" t="s">
        <v>51</v>
      </c>
      <c r="D76" s="90" t="s">
        <v>52</v>
      </c>
      <c r="E76" s="90"/>
      <c r="F76" s="112"/>
    </row>
    <row r="77" spans="3:10" x14ac:dyDescent="0.25">
      <c r="C77" s="69" t="s">
        <v>53</v>
      </c>
      <c r="D77" s="102" t="s">
        <v>17</v>
      </c>
      <c r="E77" s="82">
        <f>IF(D77=$K$7,(VLOOKUP(D80,$O$4:$S$16,3,FALSE)),IF(D77=$K$8,(VLOOKUP(D80,$O$4:S$16,4,FALSE)),(VLOOKUP(D80,$O$4:S$16,5,FALSE))))</f>
        <v>10.8</v>
      </c>
      <c r="F77" s="113">
        <v>0.58899999999999997</v>
      </c>
    </row>
    <row r="78" spans="3:10" x14ac:dyDescent="0.25">
      <c r="C78" s="69" t="s">
        <v>54</v>
      </c>
      <c r="D78" s="104" t="s">
        <v>55</v>
      </c>
      <c r="E78" s="91">
        <f>(VLOOKUP(D80,$C$5:$F$16,3,FALSE))</f>
        <v>0.3</v>
      </c>
      <c r="F78" s="113">
        <v>31</v>
      </c>
    </row>
    <row r="79" spans="3:10" x14ac:dyDescent="0.25">
      <c r="C79" s="69" t="s">
        <v>56</v>
      </c>
      <c r="D79" s="101" t="s">
        <v>43</v>
      </c>
      <c r="E79" s="91">
        <f>(VLOOKUP(D80,$C$5:$F$16,4,FALSE))</f>
        <v>0.4</v>
      </c>
      <c r="F79" s="113">
        <v>0</v>
      </c>
    </row>
    <row r="80" spans="3:10" ht="27" thickBot="1" x14ac:dyDescent="0.3">
      <c r="C80" s="70" t="s">
        <v>57</v>
      </c>
      <c r="D80" s="103" t="s">
        <v>10</v>
      </c>
      <c r="E80" s="92">
        <f>VLOOKUP(D80,$O$4:$S$16,2,FALSE)</f>
        <v>0.3</v>
      </c>
      <c r="F80" s="105">
        <f>(((F78/365)*F77*E80*E77)*1000)-(F79*E79*E78)</f>
        <v>162.07989041095891</v>
      </c>
      <c r="G80" s="115"/>
      <c r="J80" s="115">
        <f>F80*1000</f>
        <v>162079.89041095891</v>
      </c>
    </row>
    <row r="81" spans="3:10" x14ac:dyDescent="0.25">
      <c r="C81" s="69" t="s">
        <v>58</v>
      </c>
    </row>
    <row r="82" spans="3:10" ht="15.75" thickBot="1" x14ac:dyDescent="0.3">
      <c r="C82" s="71"/>
      <c r="D82" s="78"/>
      <c r="E82" s="73"/>
      <c r="F82" s="110"/>
      <c r="G82" s="87"/>
    </row>
    <row r="83" spans="3:10" x14ac:dyDescent="0.25">
      <c r="D83" s="73"/>
      <c r="E83" s="73"/>
      <c r="F83" s="110"/>
      <c r="G83" s="85"/>
    </row>
    <row r="84" spans="3:10" x14ac:dyDescent="0.25">
      <c r="D84" s="93"/>
      <c r="E84" s="73"/>
      <c r="F84" s="110"/>
      <c r="G84" s="85"/>
      <c r="J84" s="139">
        <f>J80+J56+J31</f>
        <v>409536</v>
      </c>
    </row>
    <row r="85" spans="3:10" ht="15.75" thickBot="1" x14ac:dyDescent="0.3">
      <c r="D85" s="78"/>
      <c r="E85" s="73"/>
      <c r="F85" s="110"/>
      <c r="G85" s="88"/>
    </row>
    <row r="86" spans="3:10" x14ac:dyDescent="0.25">
      <c r="C86" s="150" t="s">
        <v>59</v>
      </c>
      <c r="F86" s="114"/>
    </row>
    <row r="87" spans="3:10" ht="15.75" thickBot="1" x14ac:dyDescent="0.3">
      <c r="C87" s="151"/>
      <c r="D87" s="78"/>
      <c r="E87" s="73"/>
      <c r="F87" s="110"/>
      <c r="G87" s="87"/>
    </row>
    <row r="88" spans="3:10" x14ac:dyDescent="0.25">
      <c r="D88" s="73"/>
      <c r="E88" s="73"/>
      <c r="F88" s="110"/>
      <c r="G88" s="85"/>
    </row>
    <row r="89" spans="3:10" x14ac:dyDescent="0.25">
      <c r="D89" s="93"/>
      <c r="E89" s="73"/>
      <c r="F89" s="110"/>
      <c r="G89" s="85"/>
    </row>
  </sheetData>
  <sheetProtection selectLockedCells="1"/>
  <mergeCells count="10">
    <mergeCell ref="D70:F70"/>
    <mergeCell ref="H72:I73"/>
    <mergeCell ref="C86:C87"/>
    <mergeCell ref="H48:I49"/>
    <mergeCell ref="C62:C63"/>
    <mergeCell ref="H23:I24"/>
    <mergeCell ref="D21:F21"/>
    <mergeCell ref="C2:F2"/>
    <mergeCell ref="C37:C38"/>
    <mergeCell ref="D46:F46"/>
  </mergeCells>
  <phoneticPr fontId="11" type="noConversion"/>
  <dataValidations count="4">
    <dataValidation type="list" allowBlank="1" showInputMessage="1" showErrorMessage="1" sqref="D22 D47 D71" xr:uid="{FC255735-9DFB-4DE5-A268-500C8E3195F1}">
      <formula1>$K$4:$K$5</formula1>
    </dataValidation>
    <dataValidation type="list" allowBlank="1" showInputMessage="1" showErrorMessage="1" sqref="D31 D41 D36 D56 D61 D80 D85" xr:uid="{063E312A-4BBC-43D0-A5B6-EC5751534FD6}">
      <formula1>$C$5:$C$16</formula1>
    </dataValidation>
    <dataValidation type="list" allowBlank="1" showInputMessage="1" showErrorMessage="1" sqref="D28 D53 D77" xr:uid="{497927B4-E0A0-447A-A352-6B47B48535F1}">
      <formula1>$K$7:$K$9</formula1>
    </dataValidation>
    <dataValidation type="list" allowBlank="1" showInputMessage="1" showErrorMessage="1" sqref="D24 D49 D73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2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2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2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2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5.5" x14ac:dyDescent="0.2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5.5" x14ac:dyDescent="0.2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25" thickBot="1" x14ac:dyDescent="0.2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25" thickBot="1" x14ac:dyDescent="0.2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25" thickBot="1" x14ac:dyDescent="0.25">
      <c r="K11" s="18" t="s">
        <v>73</v>
      </c>
    </row>
    <row r="12" spans="2:11" ht="13.5" thickBot="1" x14ac:dyDescent="0.25"/>
    <row r="13" spans="2:11" ht="13.5" thickBot="1" x14ac:dyDescent="0.25">
      <c r="B13" s="9" t="s">
        <v>74</v>
      </c>
      <c r="C13" s="10" t="s">
        <v>61</v>
      </c>
      <c r="D13" s="11" t="s">
        <v>62</v>
      </c>
    </row>
    <row r="14" spans="2:11" x14ac:dyDescent="0.2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2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2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2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5.5" x14ac:dyDescent="0.2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5.5" x14ac:dyDescent="0.2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25" thickBot="1" x14ac:dyDescent="0.2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5.5" x14ac:dyDescent="0.2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25">
      <c r="G22" s="18" t="s">
        <v>73</v>
      </c>
      <c r="H22" s="19">
        <v>0.2767</v>
      </c>
      <c r="I22" s="20">
        <f>I17*H22</f>
        <v>0.1073596</v>
      </c>
    </row>
    <row r="23" spans="2:9" x14ac:dyDescent="0.2">
      <c r="B23" s="35" t="s">
        <v>44</v>
      </c>
      <c r="C23" s="36"/>
      <c r="D23" s="37" t="s">
        <v>80</v>
      </c>
    </row>
    <row r="24" spans="2:9" ht="13.5" thickBot="1" x14ac:dyDescent="0.25">
      <c r="B24" s="38"/>
      <c r="C24" s="39"/>
      <c r="D24" s="40" t="s">
        <v>47</v>
      </c>
    </row>
    <row r="25" spans="2:9" x14ac:dyDescent="0.2">
      <c r="G25" s="9" t="s">
        <v>81</v>
      </c>
      <c r="H25" s="27" t="s">
        <v>61</v>
      </c>
      <c r="I25" s="28" t="s">
        <v>62</v>
      </c>
    </row>
    <row r="26" spans="2:9" x14ac:dyDescent="0.2">
      <c r="G26" s="15" t="s">
        <v>82</v>
      </c>
      <c r="H26" s="8">
        <v>5</v>
      </c>
      <c r="I26" s="29"/>
    </row>
    <row r="27" spans="2:9" x14ac:dyDescent="0.2">
      <c r="G27" s="25" t="s">
        <v>67</v>
      </c>
      <c r="H27" s="8">
        <v>365</v>
      </c>
      <c r="I27" s="29"/>
    </row>
    <row r="28" spans="2:9" x14ac:dyDescent="0.2">
      <c r="G28" s="15" t="s">
        <v>83</v>
      </c>
      <c r="H28" s="2">
        <v>15.65</v>
      </c>
      <c r="I28" s="26">
        <f>(H27/365)*H28*H26</f>
        <v>78.25</v>
      </c>
    </row>
    <row r="29" spans="2:9" x14ac:dyDescent="0.2">
      <c r="G29" s="15" t="s">
        <v>84</v>
      </c>
      <c r="H29" s="2">
        <v>0.3</v>
      </c>
      <c r="I29" s="16">
        <f>I28*H29</f>
        <v>23.474999999999998</v>
      </c>
    </row>
    <row r="30" spans="2:9" x14ac:dyDescent="0.2">
      <c r="G30" s="15" t="s">
        <v>70</v>
      </c>
      <c r="H30" s="2">
        <v>0.66669999999999996</v>
      </c>
      <c r="I30" s="16">
        <f>I28*H30</f>
        <v>52.169274999999999</v>
      </c>
    </row>
    <row r="31" spans="2:9" ht="25.5" x14ac:dyDescent="0.2">
      <c r="G31" s="17" t="s">
        <v>71</v>
      </c>
      <c r="H31" s="2">
        <v>0.15</v>
      </c>
      <c r="I31" s="16">
        <f>I28*H31</f>
        <v>11.737499999999999</v>
      </c>
    </row>
    <row r="32" spans="2:9" ht="25.5" x14ac:dyDescent="0.2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25">
      <c r="G33" s="18" t="s">
        <v>73</v>
      </c>
      <c r="H33" s="19">
        <v>0.2767</v>
      </c>
      <c r="I33" s="20">
        <f>I28*H33</f>
        <v>21.651775000000001</v>
      </c>
    </row>
    <row r="35" spans="7:9" x14ac:dyDescent="0.2">
      <c r="G35" s="4"/>
      <c r="H35" s="5"/>
    </row>
    <row r="36" spans="7:9" x14ac:dyDescent="0.2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/>
    <row r="3" spans="2:14" x14ac:dyDescent="0.2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2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2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2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2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2">
      <c r="D8" s="30"/>
      <c r="I8" s="30"/>
      <c r="N8" s="30"/>
    </row>
    <row r="9" spans="2:14" x14ac:dyDescent="0.2">
      <c r="D9" s="30"/>
      <c r="I9" s="30"/>
      <c r="N9" s="30"/>
    </row>
    <row r="10" spans="2:14" ht="13.5" thickBot="1" x14ac:dyDescent="0.25">
      <c r="D10" s="30"/>
      <c r="I10" s="30"/>
      <c r="N10" s="30"/>
    </row>
    <row r="11" spans="2:14" x14ac:dyDescent="0.2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2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2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2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2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2">
      <c r="D16" s="30"/>
      <c r="I16" s="30"/>
      <c r="N16" s="30"/>
    </row>
    <row r="17" spans="2:14" x14ac:dyDescent="0.2">
      <c r="D17" s="30"/>
      <c r="I17" s="30"/>
      <c r="N17" s="30"/>
    </row>
    <row r="18" spans="2:14" ht="13.5" thickBot="1" x14ac:dyDescent="0.25">
      <c r="D18" s="30"/>
      <c r="I18" s="30"/>
      <c r="N18" s="30"/>
    </row>
    <row r="19" spans="2:14" x14ac:dyDescent="0.2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2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 x14ac:dyDescent="0.2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2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2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2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25"/>
    <row r="26" spans="2:14" x14ac:dyDescent="0.2">
      <c r="B26" s="35" t="s">
        <v>44</v>
      </c>
      <c r="C26" s="36"/>
      <c r="D26" s="37" t="s">
        <v>80</v>
      </c>
    </row>
    <row r="27" spans="2:14" ht="13.5" thickBot="1" x14ac:dyDescent="0.25">
      <c r="B27" s="38"/>
      <c r="C27" s="39"/>
      <c r="D27" s="40" t="s">
        <v>47</v>
      </c>
    </row>
    <row r="28" spans="2:14" x14ac:dyDescent="0.2">
      <c r="K28" s="6"/>
    </row>
    <row r="29" spans="2:14" x14ac:dyDescent="0.2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9" t="s">
        <v>110</v>
      </c>
      <c r="C2" s="31" t="s">
        <v>61</v>
      </c>
      <c r="D2" s="11" t="s">
        <v>62</v>
      </c>
    </row>
    <row r="3" spans="2:4" x14ac:dyDescent="0.25">
      <c r="B3" s="12" t="s">
        <v>64</v>
      </c>
      <c r="C3" s="2"/>
      <c r="D3" s="21">
        <v>1</v>
      </c>
    </row>
    <row r="4" spans="2:4" x14ac:dyDescent="0.25">
      <c r="B4" s="12" t="s">
        <v>111</v>
      </c>
      <c r="C4" s="2">
        <v>0.94</v>
      </c>
      <c r="D4" s="22">
        <f>D3*C4</f>
        <v>0.94</v>
      </c>
    </row>
    <row r="5" spans="2:4" ht="15.75" thickBot="1" x14ac:dyDescent="0.3">
      <c r="B5" s="32" t="s">
        <v>92</v>
      </c>
      <c r="C5" s="19">
        <v>1</v>
      </c>
      <c r="D5" s="24">
        <f>D4*C5</f>
        <v>0.94</v>
      </c>
    </row>
    <row r="6" spans="2:4" x14ac:dyDescent="0.25">
      <c r="B6" s="1"/>
      <c r="C6" s="1"/>
      <c r="D6" s="30"/>
    </row>
    <row r="7" spans="2:4" x14ac:dyDescent="0.25">
      <c r="B7" s="1"/>
      <c r="C7" s="1"/>
      <c r="D7" s="30"/>
    </row>
    <row r="8" spans="2:4" x14ac:dyDescent="0.25">
      <c r="B8" s="1"/>
      <c r="C8" s="1"/>
      <c r="D8" s="30"/>
    </row>
    <row r="9" spans="2:4" ht="15.75" thickBot="1" x14ac:dyDescent="0.3">
      <c r="B9" s="1"/>
      <c r="C9" s="1"/>
      <c r="D9" s="30"/>
    </row>
    <row r="10" spans="2:4" x14ac:dyDescent="0.25">
      <c r="B10" s="9" t="s">
        <v>112</v>
      </c>
      <c r="C10" s="31" t="s">
        <v>61</v>
      </c>
      <c r="D10" s="33" t="s">
        <v>62</v>
      </c>
    </row>
    <row r="11" spans="2:4" x14ac:dyDescent="0.25">
      <c r="B11" s="12" t="s">
        <v>75</v>
      </c>
      <c r="C11" s="2"/>
      <c r="D11" s="21">
        <v>1</v>
      </c>
    </row>
    <row r="12" spans="2:4" x14ac:dyDescent="0.25">
      <c r="B12" s="12" t="s">
        <v>113</v>
      </c>
      <c r="C12" s="2">
        <v>0.7</v>
      </c>
      <c r="D12" s="22">
        <f>D11*C12</f>
        <v>0.7</v>
      </c>
    </row>
    <row r="13" spans="2:4" ht="15.75" thickBot="1" x14ac:dyDescent="0.3">
      <c r="B13" s="32" t="s">
        <v>92</v>
      </c>
      <c r="C13" s="19">
        <v>1</v>
      </c>
      <c r="D13" s="24">
        <f>D12*C13</f>
        <v>0.7</v>
      </c>
    </row>
    <row r="14" spans="2:4" x14ac:dyDescent="0.25">
      <c r="B14" s="1"/>
      <c r="C14" s="1"/>
      <c r="D14" s="30"/>
    </row>
    <row r="15" spans="2:4" x14ac:dyDescent="0.25">
      <c r="B15" s="1"/>
      <c r="C15" s="1"/>
      <c r="D15" s="30"/>
    </row>
    <row r="16" spans="2:4" x14ac:dyDescent="0.25">
      <c r="B16" s="1"/>
      <c r="C16" s="1"/>
      <c r="D16" s="30"/>
    </row>
    <row r="17" spans="2:4" ht="15.75" thickBot="1" x14ac:dyDescent="0.3">
      <c r="B17" s="1"/>
      <c r="C17" s="1"/>
      <c r="D17" s="30"/>
    </row>
    <row r="18" spans="2:4" x14ac:dyDescent="0.25">
      <c r="B18" s="9" t="s">
        <v>114</v>
      </c>
      <c r="C18" s="31" t="s">
        <v>61</v>
      </c>
      <c r="D18" s="33" t="s">
        <v>62</v>
      </c>
    </row>
    <row r="19" spans="2:4" x14ac:dyDescent="0.25">
      <c r="B19" s="12" t="s">
        <v>115</v>
      </c>
      <c r="C19" s="7">
        <v>1</v>
      </c>
      <c r="D19" s="34"/>
    </row>
    <row r="20" spans="2:4" ht="16.899999999999999" customHeight="1" x14ac:dyDescent="0.25">
      <c r="B20" s="25" t="s">
        <v>67</v>
      </c>
      <c r="C20" s="7">
        <v>365</v>
      </c>
      <c r="D20" s="34"/>
    </row>
    <row r="21" spans="2:4" x14ac:dyDescent="0.25">
      <c r="B21" s="15" t="s">
        <v>116</v>
      </c>
      <c r="C21" s="2">
        <v>0.16</v>
      </c>
      <c r="D21" s="22">
        <f>(C20/365)*C19*C21</f>
        <v>0.16</v>
      </c>
    </row>
    <row r="22" spans="2:4" ht="15.75" thickBot="1" x14ac:dyDescent="0.3">
      <c r="B22" s="32" t="s">
        <v>117</v>
      </c>
      <c r="C22" s="19">
        <v>1</v>
      </c>
      <c r="D22" s="24">
        <f>D21*C22</f>
        <v>0.16</v>
      </c>
    </row>
    <row r="24" spans="2:4" ht="15.75" thickBot="1" x14ac:dyDescent="0.3"/>
    <row r="25" spans="2:4" x14ac:dyDescent="0.25">
      <c r="B25" s="35" t="s">
        <v>44</v>
      </c>
      <c r="C25" s="36"/>
      <c r="D25" s="37" t="s">
        <v>80</v>
      </c>
    </row>
    <row r="26" spans="2:4" ht="15.75" thickBot="1" x14ac:dyDescent="0.3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2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2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2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2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 x14ac:dyDescent="0.2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 x14ac:dyDescent="0.2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2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2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2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2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 x14ac:dyDescent="0.3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 x14ac:dyDescent="0.3"/>
    <row r="16" spans="2:20" x14ac:dyDescent="0.2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25">
      <c r="D17" s="61"/>
      <c r="E17" s="62"/>
      <c r="F17" s="63"/>
      <c r="G17" s="64"/>
    </row>
    <row r="18" spans="4:7" x14ac:dyDescent="0.25">
      <c r="D18" s="12" t="s">
        <v>120</v>
      </c>
      <c r="E18" s="2"/>
      <c r="F18" s="42"/>
      <c r="G18" s="21">
        <v>1</v>
      </c>
    </row>
    <row r="19" spans="4:7" ht="15.75" thickBot="1" x14ac:dyDescent="0.3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 x14ac:dyDescent="0.3"/>
    <row r="21" spans="4:7" x14ac:dyDescent="0.25">
      <c r="D21" s="9" t="s">
        <v>132</v>
      </c>
      <c r="E21" s="31" t="s">
        <v>61</v>
      </c>
      <c r="F21" s="41" t="s">
        <v>131</v>
      </c>
      <c r="G21" s="11"/>
    </row>
    <row r="22" spans="4:7" x14ac:dyDescent="0.25">
      <c r="D22" s="12" t="s">
        <v>120</v>
      </c>
      <c r="E22" s="2"/>
      <c r="F22" s="42"/>
      <c r="G22" s="21">
        <v>1</v>
      </c>
    </row>
    <row r="23" spans="4:7" ht="15.75" thickBot="1" x14ac:dyDescent="0.3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 x14ac:dyDescent="0.3"/>
    <row r="25" spans="4:7" ht="16.5" customHeight="1" x14ac:dyDescent="0.2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25">
      <c r="D26" s="12" t="s">
        <v>17</v>
      </c>
      <c r="E26" s="2"/>
      <c r="F26" s="42"/>
      <c r="G26" s="21">
        <v>1</v>
      </c>
    </row>
    <row r="27" spans="4:7" x14ac:dyDescent="0.25">
      <c r="D27" s="25" t="s">
        <v>67</v>
      </c>
      <c r="E27" s="58"/>
      <c r="F27" s="59"/>
      <c r="G27" s="60">
        <v>365</v>
      </c>
    </row>
    <row r="28" spans="4:7" ht="15.75" thickBot="1" x14ac:dyDescent="0.3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 x14ac:dyDescent="0.3"/>
    <row r="30" spans="4:7" x14ac:dyDescent="0.25">
      <c r="D30" s="9" t="s">
        <v>134</v>
      </c>
      <c r="E30" s="31" t="s">
        <v>61</v>
      </c>
      <c r="F30" s="41" t="s">
        <v>131</v>
      </c>
      <c r="G30" s="11"/>
    </row>
    <row r="31" spans="4:7" x14ac:dyDescent="0.25">
      <c r="D31" s="12" t="s">
        <v>20</v>
      </c>
      <c r="E31" s="2"/>
      <c r="F31" s="42"/>
      <c r="G31" s="21">
        <v>1</v>
      </c>
    </row>
    <row r="32" spans="4:7" x14ac:dyDescent="0.25">
      <c r="D32" s="25" t="s">
        <v>67</v>
      </c>
      <c r="E32" s="58"/>
      <c r="F32" s="59"/>
      <c r="G32" s="60">
        <v>365</v>
      </c>
    </row>
    <row r="33" spans="4:7" ht="15.75" thickBot="1" x14ac:dyDescent="0.3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 x14ac:dyDescent="0.3"/>
    <row r="35" spans="4:7" x14ac:dyDescent="0.25">
      <c r="D35" s="9" t="s">
        <v>135</v>
      </c>
      <c r="E35" s="31" t="s">
        <v>61</v>
      </c>
      <c r="F35" s="41" t="s">
        <v>131</v>
      </c>
      <c r="G35" s="11"/>
    </row>
    <row r="36" spans="4:7" x14ac:dyDescent="0.25">
      <c r="D36" s="12" t="s">
        <v>23</v>
      </c>
      <c r="E36" s="2"/>
      <c r="F36" s="42"/>
      <c r="G36" s="21">
        <v>1</v>
      </c>
    </row>
    <row r="37" spans="4:7" x14ac:dyDescent="0.25">
      <c r="D37" s="25" t="s">
        <v>67</v>
      </c>
      <c r="E37" s="58"/>
      <c r="F37" s="59"/>
      <c r="G37" s="60">
        <v>365</v>
      </c>
    </row>
    <row r="38" spans="4:7" ht="15.75" thickBot="1" x14ac:dyDescent="0.3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1" ma:contentTypeDescription="Shell Document Content Type" ma:contentTypeScope="" ma:versionID="996f0302e76ac86588ddc5ddfc93343d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targetNamespace="http://schemas.microsoft.com/office/2006/metadata/properties" ma:root="true" ma:fieldsID="8724be78de3c6b09c480ff02da2cc064" ns1:_="" ns2:_="">
    <xsd:import namespace="http://schemas.microsoft.com/sharepoint/v3"/>
    <xsd:import namespace="d86265bb-4d93-4199-82aa-631a58dc3f71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65E5779-5F0F-4B19-A53D-4A8482717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2024-01-02T15:58:27Z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