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608DEBC2-9CDD-4ACD-A8F4-92E7FD8DD9D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5" l="1"/>
  <c r="F80" i="5" s="1"/>
  <c r="E79" i="5"/>
  <c r="E78" i="5"/>
  <c r="E77" i="5"/>
  <c r="E73" i="5"/>
  <c r="F73" i="5" s="1"/>
  <c r="E71" i="5"/>
  <c r="E56" i="5"/>
  <c r="F56" i="5" s="1"/>
  <c r="E55" i="5"/>
  <c r="E54" i="5"/>
  <c r="E53" i="5"/>
  <c r="E49" i="5"/>
  <c r="F49" i="5" s="1"/>
  <c r="E47" i="5"/>
  <c r="E22" i="5"/>
  <c r="F24" i="5" s="1"/>
  <c r="E24" i="5"/>
  <c r="J80" i="5" l="1"/>
  <c r="J56" i="5"/>
  <c r="E31" i="5"/>
  <c r="E30" i="5"/>
  <c r="E29" i="5"/>
  <c r="E28" i="5"/>
  <c r="F31" i="5" s="1"/>
  <c r="J31" i="5" l="1"/>
  <c r="J84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7" authorId="0" shapeId="0" xr:uid="{7206ED3C-C67D-4557-B50A-07CA2430DDC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9" authorId="0" shapeId="0" xr:uid="{7CA5EBB9-8EA3-465B-9CCD-15D26EA3FFE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3" authorId="0" shapeId="0" xr:uid="{BCD7D309-E1FE-46FB-92C9-546AD37A0D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4" authorId="0" shapeId="0" xr:uid="{B55AA757-BD1A-4DFB-837C-A4776DFD5D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5" authorId="0" shapeId="0" xr:uid="{7EC3703E-6B35-4577-9E3F-C1327FF4678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6" authorId="0" shapeId="0" xr:uid="{B5CBD089-DF18-4C4A-82A2-EA18CC86E0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71" authorId="0" shapeId="0" xr:uid="{110F8954-BC2A-40A9-9E2D-0BA6C9BA5C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3" authorId="0" shapeId="0" xr:uid="{A4A3AB3A-3B61-4C34-8BBB-DF92F68F62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7" authorId="0" shapeId="0" xr:uid="{A38A8DC5-AA14-4B5B-AAC3-54E1FEF832A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8" authorId="0" shapeId="0" xr:uid="{9208D13A-3247-46AD-8116-690232ADA9A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9" authorId="0" shapeId="0" xr:uid="{7613FCF0-1438-45DC-8E6F-6D2DC4BBA40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80" authorId="0" shapeId="0" xr:uid="{D37BA39E-6841-4B13-A583-AFC9D5EF817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<sst xmlns="http://schemas.openxmlformats.org/spreadsheetml/2006/main" count="364" uniqueCount="139">
  <si>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</si>
  <si>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</si>
  <si>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</si>
  <si>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</si>
  <si>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</si>
  <si>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</si>
  <si>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</si>
  <si>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</si>
  <si>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</si>
  <si>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</si>
  <si>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</si>
  <si>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</si>
  <si>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</si>
  <si>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</si>
  <si>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</si>
  <si>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</si>
  <si>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</si>
  <si>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</si>
  <si>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</si>
  <si>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</si>
  <si>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</si>
  <si>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</si>
  <si>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</si>
  <si>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</si>
  <si>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</si>
  <si>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</si>
  <si>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</si>
  <si>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</si>
  <si>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</si>
  <si>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</si>
  <si>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</si>
  <si>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</si>
  <si>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</si>
  <si>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</si>
  <si>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</si>
  <si>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</si>
  <si>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</si>
  <si>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</si>
  <si>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</si>
  <si>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</si>
  <si>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</si>
  <si>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</si>
  <si>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</si>
  <si>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</si>
  <si>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</si>
  <si>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</si>
  <si>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</si>
  <si>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</si>
  <si>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</si>
  <si>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</si>
  <si>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</si>
  <si>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</si>
  <si>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</si>
  <si>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</si>
  <si>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</si>
  <si>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</si>
  <si>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</si>
  <si>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</si>
  <si>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</si>
  <si>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</si>
  <si>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</si>
  <si>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</si>
  <si>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</si>
  <si>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</si>
  <si>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</si>
  <si>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</si>
  <si>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</si>
  <si>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</si>
  <si>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</si>
  <si>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</si>
  <si>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</si>
  <si>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</si>
  <si>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</si>
  <si>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</si>
  <si>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</si>
  <si>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</si>
  <si>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</si>
  <si>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</si>
  <si>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</si>
  <si>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</si>
  <si>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</si>
  <si>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</si>
  <si>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</si>
  <si>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</si>
  <si>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</si>
  <si>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</si>
  <si>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</si>
  <si>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</si>
  <si>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</si>
  <si>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</si>
  <si>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</si>
  <si>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</si>
  <si>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</si>
  <si>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</si>
  <si>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</si>
  <si>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</si>
  <si>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</si>
  <si>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</si>
  <si>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</si>
  <si>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</si>
  <si>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</si>
  <si>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</si>
  <si>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</si>
  <si>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</si>
  <si>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</si>
  <si>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</si>
  <si>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</si>
  <si>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</si>
  <si>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</si>
  <si>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</si>
  <si>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</si>
  <si>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</si>
  <si>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</si>
  <si>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</si>
  <si>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</si>
  <si>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</si>
  <si>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</si>
  <si>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</si>
  <si>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</si>
  <si>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</si>
  <si>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</si>
  <si>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</si>
  <si>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</si>
  <si>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</si>
  <si>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</si>
  <si>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</si>
  <si>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</si>
  <si>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</si>
  <si>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</si>
  <si>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</si>
  <si>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</si>
  <si>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</si>
  <si>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</si>
  <si>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</si>
  <si>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</si>
  <si>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</si>
  <si>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FORC129S for oil gain of 1kbopd in October. 23</t>
  </si>
  <si>
    <t>FORC73S  for oil gain of 0.2 kbopd in November. 23</t>
  </si>
  <si>
    <t>FORC129L for oil gain of 0.5kbopd in November.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</si>
</sst>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0" fillId="4" borderId="0" xfId="0" applyNumberFormat="1" applyFill="1"/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46</xdr:row>
      <xdr:rowOff>95250</xdr:rowOff>
    </xdr:from>
    <xdr:to>
      <xdr:col>3</xdr:col>
      <xdr:colOff>12700</xdr:colOff>
      <xdr:row>49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A5B5C4-2D07-436C-B340-AC975C2E1E4A}"/>
            </a:ext>
          </a:extLst>
        </xdr:cNvPr>
        <xdr:cNvCxnSpPr/>
      </xdr:nvCxnSpPr>
      <xdr:spPr>
        <a:xfrm flipV="1">
          <a:off x="5440456" y="879662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48</xdr:row>
      <xdr:rowOff>114300</xdr:rowOff>
    </xdr:from>
    <xdr:to>
      <xdr:col>3</xdr:col>
      <xdr:colOff>57150</xdr:colOff>
      <xdr:row>50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4CA7FF-0E7B-41ED-AD12-271AEBCC0FC8}"/>
            </a:ext>
          </a:extLst>
        </xdr:cNvPr>
        <xdr:cNvCxnSpPr/>
      </xdr:nvCxnSpPr>
      <xdr:spPr>
        <a:xfrm flipV="1">
          <a:off x="4221256" y="1290918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52</xdr:row>
      <xdr:rowOff>57150</xdr:rowOff>
    </xdr:from>
    <xdr:to>
      <xdr:col>3</xdr:col>
      <xdr:colOff>76200</xdr:colOff>
      <xdr:row>53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2E25E4E-A90C-4580-AF99-B587F60350FD}"/>
            </a:ext>
          </a:extLst>
        </xdr:cNvPr>
        <xdr:cNvCxnSpPr/>
      </xdr:nvCxnSpPr>
      <xdr:spPr>
        <a:xfrm flipV="1">
          <a:off x="5510306" y="2141444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54</xdr:row>
      <xdr:rowOff>114300</xdr:rowOff>
    </xdr:from>
    <xdr:to>
      <xdr:col>3</xdr:col>
      <xdr:colOff>44450</xdr:colOff>
      <xdr:row>55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B19091E-07AE-47F1-8975-536DA096E32A}"/>
            </a:ext>
          </a:extLst>
        </xdr:cNvPr>
        <xdr:cNvCxnSpPr/>
      </xdr:nvCxnSpPr>
      <xdr:spPr>
        <a:xfrm>
          <a:off x="4240306" y="2579594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70</xdr:row>
      <xdr:rowOff>95250</xdr:rowOff>
    </xdr:from>
    <xdr:to>
      <xdr:col>3</xdr:col>
      <xdr:colOff>12700</xdr:colOff>
      <xdr:row>73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19586-A509-490B-AD9A-55B04DF9A449}"/>
            </a:ext>
          </a:extLst>
        </xdr:cNvPr>
        <xdr:cNvCxnSpPr/>
      </xdr:nvCxnSpPr>
      <xdr:spPr>
        <a:xfrm flipV="1">
          <a:off x="5440456" y="5899897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72</xdr:row>
      <xdr:rowOff>114300</xdr:rowOff>
    </xdr:from>
    <xdr:to>
      <xdr:col>3</xdr:col>
      <xdr:colOff>57150</xdr:colOff>
      <xdr:row>74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C5B572-D161-4E9E-8056-1F34D0EFBD17}"/>
            </a:ext>
          </a:extLst>
        </xdr:cNvPr>
        <xdr:cNvCxnSpPr/>
      </xdr:nvCxnSpPr>
      <xdr:spPr>
        <a:xfrm flipV="1">
          <a:off x="4221256" y="6311153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76</xdr:row>
      <xdr:rowOff>57150</xdr:rowOff>
    </xdr:from>
    <xdr:to>
      <xdr:col>3</xdr:col>
      <xdr:colOff>76200</xdr:colOff>
      <xdr:row>77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D20784D-6E85-4276-9F7A-827668757F7E}"/>
            </a:ext>
          </a:extLst>
        </xdr:cNvPr>
        <xdr:cNvCxnSpPr/>
      </xdr:nvCxnSpPr>
      <xdr:spPr>
        <a:xfrm flipV="1">
          <a:off x="5510306" y="7195297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78</xdr:row>
      <xdr:rowOff>114300</xdr:rowOff>
    </xdr:from>
    <xdr:to>
      <xdr:col>3</xdr:col>
      <xdr:colOff>44450</xdr:colOff>
      <xdr:row>79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C783016-916E-4D52-AFA7-9CC174D8C765}"/>
            </a:ext>
          </a:extLst>
        </xdr:cNvPr>
        <xdr:cNvCxnSpPr/>
      </xdr:nvCxnSpPr>
      <xdr:spPr>
        <a:xfrm>
          <a:off x="4240306" y="7633447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89"/>
  <sheetViews>
    <sheetView tabSelected="1" topLeftCell="C18" zoomScale="85" zoomScaleNormal="85" workbookViewId="0">
      <selection activeCell="I87" sqref="I87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9" t="s">
        <v>0</v>
      </c>
      <c r="D2" s="150"/>
      <c r="E2" s="150"/>
      <c r="F2" s="151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 t="s">
        <v>137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0"/>
      <c r="E21" s="141"/>
      <c r="F21" s="142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0</v>
      </c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43" t="s">
        <v>44</v>
      </c>
      <c r="I23" s="144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5"/>
      <c r="I24" s="146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0.36099999999999999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22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70.498849315068497</v>
      </c>
      <c r="G31" s="115"/>
      <c r="J31" s="115">
        <f>F31*1000</f>
        <v>70498.849315068495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/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</row>
    <row r="37" spans="3:10" ht="12.6" customHeight="1" x14ac:dyDescent="0.25">
      <c r="C37" s="147" t="s">
        <v>59</v>
      </c>
      <c r="F37" s="114"/>
    </row>
    <row r="38" spans="3:10" ht="15.75" thickBot="1" x14ac:dyDescent="0.3">
      <c r="C38" s="148"/>
      <c r="D38" s="78"/>
      <c r="E38" s="73"/>
      <c r="F38" s="110"/>
      <c r="G38" s="87"/>
    </row>
    <row r="39" spans="3:10" x14ac:dyDescent="0.25">
      <c r="D39" s="73"/>
      <c r="E39" s="73"/>
      <c r="F39" s="110"/>
      <c r="G39" s="85"/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ht="15.75" thickBot="1" x14ac:dyDescent="0.3">
      <c r="C43" s="78" t="s">
        <v>138</v>
      </c>
      <c r="D43" s="73"/>
      <c r="E43" s="85"/>
      <c r="F43" s="110"/>
      <c r="G43" s="84"/>
      <c r="I43" s="73"/>
    </row>
    <row r="44" spans="3:10" ht="15.75" thickBot="1" x14ac:dyDescent="0.3">
      <c r="C44" s="97" t="s">
        <v>37</v>
      </c>
      <c r="D44" s="98" t="s">
        <v>38</v>
      </c>
      <c r="E44" s="99"/>
      <c r="F44" s="111"/>
    </row>
    <row r="45" spans="3:10" x14ac:dyDescent="0.25">
      <c r="C45" s="100" t="s">
        <v>39</v>
      </c>
      <c r="D45" s="116" t="s">
        <v>40</v>
      </c>
      <c r="E45" s="90"/>
      <c r="F45" s="112"/>
    </row>
    <row r="46" spans="3:10" x14ac:dyDescent="0.25">
      <c r="C46" s="69"/>
      <c r="D46" s="140"/>
      <c r="E46" s="141"/>
      <c r="F46" s="142"/>
    </row>
    <row r="47" spans="3:10" ht="15.75" thickBot="1" x14ac:dyDescent="0.3">
      <c r="C47" s="69" t="s">
        <v>41</v>
      </c>
      <c r="D47" s="117" t="s">
        <v>11</v>
      </c>
      <c r="E47" s="91">
        <f>IF(D47=$K$4,(VLOOKUP(D49,$C$5:$F$17,2,FALSE)),(VLOOKUP(D49,$C$5:$F$17,4,FALSE)))</f>
        <v>0.4</v>
      </c>
      <c r="F47" s="113">
        <v>0</v>
      </c>
    </row>
    <row r="48" spans="3:10" x14ac:dyDescent="0.25">
      <c r="C48" s="70" t="s">
        <v>42</v>
      </c>
      <c r="D48" s="118" t="s">
        <v>43</v>
      </c>
      <c r="E48" s="82"/>
      <c r="F48" s="113">
        <v>0</v>
      </c>
      <c r="H48" s="143" t="s">
        <v>44</v>
      </c>
      <c r="I48" s="144"/>
      <c r="J48" s="95" t="s">
        <v>45</v>
      </c>
    </row>
    <row r="49" spans="3:10" ht="15.75" thickBot="1" x14ac:dyDescent="0.3">
      <c r="C49" s="69" t="s">
        <v>46</v>
      </c>
      <c r="D49" s="119" t="s">
        <v>10</v>
      </c>
      <c r="E49" s="92">
        <f>VLOOKUP(D49,$C$4:$F$17,3,FALSE)</f>
        <v>0.3</v>
      </c>
      <c r="F49" s="106">
        <f>(F47-F48)*E49*E47</f>
        <v>0</v>
      </c>
      <c r="H49" s="145"/>
      <c r="I49" s="146"/>
      <c r="J49" s="96" t="s">
        <v>47</v>
      </c>
    </row>
    <row r="50" spans="3:10" ht="27" thickBot="1" x14ac:dyDescent="0.3">
      <c r="C50" s="70" t="s">
        <v>48</v>
      </c>
    </row>
    <row r="51" spans="3:10" ht="15.75" thickBot="1" x14ac:dyDescent="0.3">
      <c r="C51" s="69" t="s">
        <v>49</v>
      </c>
      <c r="D51" s="99" t="s">
        <v>50</v>
      </c>
      <c r="E51" s="99"/>
      <c r="F51" s="111"/>
    </row>
    <row r="52" spans="3:10" x14ac:dyDescent="0.25">
      <c r="C52" s="69" t="s">
        <v>51</v>
      </c>
      <c r="D52" s="90" t="s">
        <v>52</v>
      </c>
      <c r="E52" s="90"/>
      <c r="F52" s="112"/>
    </row>
    <row r="53" spans="3:10" x14ac:dyDescent="0.25">
      <c r="C53" s="69" t="s">
        <v>53</v>
      </c>
      <c r="D53" s="102" t="s">
        <v>17</v>
      </c>
      <c r="E53" s="82">
        <f>IF(D53=$K$7,(VLOOKUP(D56,$O$4:$S$16,3,FALSE)),IF(D53=$K$8,(VLOOKUP(D56,$O$4:S$16,4,FALSE)),(VLOOKUP(D56,$O$4:S$16,5,FALSE))))</f>
        <v>10.8</v>
      </c>
      <c r="F53" s="113">
        <v>0.70599999999999996</v>
      </c>
    </row>
    <row r="54" spans="3:10" x14ac:dyDescent="0.25">
      <c r="C54" s="69" t="s">
        <v>54</v>
      </c>
      <c r="D54" s="104" t="s">
        <v>55</v>
      </c>
      <c r="E54" s="91">
        <f>(VLOOKUP(D56,$C$5:$F$16,3,FALSE))</f>
        <v>0.3</v>
      </c>
      <c r="F54" s="113">
        <v>30</v>
      </c>
    </row>
    <row r="55" spans="3:10" x14ac:dyDescent="0.25">
      <c r="C55" s="69" t="s">
        <v>56</v>
      </c>
      <c r="D55" s="101" t="s">
        <v>43</v>
      </c>
      <c r="E55" s="91">
        <f>(VLOOKUP(D56,$C$5:$F$16,4,FALSE))</f>
        <v>0.4</v>
      </c>
      <c r="F55" s="113">
        <v>0</v>
      </c>
    </row>
    <row r="56" spans="3:10" ht="27" thickBot="1" x14ac:dyDescent="0.3">
      <c r="C56" s="70" t="s">
        <v>57</v>
      </c>
      <c r="D56" s="103" t="s">
        <v>10</v>
      </c>
      <c r="E56" s="92">
        <f>VLOOKUP(D56,$O$4:$S$16,2,FALSE)</f>
        <v>0.3</v>
      </c>
      <c r="F56" s="105">
        <f>(((F54/365)*F53*E56*E53)*1000)-(F55*E55*E54)</f>
        <v>188.00876712328761</v>
      </c>
      <c r="G56" s="115"/>
      <c r="J56" s="115">
        <f>F56*1000</f>
        <v>188008.7671232876</v>
      </c>
    </row>
    <row r="57" spans="3:10" x14ac:dyDescent="0.25">
      <c r="C57" s="69" t="s">
        <v>58</v>
      </c>
    </row>
    <row r="58" spans="3:10" ht="15.75" thickBot="1" x14ac:dyDescent="0.3">
      <c r="C58" s="71"/>
      <c r="D58" s="78"/>
      <c r="E58" s="73"/>
      <c r="F58" s="110"/>
      <c r="G58" s="87"/>
    </row>
    <row r="59" spans="3:10" x14ac:dyDescent="0.25">
      <c r="D59" s="73"/>
      <c r="E59" s="73"/>
      <c r="F59" s="110"/>
      <c r="G59" s="85"/>
    </row>
    <row r="60" spans="3:10" x14ac:dyDescent="0.25">
      <c r="D60" s="93"/>
      <c r="E60" s="73"/>
      <c r="F60" s="110"/>
      <c r="G60" s="85"/>
    </row>
    <row r="61" spans="3:10" ht="15.75" thickBot="1" x14ac:dyDescent="0.3">
      <c r="D61" s="78"/>
      <c r="E61" s="73"/>
      <c r="F61" s="110"/>
      <c r="G61" s="88"/>
    </row>
    <row r="62" spans="3:10" x14ac:dyDescent="0.25">
      <c r="C62" s="147" t="s">
        <v>59</v>
      </c>
      <c r="F62" s="114"/>
    </row>
    <row r="63" spans="3:10" ht="15.75" thickBot="1" x14ac:dyDescent="0.3">
      <c r="C63" s="148"/>
      <c r="D63" s="78"/>
      <c r="E63" s="73"/>
      <c r="F63" s="110"/>
      <c r="G63" s="87"/>
    </row>
    <row r="64" spans="3:10" x14ac:dyDescent="0.25">
      <c r="D64" s="73"/>
      <c r="E64" s="73"/>
      <c r="F64" s="110"/>
      <c r="G64" s="85"/>
    </row>
    <row r="65" spans="3:10" x14ac:dyDescent="0.25">
      <c r="D65" s="93"/>
      <c r="E65" s="73"/>
      <c r="F65" s="110"/>
      <c r="G65" s="85"/>
    </row>
    <row r="67" spans="3:10" ht="15.75" thickBot="1" x14ac:dyDescent="0.3">
      <c r="C67" s="78" t="s">
        <v>136</v>
      </c>
      <c r="D67" s="73"/>
      <c r="E67" s="85"/>
      <c r="F67" s="110"/>
      <c r="G67" s="84"/>
      <c r="I67" s="73"/>
    </row>
    <row r="68" spans="3:10" ht="15.75" thickBot="1" x14ac:dyDescent="0.3">
      <c r="C68" s="97" t="s">
        <v>37</v>
      </c>
      <c r="D68" s="98" t="s">
        <v>38</v>
      </c>
      <c r="E68" s="99"/>
      <c r="F68" s="111"/>
    </row>
    <row r="69" spans="3:10" x14ac:dyDescent="0.25">
      <c r="C69" s="100" t="s">
        <v>39</v>
      </c>
      <c r="D69" s="116" t="s">
        <v>40</v>
      </c>
      <c r="E69" s="90"/>
      <c r="F69" s="112"/>
    </row>
    <row r="70" spans="3:10" x14ac:dyDescent="0.25">
      <c r="C70" s="69"/>
      <c r="D70" s="140"/>
      <c r="E70" s="141"/>
      <c r="F70" s="142"/>
    </row>
    <row r="71" spans="3:10" ht="15.75" thickBot="1" x14ac:dyDescent="0.3">
      <c r="C71" s="69" t="s">
        <v>41</v>
      </c>
      <c r="D71" s="117" t="s">
        <v>11</v>
      </c>
      <c r="E71" s="91">
        <f>IF(D71=$K$4,(VLOOKUP(D73,$C$5:$F$17,2,FALSE)),(VLOOKUP(D73,$C$5:$F$17,4,FALSE)))</f>
        <v>0.4</v>
      </c>
      <c r="F71" s="113">
        <v>0</v>
      </c>
    </row>
    <row r="72" spans="3:10" x14ac:dyDescent="0.25">
      <c r="C72" s="70" t="s">
        <v>42</v>
      </c>
      <c r="D72" s="118" t="s">
        <v>43</v>
      </c>
      <c r="E72" s="82"/>
      <c r="F72" s="113">
        <v>0</v>
      </c>
      <c r="H72" s="143" t="s">
        <v>44</v>
      </c>
      <c r="I72" s="144"/>
      <c r="J72" s="95" t="s">
        <v>45</v>
      </c>
    </row>
    <row r="73" spans="3:10" ht="15.75" thickBot="1" x14ac:dyDescent="0.3">
      <c r="C73" s="69" t="s">
        <v>46</v>
      </c>
      <c r="D73" s="119" t="s">
        <v>10</v>
      </c>
      <c r="E73" s="92">
        <f>VLOOKUP(D73,$C$4:$F$17,3,FALSE)</f>
        <v>0.3</v>
      </c>
      <c r="F73" s="106">
        <f>(F71-F72)*E73*E71</f>
        <v>0</v>
      </c>
      <c r="H73" s="145"/>
      <c r="I73" s="146"/>
      <c r="J73" s="96" t="s">
        <v>47</v>
      </c>
    </row>
    <row r="74" spans="3:10" ht="27" thickBot="1" x14ac:dyDescent="0.3">
      <c r="C74" s="70" t="s">
        <v>48</v>
      </c>
    </row>
    <row r="75" spans="3:10" ht="15.75" thickBot="1" x14ac:dyDescent="0.3">
      <c r="C75" s="69" t="s">
        <v>49</v>
      </c>
      <c r="D75" s="99" t="s">
        <v>50</v>
      </c>
      <c r="E75" s="99"/>
      <c r="F75" s="111"/>
    </row>
    <row r="76" spans="3:10" x14ac:dyDescent="0.25">
      <c r="C76" s="69" t="s">
        <v>51</v>
      </c>
      <c r="D76" s="90" t="s">
        <v>52</v>
      </c>
      <c r="E76" s="90"/>
      <c r="F76" s="112"/>
    </row>
    <row r="77" spans="3:10" x14ac:dyDescent="0.25">
      <c r="C77" s="69" t="s">
        <v>53</v>
      </c>
      <c r="D77" s="102" t="s">
        <v>17</v>
      </c>
      <c r="E77" s="82">
        <f>IF(D77=$K$7,(VLOOKUP(D80,$O$4:$S$16,3,FALSE)),IF(D77=$K$8,(VLOOKUP(D80,$O$4:S$16,4,FALSE)),(VLOOKUP(D80,$O$4:S$16,5,FALSE))))</f>
        <v>10.8</v>
      </c>
      <c r="F77" s="113">
        <v>0.7</v>
      </c>
    </row>
    <row r="78" spans="3:10" x14ac:dyDescent="0.25">
      <c r="C78" s="69" t="s">
        <v>54</v>
      </c>
      <c r="D78" s="104" t="s">
        <v>55</v>
      </c>
      <c r="E78" s="91">
        <f>(VLOOKUP(D80,$C$5:$F$16,3,FALSE))</f>
        <v>0.3</v>
      </c>
      <c r="F78" s="113">
        <v>30</v>
      </c>
    </row>
    <row r="79" spans="3:10" x14ac:dyDescent="0.25">
      <c r="C79" s="69" t="s">
        <v>56</v>
      </c>
      <c r="D79" s="101" t="s">
        <v>43</v>
      </c>
      <c r="E79" s="91">
        <f>(VLOOKUP(D80,$C$5:$F$16,4,FALSE))</f>
        <v>0.4</v>
      </c>
      <c r="F79" s="113">
        <v>0</v>
      </c>
    </row>
    <row r="80" spans="3:10" ht="27" thickBot="1" x14ac:dyDescent="0.3">
      <c r="C80" s="70" t="s">
        <v>57</v>
      </c>
      <c r="D80" s="103" t="s">
        <v>10</v>
      </c>
      <c r="E80" s="92">
        <f>VLOOKUP(D80,$O$4:$S$16,2,FALSE)</f>
        <v>0.3</v>
      </c>
      <c r="F80" s="105">
        <f>(((F78/365)*F77*E80*E77)*1000)-(F79*E79*E78)</f>
        <v>186.41095890410958</v>
      </c>
      <c r="G80" s="115"/>
      <c r="J80" s="115">
        <f>F80*1000</f>
        <v>186410.95890410958</v>
      </c>
    </row>
    <row r="81" spans="3:10" x14ac:dyDescent="0.25">
      <c r="C81" s="69" t="s">
        <v>58</v>
      </c>
    </row>
    <row r="82" spans="3:10" ht="15.75" thickBot="1" x14ac:dyDescent="0.3">
      <c r="C82" s="71"/>
      <c r="D82" s="78"/>
      <c r="E82" s="73"/>
      <c r="F82" s="110"/>
      <c r="G82" s="87"/>
    </row>
    <row r="83" spans="3:10" x14ac:dyDescent="0.25">
      <c r="D83" s="73"/>
      <c r="E83" s="73"/>
      <c r="F83" s="110"/>
      <c r="G83" s="85"/>
    </row>
    <row r="84" spans="3:10" x14ac:dyDescent="0.25">
      <c r="D84" s="93"/>
      <c r="E84" s="73"/>
      <c r="F84" s="110"/>
      <c r="G84" s="85"/>
      <c r="J84" s="139">
        <f>J80+J56+J31</f>
        <v>444918.57534246572</v>
      </c>
    </row>
    <row r="85" spans="3:10" ht="15.75" thickBot="1" x14ac:dyDescent="0.3">
      <c r="D85" s="78"/>
      <c r="E85" s="73"/>
      <c r="F85" s="110"/>
      <c r="G85" s="88"/>
    </row>
    <row r="86" spans="3:10" x14ac:dyDescent="0.25">
      <c r="C86" s="147" t="s">
        <v>59</v>
      </c>
      <c r="F86" s="114"/>
    </row>
    <row r="87" spans="3:10" ht="15.75" thickBot="1" x14ac:dyDescent="0.3">
      <c r="C87" s="148"/>
      <c r="D87" s="78"/>
      <c r="E87" s="73"/>
      <c r="F87" s="110"/>
      <c r="G87" s="87"/>
    </row>
    <row r="88" spans="3:10" x14ac:dyDescent="0.25">
      <c r="D88" s="73"/>
      <c r="E88" s="73"/>
      <c r="F88" s="110"/>
      <c r="G88" s="85"/>
    </row>
    <row r="89" spans="3:10" x14ac:dyDescent="0.25">
      <c r="D89" s="93"/>
      <c r="E89" s="73"/>
      <c r="F89" s="110"/>
      <c r="G89" s="85"/>
    </row>
  </sheetData>
  <sheetProtection selectLockedCells="1"/>
  <mergeCells count="10">
    <mergeCell ref="H23:I24"/>
    <mergeCell ref="D21:F21"/>
    <mergeCell ref="C2:F2"/>
    <mergeCell ref="C37:C38"/>
    <mergeCell ref="D46:F46"/>
    <mergeCell ref="D70:F70"/>
    <mergeCell ref="H72:I73"/>
    <mergeCell ref="C86:C87"/>
    <mergeCell ref="H48:I49"/>
    <mergeCell ref="C62:C63"/>
  </mergeCells>
  <phoneticPr fontId="11" type="noConversion"/>
  <dataValidations count="4">
    <dataValidation type="list" allowBlank="1" showInputMessage="1" showErrorMessage="1" sqref="D22 D47 D71" xr:uid="{FC255735-9DFB-4DE5-A268-500C8E3195F1}">
      <formula1>$K$4:$K$5</formula1>
    </dataValidation>
    <dataValidation type="list" allowBlank="1" showInputMessage="1" showErrorMessage="1" sqref="D31 D41 D36 D56 D61 D80 D85" xr:uid="{063E312A-4BBC-43D0-A5B6-EC5751534FD6}">
      <formula1>$C$5:$C$16</formula1>
    </dataValidation>
    <dataValidation type="list" allowBlank="1" showInputMessage="1" showErrorMessage="1" sqref="D28 D53 D77" xr:uid="{497927B4-E0A0-447A-A352-6B47B48535F1}">
      <formula1>$K$7:$K$9</formula1>
    </dataValidation>
    <dataValidation type="list" allowBlank="1" showInputMessage="1" showErrorMessage="1" sqref="D24 D49 D73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2024-01-02T16:04:20Z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