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0D9F7642-A63B-4BB6-B1FE-40845A74072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" i="5" l="1"/>
  <c r="F55" i="5"/>
  <c r="J55" i="5" s="1"/>
  <c r="E77" i="5"/>
  <c r="F77" i="5" s="1"/>
  <c r="J77" i="5" s="1"/>
  <c r="E76" i="5"/>
  <c r="E75" i="5"/>
  <c r="E74" i="5"/>
  <c r="E70" i="5"/>
  <c r="F70" i="5" s="1"/>
  <c r="E68" i="5"/>
  <c r="E55" i="5" l="1"/>
  <c r="E54" i="5"/>
  <c r="E53" i="5"/>
  <c r="E52" i="5"/>
  <c r="E48" i="5"/>
  <c r="F48" i="5" s="1"/>
  <c r="E46" i="5"/>
  <c r="E22" i="5"/>
  <c r="E24" i="5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46" authorId="0" shapeId="0" xr:uid="{A40C03B6-A5DD-4F8C-89CF-3D7E218E55D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48" authorId="0" shapeId="0" xr:uid="{9A32B9FB-2C3B-4C9A-89FE-AE2D7FE14689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52" authorId="0" shapeId="0" xr:uid="{F5A87F83-4B10-45A8-8827-7AE70AC997A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53" authorId="0" shapeId="0" xr:uid="{DA80BA7D-35A1-4169-B753-7AF3BB1CCEC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54" authorId="0" shapeId="0" xr:uid="{9E9A32AE-F001-46C9-9EBF-C5B5C4430F3F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55" authorId="0" shapeId="0" xr:uid="{5EC640F0-2540-47F1-88E9-9CF25ED007E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  <comment ref="E68" authorId="0" shapeId="0" xr:uid="{8D9379E8-F820-434F-A4C8-EE496D4ED3D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70" authorId="0" shapeId="0" xr:uid="{198EB391-798D-49DC-89DD-256E5D04FD75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74" authorId="0" shapeId="0" xr:uid="{88740796-F007-4B55-B4D7-70FD83F9138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75" authorId="0" shapeId="0" xr:uid="{2B56C2C2-0B78-488C-B771-C82DC41CCADB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76" authorId="0" shapeId="0" xr:uid="{2E49951A-7DDC-464D-9750-8DCEC3850BE8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77" authorId="0" shapeId="0" xr:uid="{A7363C19-F858-44B4-9539-F862511E0C8E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<sst xmlns="http://schemas.openxmlformats.org/spreadsheetml/2006/main" count="364" uniqueCount="139">
  <si>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</si>
  <si>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</si>
  <si>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</si>
  <si>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</si>
  <si>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</si>
  <si>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</si>
  <si>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</si>
  <si>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</si>
  <si>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</si>
  <si>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</si>
  <si>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</si>
  <si>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</si>
  <si>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</si>
  <si>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</si>
  <si>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</si>
  <si>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</si>
  <si>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</si>
  <si>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</si>
  <si>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</si>
  <si>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</si>
  <si>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</si>
  <si>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</si>
  <si>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</si>
  <si>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</si>
  <si>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</si>
  <si>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</si>
  <si>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</si>
  <si>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</si>
  <si>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</si>
  <si>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</si>
  <si>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</si>
  <si>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</si>
  <si>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</si>
  <si>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</si>
  <si>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</si>
  <si>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</si>
  <si>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</si>
  <si>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</si>
  <si>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</si>
  <si>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</si>
  <si>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</si>
  <si>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</si>
  <si>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</si>
  <si>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</si>
  <si>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</si>
  <si>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</si>
  <si>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</si>
  <si>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</si>
  <si>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</si>
  <si>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</si>
  <si>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</si>
  <si>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</si>
  <si>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</si>
  <si>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</si>
  <si>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</si>
  <si>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</si>
  <si>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</si>
  <si>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</si>
  <si>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</si>
  <si>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</si>
  <si>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</si>
  <si>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</si>
  <si>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</si>
  <si>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</si>
  <si>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</si>
  <si>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</si>
  <si>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</si>
  <si>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</si>
  <si>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</si>
  <si>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</si>
  <si>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</si>
  <si>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</si>
  <si>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</si>
  <si>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</si>
  <si>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</si>
  <si>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</si>
  <si>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</si>
  <si>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</si>
  <si>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</si>
  <si>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</si>
  <si>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</si>
  <si>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</si>
  <si>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</si>
  <si>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</si>
  <si>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</si>
  <si>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</si>
  <si>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</si>
  <si>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</si>
  <si>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</si>
  <si>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</si>
  <si>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</si>
  <si>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</si>
  <si>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</si>
  <si>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</si>
  <si>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</si>
  <si>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</si>
  <si>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</si>
  <si>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</si>
  <si>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</si>
  <si>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</si>
  <si>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</si>
  <si>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</si>
  <si>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</si>
  <si>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</si>
  <si>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</si>
  <si>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</si>
  <si>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</si>
  <si>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</si>
  <si>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</si>
  <si>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</si>
  <si>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</si>
  <si>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</si>
  <si>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</si>
  <si>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</si>
  <si>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</si>
  <si>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</si>
  <si>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</si>
  <si>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</si>
  <si>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</si>
  <si>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</si>
  <si>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</si>
  <si>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</si>
  <si>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</si>
  <si>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</si>
  <si>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</si>
  <si>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</si>
  <si>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</si>
  <si>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</si>
  <si>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</si>
  <si>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</si>
  <si>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</si>
  <si>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</si>
  <si>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</si>
  <si>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</si>
  <si>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</si>
  <si>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</si>
  <si>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 xml:space="preserve">FORC73S  for oil gain of 0.244kbopd in July 23 </t>
  </si>
  <si>
    <t>FORC129S for oil gain of 0.9kbopd in July. 23</t>
  </si>
  <si>
    <t>FORC129L for oil gain of 0.5kbopd in July.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</si>
</sst>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45</xdr:row>
      <xdr:rowOff>95250</xdr:rowOff>
    </xdr:from>
    <xdr:to>
      <xdr:col>3</xdr:col>
      <xdr:colOff>12700</xdr:colOff>
      <xdr:row>48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932D337-D44E-4766-BCF7-FBE58DE54ADC}"/>
            </a:ext>
          </a:extLst>
        </xdr:cNvPr>
        <xdr:cNvCxnSpPr/>
      </xdr:nvCxnSpPr>
      <xdr:spPr>
        <a:xfrm flipV="1">
          <a:off x="5440456" y="879662"/>
          <a:ext cx="679450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47</xdr:row>
      <xdr:rowOff>114300</xdr:rowOff>
    </xdr:from>
    <xdr:to>
      <xdr:col>3</xdr:col>
      <xdr:colOff>57150</xdr:colOff>
      <xdr:row>49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154105D-8789-4B40-A9CE-30DE1529AFC2}"/>
            </a:ext>
          </a:extLst>
        </xdr:cNvPr>
        <xdr:cNvCxnSpPr/>
      </xdr:nvCxnSpPr>
      <xdr:spPr>
        <a:xfrm flipV="1">
          <a:off x="4221256" y="1290918"/>
          <a:ext cx="1943100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51</xdr:row>
      <xdr:rowOff>57150</xdr:rowOff>
    </xdr:from>
    <xdr:to>
      <xdr:col>3</xdr:col>
      <xdr:colOff>76200</xdr:colOff>
      <xdr:row>52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FC3B4DC-FBE6-4E22-8BFD-174812B0D51A}"/>
            </a:ext>
          </a:extLst>
        </xdr:cNvPr>
        <xdr:cNvCxnSpPr/>
      </xdr:nvCxnSpPr>
      <xdr:spPr>
        <a:xfrm flipV="1">
          <a:off x="5510306" y="2141444"/>
          <a:ext cx="673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53</xdr:row>
      <xdr:rowOff>114300</xdr:rowOff>
    </xdr:from>
    <xdr:to>
      <xdr:col>3</xdr:col>
      <xdr:colOff>44450</xdr:colOff>
      <xdr:row>54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4452FCD-7019-4266-BA31-2AB34605295F}"/>
            </a:ext>
          </a:extLst>
        </xdr:cNvPr>
        <xdr:cNvCxnSpPr/>
      </xdr:nvCxnSpPr>
      <xdr:spPr>
        <a:xfrm>
          <a:off x="4240306" y="2579594"/>
          <a:ext cx="19113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67</xdr:row>
      <xdr:rowOff>95250</xdr:rowOff>
    </xdr:from>
    <xdr:to>
      <xdr:col>3</xdr:col>
      <xdr:colOff>12700</xdr:colOff>
      <xdr:row>70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8647D03-71D9-4AA6-8D7C-D0B63FB5F82D}"/>
            </a:ext>
          </a:extLst>
        </xdr:cNvPr>
        <xdr:cNvCxnSpPr/>
      </xdr:nvCxnSpPr>
      <xdr:spPr>
        <a:xfrm flipV="1">
          <a:off x="5440456" y="5418044"/>
          <a:ext cx="679450" cy="536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69</xdr:row>
      <xdr:rowOff>114300</xdr:rowOff>
    </xdr:from>
    <xdr:to>
      <xdr:col>3</xdr:col>
      <xdr:colOff>57150</xdr:colOff>
      <xdr:row>71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CB409935-333C-44C6-8AAA-857FCD4CF967}"/>
            </a:ext>
          </a:extLst>
        </xdr:cNvPr>
        <xdr:cNvCxnSpPr/>
      </xdr:nvCxnSpPr>
      <xdr:spPr>
        <a:xfrm flipV="1">
          <a:off x="4221256" y="5829300"/>
          <a:ext cx="1943100" cy="549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73</xdr:row>
      <xdr:rowOff>57150</xdr:rowOff>
    </xdr:from>
    <xdr:to>
      <xdr:col>3</xdr:col>
      <xdr:colOff>76200</xdr:colOff>
      <xdr:row>74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DBC57C3-1D98-4DDE-8E65-47DE27380F22}"/>
            </a:ext>
          </a:extLst>
        </xdr:cNvPr>
        <xdr:cNvCxnSpPr/>
      </xdr:nvCxnSpPr>
      <xdr:spPr>
        <a:xfrm flipV="1">
          <a:off x="5510306" y="6713444"/>
          <a:ext cx="67310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75</xdr:row>
      <xdr:rowOff>114300</xdr:rowOff>
    </xdr:from>
    <xdr:to>
      <xdr:col>3</xdr:col>
      <xdr:colOff>44450</xdr:colOff>
      <xdr:row>76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2AC44FD-39E9-4EBF-A265-3564E01140FB}"/>
            </a:ext>
          </a:extLst>
        </xdr:cNvPr>
        <xdr:cNvCxnSpPr/>
      </xdr:nvCxnSpPr>
      <xdr:spPr>
        <a:xfrm>
          <a:off x="4240306" y="7151594"/>
          <a:ext cx="19113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84"/>
  <sheetViews>
    <sheetView tabSelected="1" topLeftCell="A18" zoomScale="85" zoomScaleNormal="85" workbookViewId="0">
      <selection activeCell="J82" sqref="J82"/>
    </sheetView>
  </sheetViews>
  <sheetFormatPr defaultRowHeight="15" x14ac:dyDescent="0.25"/>
  <cols>
    <col min="1" max="1" width="8.570312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0" customWidth="1"/>
    <col min="7" max="7" width="4.42578125" style="88" customWidth="1"/>
    <col min="8" max="9" width="4.5703125" style="88" customWidth="1"/>
    <col min="10" max="10" width="18.5703125" style="88" customWidth="1"/>
    <col min="11" max="11" width="15.42578125" style="88" customWidth="1"/>
    <col min="12" max="14" width="8.5703125" style="88"/>
    <col min="15" max="15" width="31.5703125" style="88" customWidth="1"/>
    <col min="16" max="16" width="8.5703125" customWidth="1"/>
    <col min="19" max="19" width="11.5703125" customWidth="1"/>
  </cols>
  <sheetData>
    <row r="1" spans="2:22" ht="21.6" hidden="1" customHeight="1" thickBot="1" x14ac:dyDescent="0.3"/>
    <row r="2" spans="2:22" ht="30.6" hidden="1" customHeight="1" thickBot="1" x14ac:dyDescent="0.3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8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 t="s">
        <v>136</v>
      </c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6" customHeight="1" x14ac:dyDescent="0.25">
      <c r="C21" s="85"/>
      <c r="D21" s="169"/>
      <c r="E21" s="170"/>
      <c r="F21" s="171"/>
    </row>
    <row r="22" spans="2:20" ht="15.75" thickBot="1" x14ac:dyDescent="0.3">
      <c r="C22" s="85" t="s">
        <v>41</v>
      </c>
      <c r="D22" s="140" t="s">
        <v>4</v>
      </c>
      <c r="E22" s="122">
        <f>IF(D22=$K$4,(VLOOKUP(D24,$C$5:$F$17,2,FALSE)),(VLOOKUP(D24,$C$5:$F$17,4,FALSE)))</f>
        <v>1</v>
      </c>
      <c r="F22" s="136">
        <v>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0.48399999999999999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9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38.666958904109585</v>
      </c>
      <c r="G31" s="138"/>
      <c r="J31" s="162">
        <f>F31*1000</f>
        <v>38666.958904109582</v>
      </c>
    </row>
    <row r="32" spans="2:20" ht="13.5" customHeight="1" x14ac:dyDescent="0.25">
      <c r="C32" s="85" t="s">
        <v>58</v>
      </c>
    </row>
    <row r="33" spans="3:10" ht="8.85" customHeight="1" thickBot="1" x14ac:dyDescent="0.3">
      <c r="C33" s="87"/>
      <c r="D33" s="95"/>
      <c r="E33" s="89"/>
      <c r="F33" s="133"/>
      <c r="G33" s="107"/>
      <c r="H33" s="90"/>
    </row>
    <row r="34" spans="3:10" ht="7.5" customHeight="1" x14ac:dyDescent="0.25">
      <c r="D34" s="89"/>
      <c r="E34" s="89"/>
      <c r="F34" s="133"/>
      <c r="G34" s="103"/>
      <c r="H34" s="90"/>
    </row>
    <row r="35" spans="3:10" ht="11.1" customHeight="1" x14ac:dyDescent="0.25">
      <c r="D35" s="113"/>
      <c r="E35" s="89"/>
      <c r="F35" s="133"/>
      <c r="G35" s="103"/>
      <c r="H35" s="90"/>
    </row>
    <row r="36" spans="3:10" ht="8.85" customHeight="1" thickBot="1" x14ac:dyDescent="0.3">
      <c r="C36" s="90"/>
      <c r="D36" s="105"/>
      <c r="E36" s="89"/>
      <c r="F36" s="133"/>
      <c r="G36" s="108"/>
      <c r="H36" s="90"/>
    </row>
    <row r="37" spans="3:10" ht="12.6" customHeight="1" x14ac:dyDescent="0.25">
      <c r="C37" s="167" t="s">
        <v>59</v>
      </c>
      <c r="D37" s="90"/>
      <c r="E37" s="90"/>
      <c r="F37" s="137"/>
      <c r="G37" s="90"/>
      <c r="H37" s="90"/>
    </row>
    <row r="38" spans="3:10" ht="15.75" thickBot="1" x14ac:dyDescent="0.3">
      <c r="C38" s="168"/>
      <c r="D38" s="95"/>
      <c r="E38" s="89"/>
      <c r="F38" s="133"/>
      <c r="G38" s="107"/>
      <c r="H38" s="90"/>
    </row>
    <row r="39" spans="3:10" x14ac:dyDescent="0.25">
      <c r="C39" s="90"/>
      <c r="D39" s="89"/>
      <c r="E39" s="89"/>
      <c r="F39" s="133"/>
      <c r="G39" s="103"/>
      <c r="H39" s="90"/>
    </row>
    <row r="40" spans="3:10" x14ac:dyDescent="0.25">
      <c r="C40" s="90"/>
      <c r="D40" s="113"/>
      <c r="E40" s="89"/>
      <c r="F40" s="133"/>
      <c r="G40" s="103"/>
      <c r="H40" s="90"/>
    </row>
    <row r="41" spans="3:10" x14ac:dyDescent="0.25">
      <c r="C41" s="90"/>
      <c r="D41" s="105"/>
      <c r="E41" s="89"/>
      <c r="F41" s="133"/>
      <c r="G41" s="108"/>
      <c r="H41" s="90"/>
    </row>
    <row r="42" spans="3:10" ht="15.75" thickBot="1" x14ac:dyDescent="0.3">
      <c r="C42" s="90" t="s">
        <v>138</v>
      </c>
      <c r="D42" s="90"/>
      <c r="E42" s="90"/>
      <c r="F42" s="137"/>
      <c r="G42" s="90"/>
      <c r="H42" s="90"/>
    </row>
    <row r="43" spans="3:10" ht="15.75" thickBot="1" x14ac:dyDescent="0.3">
      <c r="C43" s="118" t="s">
        <v>37</v>
      </c>
      <c r="D43" s="119" t="s">
        <v>38</v>
      </c>
      <c r="E43" s="120"/>
      <c r="F43" s="134"/>
    </row>
    <row r="44" spans="3:10" x14ac:dyDescent="0.25">
      <c r="C44" s="121" t="s">
        <v>39</v>
      </c>
      <c r="D44" s="139" t="s">
        <v>40</v>
      </c>
      <c r="E44" s="110"/>
      <c r="F44" s="135"/>
    </row>
    <row r="45" spans="3:10" x14ac:dyDescent="0.25">
      <c r="C45" s="85"/>
      <c r="D45" s="169"/>
      <c r="E45" s="170"/>
      <c r="F45" s="171"/>
    </row>
    <row r="46" spans="3:10" ht="15.75" thickBot="1" x14ac:dyDescent="0.3">
      <c r="C46" s="85" t="s">
        <v>41</v>
      </c>
      <c r="D46" s="140" t="s">
        <v>4</v>
      </c>
      <c r="E46" s="122">
        <f>IF(D46=$K$4,(VLOOKUP(D48,$C$5:$F$17,2,FALSE)),(VLOOKUP(D48,$C$5:$F$17,4,FALSE)))</f>
        <v>1</v>
      </c>
      <c r="F46" s="136">
        <v>0</v>
      </c>
    </row>
    <row r="47" spans="3:10" x14ac:dyDescent="0.25">
      <c r="C47" s="86" t="s">
        <v>42</v>
      </c>
      <c r="D47" s="141" t="s">
        <v>43</v>
      </c>
      <c r="E47" s="124"/>
      <c r="F47" s="136">
        <v>0</v>
      </c>
      <c r="H47" s="163" t="s">
        <v>44</v>
      </c>
      <c r="I47" s="164"/>
      <c r="J47" s="116" t="s">
        <v>45</v>
      </c>
    </row>
    <row r="48" spans="3:10" ht="15.75" thickBot="1" x14ac:dyDescent="0.3">
      <c r="C48" s="85" t="s">
        <v>46</v>
      </c>
      <c r="D48" s="142" t="s">
        <v>10</v>
      </c>
      <c r="E48" s="112">
        <f>VLOOKUP(D48,$C$4:$F$17,3,FALSE)</f>
        <v>0.3</v>
      </c>
      <c r="F48" s="129">
        <f>(F46-F47)*E48*E46</f>
        <v>0</v>
      </c>
      <c r="H48" s="165"/>
      <c r="I48" s="166"/>
      <c r="J48" s="117" t="s">
        <v>47</v>
      </c>
    </row>
    <row r="49" spans="3:10" ht="27" thickBot="1" x14ac:dyDescent="0.3">
      <c r="C49" s="86" t="s">
        <v>48</v>
      </c>
    </row>
    <row r="50" spans="3:10" ht="15.75" thickBot="1" x14ac:dyDescent="0.3">
      <c r="C50" s="85" t="s">
        <v>49</v>
      </c>
      <c r="D50" s="120" t="s">
        <v>50</v>
      </c>
      <c r="E50" s="120"/>
      <c r="F50" s="134"/>
    </row>
    <row r="51" spans="3:10" x14ac:dyDescent="0.25">
      <c r="C51" s="85" t="s">
        <v>51</v>
      </c>
      <c r="D51" s="110" t="s">
        <v>52</v>
      </c>
      <c r="E51" s="110"/>
      <c r="F51" s="135"/>
    </row>
    <row r="52" spans="3:10" x14ac:dyDescent="0.25">
      <c r="C52" s="85" t="s">
        <v>53</v>
      </c>
      <c r="D52" s="125" t="s">
        <v>17</v>
      </c>
      <c r="E52" s="99">
        <f>IF(D52=$K$7,(VLOOKUP(D55,$O$4:$S$16,3,FALSE)),IF(D52=$K$8,(VLOOKUP(D55,$O$4:S$16,4,FALSE)),(VLOOKUP(D55,$O$4:S$16,5,FALSE))))</f>
        <v>10.8</v>
      </c>
      <c r="F52" s="136">
        <v>0.67100000000000004</v>
      </c>
    </row>
    <row r="53" spans="3:10" x14ac:dyDescent="0.25">
      <c r="C53" s="85" t="s">
        <v>54</v>
      </c>
      <c r="D53" s="127" t="s">
        <v>55</v>
      </c>
      <c r="E53" s="111">
        <f>(VLOOKUP(D55,$C$5:$F$16,3,FALSE))</f>
        <v>0.3</v>
      </c>
      <c r="F53" s="136">
        <v>12</v>
      </c>
    </row>
    <row r="54" spans="3:10" x14ac:dyDescent="0.25">
      <c r="C54" s="85" t="s">
        <v>56</v>
      </c>
      <c r="D54" s="123" t="s">
        <v>43</v>
      </c>
      <c r="E54" s="111">
        <f>(VLOOKUP(D55,$C$5:$F$16,4,FALSE))</f>
        <v>0.4</v>
      </c>
      <c r="F54" s="136">
        <v>0</v>
      </c>
    </row>
    <row r="55" spans="3:10" ht="27" thickBot="1" x14ac:dyDescent="0.3">
      <c r="C55" s="86" t="s">
        <v>57</v>
      </c>
      <c r="D55" s="126" t="s">
        <v>10</v>
      </c>
      <c r="E55" s="112">
        <f>VLOOKUP(D55,$O$4:$S$16,2,FALSE)</f>
        <v>0.3</v>
      </c>
      <c r="F55" s="128">
        <f>(((F53/365)*F52*E55*E52)*1000)-(F54*E54*E53)</f>
        <v>71.475287671232891</v>
      </c>
      <c r="G55" s="138"/>
      <c r="J55" s="88">
        <f>+F55*1000</f>
        <v>71475.287671232887</v>
      </c>
    </row>
    <row r="56" spans="3:10" x14ac:dyDescent="0.25">
      <c r="C56" s="85" t="s">
        <v>58</v>
      </c>
    </row>
    <row r="57" spans="3:10" ht="15.75" thickBot="1" x14ac:dyDescent="0.3">
      <c r="C57" s="87"/>
      <c r="D57" s="95"/>
      <c r="E57" s="89"/>
      <c r="F57" s="133"/>
      <c r="G57" s="107"/>
      <c r="H57" s="90"/>
    </row>
    <row r="58" spans="3:10" x14ac:dyDescent="0.25">
      <c r="D58" s="89"/>
      <c r="E58" s="89"/>
      <c r="F58" s="133"/>
      <c r="G58" s="103"/>
      <c r="H58" s="90"/>
    </row>
    <row r="59" spans="3:10" x14ac:dyDescent="0.25">
      <c r="D59" s="113"/>
      <c r="E59" s="89"/>
      <c r="F59" s="133"/>
      <c r="G59" s="103"/>
      <c r="H59" s="90"/>
    </row>
    <row r="60" spans="3:10" ht="15.75" thickBot="1" x14ac:dyDescent="0.3">
      <c r="C60" s="90"/>
      <c r="D60" s="105"/>
      <c r="E60" s="89"/>
      <c r="F60" s="133"/>
      <c r="G60" s="108"/>
      <c r="H60" s="90"/>
    </row>
    <row r="61" spans="3:10" x14ac:dyDescent="0.25">
      <c r="C61" s="167" t="s">
        <v>59</v>
      </c>
      <c r="D61" s="90"/>
      <c r="E61" s="90"/>
      <c r="F61" s="137"/>
      <c r="G61" s="90"/>
      <c r="H61" s="90"/>
    </row>
    <row r="62" spans="3:10" ht="15.75" thickBot="1" x14ac:dyDescent="0.3">
      <c r="C62" s="168"/>
      <c r="D62" s="95"/>
      <c r="E62" s="89"/>
      <c r="F62" s="133"/>
      <c r="G62" s="107"/>
      <c r="H62" s="90"/>
    </row>
    <row r="63" spans="3:10" x14ac:dyDescent="0.25">
      <c r="C63" s="90"/>
      <c r="D63" s="89"/>
      <c r="E63" s="89"/>
      <c r="F63" s="133"/>
      <c r="G63" s="103"/>
      <c r="H63" s="90"/>
    </row>
    <row r="64" spans="3:10" ht="15.75" thickBot="1" x14ac:dyDescent="0.3">
      <c r="C64" s="90" t="s">
        <v>137</v>
      </c>
      <c r="D64" s="90"/>
      <c r="E64" s="90"/>
      <c r="F64" s="137"/>
      <c r="G64" s="90"/>
      <c r="H64" s="90"/>
    </row>
    <row r="65" spans="3:10" ht="15.75" thickBot="1" x14ac:dyDescent="0.3">
      <c r="C65" s="118" t="s">
        <v>37</v>
      </c>
      <c r="D65" s="119" t="s">
        <v>38</v>
      </c>
      <c r="E65" s="120"/>
      <c r="F65" s="134"/>
    </row>
    <row r="66" spans="3:10" x14ac:dyDescent="0.25">
      <c r="C66" s="121" t="s">
        <v>39</v>
      </c>
      <c r="D66" s="139" t="s">
        <v>40</v>
      </c>
      <c r="E66" s="110"/>
      <c r="F66" s="135"/>
    </row>
    <row r="67" spans="3:10" x14ac:dyDescent="0.25">
      <c r="C67" s="85"/>
      <c r="D67" s="169"/>
      <c r="E67" s="170"/>
      <c r="F67" s="171"/>
    </row>
    <row r="68" spans="3:10" ht="15.75" thickBot="1" x14ac:dyDescent="0.3">
      <c r="C68" s="85" t="s">
        <v>41</v>
      </c>
      <c r="D68" s="140" t="s">
        <v>4</v>
      </c>
      <c r="E68" s="122">
        <f>IF(D68=$K$4,(VLOOKUP(D70,$C$5:$F$17,2,FALSE)),(VLOOKUP(D70,$C$5:$F$17,4,FALSE)))</f>
        <v>1</v>
      </c>
      <c r="F68" s="136">
        <v>0</v>
      </c>
    </row>
    <row r="69" spans="3:10" x14ac:dyDescent="0.25">
      <c r="C69" s="86" t="s">
        <v>42</v>
      </c>
      <c r="D69" s="141" t="s">
        <v>43</v>
      </c>
      <c r="E69" s="124"/>
      <c r="F69" s="136">
        <v>0</v>
      </c>
      <c r="H69" s="163" t="s">
        <v>44</v>
      </c>
      <c r="I69" s="164"/>
      <c r="J69" s="116" t="s">
        <v>45</v>
      </c>
    </row>
    <row r="70" spans="3:10" ht="15.75" thickBot="1" x14ac:dyDescent="0.3">
      <c r="C70" s="85" t="s">
        <v>46</v>
      </c>
      <c r="D70" s="142" t="s">
        <v>10</v>
      </c>
      <c r="E70" s="112">
        <f>VLOOKUP(D70,$C$4:$F$17,3,FALSE)</f>
        <v>0.3</v>
      </c>
      <c r="F70" s="129">
        <f>(F68-F69)*E70*E68</f>
        <v>0</v>
      </c>
      <c r="H70" s="165"/>
      <c r="I70" s="166"/>
      <c r="J70" s="117" t="s">
        <v>47</v>
      </c>
    </row>
    <row r="71" spans="3:10" ht="27" thickBot="1" x14ac:dyDescent="0.3">
      <c r="C71" s="86" t="s">
        <v>48</v>
      </c>
    </row>
    <row r="72" spans="3:10" ht="15.75" thickBot="1" x14ac:dyDescent="0.3">
      <c r="C72" s="85" t="s">
        <v>49</v>
      </c>
      <c r="D72" s="120" t="s">
        <v>50</v>
      </c>
      <c r="E72" s="120"/>
      <c r="F72" s="134"/>
    </row>
    <row r="73" spans="3:10" x14ac:dyDescent="0.25">
      <c r="C73" s="85" t="s">
        <v>51</v>
      </c>
      <c r="D73" s="110" t="s">
        <v>52</v>
      </c>
      <c r="E73" s="110"/>
      <c r="F73" s="135"/>
    </row>
    <row r="74" spans="3:10" x14ac:dyDescent="0.25">
      <c r="C74" s="85" t="s">
        <v>53</v>
      </c>
      <c r="D74" s="125" t="s">
        <v>17</v>
      </c>
      <c r="E74" s="99">
        <f>IF(D74=$K$7,(VLOOKUP(D77,$O$4:$S$16,3,FALSE)),IF(D74=$K$8,(VLOOKUP(D77,$O$4:S$16,4,FALSE)),(VLOOKUP(D77,$O$4:S$16,5,FALSE))))</f>
        <v>10.8</v>
      </c>
      <c r="F74" s="136">
        <v>0.91100000000000003</v>
      </c>
    </row>
    <row r="75" spans="3:10" x14ac:dyDescent="0.25">
      <c r="C75" s="85" t="s">
        <v>54</v>
      </c>
      <c r="D75" s="127" t="s">
        <v>55</v>
      </c>
      <c r="E75" s="111">
        <f>(VLOOKUP(D77,$C$5:$F$16,3,FALSE))</f>
        <v>0.3</v>
      </c>
      <c r="F75" s="136">
        <v>12</v>
      </c>
    </row>
    <row r="76" spans="3:10" x14ac:dyDescent="0.25">
      <c r="C76" s="85" t="s">
        <v>56</v>
      </c>
      <c r="D76" s="123" t="s">
        <v>43</v>
      </c>
      <c r="E76" s="111">
        <f>(VLOOKUP(D77,$C$5:$F$16,4,FALSE))</f>
        <v>0.4</v>
      </c>
      <c r="F76" s="136">
        <v>0</v>
      </c>
    </row>
    <row r="77" spans="3:10" ht="27" thickBot="1" x14ac:dyDescent="0.3">
      <c r="C77" s="86" t="s">
        <v>57</v>
      </c>
      <c r="D77" s="126" t="s">
        <v>10</v>
      </c>
      <c r="E77" s="112">
        <f>VLOOKUP(D77,$O$4:$S$16,2,FALSE)</f>
        <v>0.3</v>
      </c>
      <c r="F77" s="128">
        <f>(((F75/365)*F74*E77*E74)*1000)-(F76*E76*E75)</f>
        <v>97.040219178082182</v>
      </c>
      <c r="G77" s="138"/>
      <c r="J77" s="175">
        <f>F77*1000</f>
        <v>97040.219178082189</v>
      </c>
    </row>
    <row r="78" spans="3:10" x14ac:dyDescent="0.25">
      <c r="C78" s="85" t="s">
        <v>58</v>
      </c>
    </row>
    <row r="79" spans="3:10" ht="15.75" thickBot="1" x14ac:dyDescent="0.3">
      <c r="C79" s="87"/>
      <c r="D79" s="95"/>
      <c r="E79" s="89"/>
      <c r="F79" s="133"/>
      <c r="G79" s="107"/>
      <c r="H79" s="90"/>
    </row>
    <row r="80" spans="3:10" x14ac:dyDescent="0.25">
      <c r="D80" s="89"/>
      <c r="E80" s="89"/>
      <c r="F80" s="133"/>
      <c r="G80" s="103"/>
      <c r="H80" s="90"/>
    </row>
    <row r="81" spans="3:10" x14ac:dyDescent="0.25">
      <c r="D81" s="113"/>
      <c r="E81" s="89"/>
      <c r="F81" s="133"/>
      <c r="G81" s="103"/>
      <c r="H81" s="90"/>
      <c r="J81" s="162">
        <f>J77+J55+J31</f>
        <v>207182.46575342465</v>
      </c>
    </row>
    <row r="82" spans="3:10" ht="15.75" thickBot="1" x14ac:dyDescent="0.3">
      <c r="C82" s="90"/>
      <c r="D82" s="105"/>
      <c r="E82" s="89"/>
      <c r="F82" s="133"/>
      <c r="G82" s="108"/>
      <c r="H82" s="90"/>
    </row>
    <row r="83" spans="3:10" x14ac:dyDescent="0.25">
      <c r="C83" s="167" t="s">
        <v>59</v>
      </c>
      <c r="D83" s="90"/>
      <c r="E83" s="90"/>
      <c r="F83" s="137"/>
      <c r="G83" s="90"/>
      <c r="H83" s="90"/>
    </row>
    <row r="84" spans="3:10" ht="15.75" thickBot="1" x14ac:dyDescent="0.3">
      <c r="C84" s="168"/>
      <c r="D84" s="95"/>
      <c r="E84" s="89"/>
      <c r="F84" s="133"/>
      <c r="G84" s="107"/>
      <c r="H84" s="90"/>
    </row>
  </sheetData>
  <sheetProtection selectLockedCells="1"/>
  <mergeCells count="10">
    <mergeCell ref="D67:F67"/>
    <mergeCell ref="H69:I70"/>
    <mergeCell ref="C83:C84"/>
    <mergeCell ref="H47:I48"/>
    <mergeCell ref="C61:C62"/>
    <mergeCell ref="H23:I24"/>
    <mergeCell ref="D21:F21"/>
    <mergeCell ref="C2:F2"/>
    <mergeCell ref="C37:C38"/>
    <mergeCell ref="D45:F45"/>
  </mergeCells>
  <phoneticPr fontId="11" type="noConversion"/>
  <dataValidations count="4">
    <dataValidation type="list" allowBlank="1" showInputMessage="1" showErrorMessage="1" sqref="D22 D46 D68" xr:uid="{FC255735-9DFB-4DE5-A268-500C8E3195F1}">
      <formula1>$K$4:$K$5</formula1>
    </dataValidation>
    <dataValidation type="list" allowBlank="1" showInputMessage="1" showErrorMessage="1" sqref="D31 D41 D36 D55 D60 D77 D82" xr:uid="{063E312A-4BBC-43D0-A5B6-EC5751534FD6}">
      <formula1>$C$5:$C$16</formula1>
    </dataValidation>
    <dataValidation type="list" allowBlank="1" showInputMessage="1" showErrorMessage="1" sqref="D28 D52 D74" xr:uid="{497927B4-E0A0-447A-A352-6B47B48535F1}">
      <formula1>$K$7:$K$9</formula1>
    </dataValidation>
    <dataValidation type="list" allowBlank="1" showInputMessage="1" showErrorMessage="1" sqref="D24 D48 D70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5703125" defaultRowHeight="12.75" x14ac:dyDescent="0.2"/>
  <cols>
    <col min="1" max="1" width="8.5703125" style="1" customWidth="1"/>
    <col min="2" max="2" width="26.5703125" style="1" bestFit="1" customWidth="1"/>
    <col min="3" max="3" width="12" style="1" customWidth="1"/>
    <col min="4" max="6" width="20.5703125" style="1"/>
    <col min="7" max="7" width="26.5703125" style="1" customWidth="1"/>
    <col min="8" max="8" width="20.5703125" style="1"/>
    <col min="9" max="9" width="15.42578125" style="1" customWidth="1"/>
    <col min="10" max="10" width="12.85546875" style="1" customWidth="1"/>
    <col min="11" max="16384" width="20.570312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5703125" defaultRowHeight="12.75" x14ac:dyDescent="0.2"/>
  <cols>
    <col min="1" max="1" width="8.5703125" style="1"/>
    <col min="2" max="2" width="25" style="1" customWidth="1"/>
    <col min="3" max="3" width="8.5703125" style="1"/>
    <col min="4" max="4" width="17.140625" style="1" customWidth="1"/>
    <col min="5" max="5" width="6.85546875" style="1" customWidth="1"/>
    <col min="6" max="6" width="6.42578125" style="1" customWidth="1"/>
    <col min="7" max="7" width="22.42578125" style="1" bestFit="1" customWidth="1"/>
    <col min="8" max="8" width="8.5703125" style="1"/>
    <col min="9" max="9" width="12.140625" style="1" customWidth="1"/>
    <col min="10" max="11" width="5.425781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570312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8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570312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7.100000000000001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8" width="10.5703125" customWidth="1"/>
    <col min="9" max="9" width="14.5703125" customWidth="1"/>
    <col min="11" max="11" width="21.85546875" customWidth="1"/>
    <col min="15" max="15" width="22" customWidth="1"/>
    <col min="16" max="16" width="17.425781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8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2023-11-03T12:45:49Z</dcterms:modified>
  <cp:category/>
  <cp:contentStatus/>
</cp:coreProperties>
</file>