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3074AC00-4A2E-43E7-B5C4-D7702CFA9DF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5" l="1"/>
  <c r="F116" i="5" s="1"/>
  <c r="H116" i="5" s="1"/>
  <c r="E115" i="5"/>
  <c r="E114" i="5"/>
  <c r="E113" i="5"/>
  <c r="E109" i="5"/>
  <c r="F109" i="5" s="1"/>
  <c r="E107" i="5"/>
  <c r="E73" i="5"/>
  <c r="F73" i="5" s="1"/>
  <c r="H73" i="5" s="1"/>
  <c r="E72" i="5"/>
  <c r="E71" i="5"/>
  <c r="E70" i="5"/>
  <c r="E66" i="5"/>
  <c r="F66" i="5" s="1"/>
  <c r="E64" i="5"/>
  <c r="E22" i="5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<sst xmlns="http://schemas.openxmlformats.org/spreadsheetml/2006/main" count="399" uniqueCount="140">
  <si>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</si>
  <si>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</si>
  <si>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</si>
  <si>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</si>
  <si>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</si>
  <si>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</si>
  <si>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</si>
  <si>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</si>
  <si>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</si>
  <si>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</si>
  <si>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</si>
  <si>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</si>
  <si>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</si>
  <si>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</si>
  <si>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</si>
  <si>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</si>
  <si>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</si>
  <si>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</si>
  <si>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</si>
  <si>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</si>
  <si>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</si>
  <si>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</si>
  <si>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</si>
  <si>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</si>
  <si>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</si>
  <si>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</si>
  <si>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</si>
  <si>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</si>
  <si>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</si>
  <si>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</si>
  <si>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</si>
  <si>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</si>
  <si>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</si>
  <si>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</si>
  <si>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</si>
  <si>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</si>
  <si>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</si>
  <si>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</si>
  <si>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</si>
  <si>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</si>
  <si>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</si>
  <si>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</si>
  <si>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</si>
  <si>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</si>
  <si>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</si>
  <si>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</si>
  <si>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</si>
  <si>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</si>
  <si>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</si>
  <si>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</si>
  <si>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</si>
  <si>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</si>
  <si>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</si>
  <si>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</si>
  <si>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</si>
  <si>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</si>
  <si>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</si>
  <si>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</si>
  <si>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</si>
  <si>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</si>
  <si>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</si>
  <si>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</si>
  <si>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</si>
  <si>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</si>
  <si>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</si>
  <si>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</si>
  <si>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</si>
  <si>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</si>
  <si>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</si>
  <si>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</si>
  <si>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</si>
  <si>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</si>
  <si>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</si>
  <si>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</si>
  <si>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</si>
  <si>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</si>
  <si>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</si>
  <si>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</si>
  <si>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</si>
  <si>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</si>
  <si>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</si>
  <si>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</si>
  <si>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</si>
  <si>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</si>
  <si>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</si>
  <si>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</si>
  <si>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</si>
  <si>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</si>
  <si>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</si>
  <si>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</si>
  <si>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</si>
  <si>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</si>
  <si>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</si>
  <si>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</si>
  <si>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</si>
  <si>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</si>
  <si>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</si>
  <si>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</si>
  <si>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</si>
  <si>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</si>
  <si>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</si>
  <si>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</si>
  <si>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</si>
  <si>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</si>
  <si>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</si>
  <si>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</si>
  <si>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</si>
  <si>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</si>
  <si>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</si>
  <si>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</si>
  <si>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</si>
  <si>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</si>
  <si>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</si>
  <si>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</si>
  <si>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</si>
  <si>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</si>
  <si>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</si>
  <si>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</si>
  <si>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</si>
  <si>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</si>
  <si>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</si>
  <si>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</si>
  <si>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</si>
  <si>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</si>
  <si>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</si>
  <si>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</si>
  <si>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</si>
  <si>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</si>
  <si>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</si>
  <si>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</si>
  <si>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</si>
  <si>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</si>
  <si>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</si>
  <si>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</si>
  <si>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</si>
  <si>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</si>
  <si>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</si>
  <si>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OCTOBER 2025 Expected gains</t>
  </si>
  <si>
    <t>NOVEMBER 2025 Expected gains</t>
  </si>
  <si>
    <t>DECEMBER 2025 Expected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</si>
</sst>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DF58ADB-1994-4B25-BA9A-21370E8C8EA0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9B3C8C-CC31-4C43-A3F3-8AD5611F4BFD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5CE0FD1-8F22-4735-BF90-6267C81CE157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1CAFE52-86F5-498B-976F-ACA856A57423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106</xdr:row>
      <xdr:rowOff>95250</xdr:rowOff>
    </xdr:from>
    <xdr:to>
      <xdr:col>3</xdr:col>
      <xdr:colOff>12700</xdr:colOff>
      <xdr:row>109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084C897-AA73-437E-B77F-5BC8E138DB3A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108</xdr:row>
      <xdr:rowOff>114300</xdr:rowOff>
    </xdr:from>
    <xdr:to>
      <xdr:col>3</xdr:col>
      <xdr:colOff>57150</xdr:colOff>
      <xdr:row>110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69219A0-88AB-4733-B915-6C7315018797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112</xdr:row>
      <xdr:rowOff>57150</xdr:rowOff>
    </xdr:from>
    <xdr:to>
      <xdr:col>3</xdr:col>
      <xdr:colOff>76200</xdr:colOff>
      <xdr:row>113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8B74B3-A9CD-4B4F-A5CD-B7903AE5162B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114</xdr:row>
      <xdr:rowOff>114300</xdr:rowOff>
    </xdr:from>
    <xdr:to>
      <xdr:col>3</xdr:col>
      <xdr:colOff>44450</xdr:colOff>
      <xdr:row>115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402E80-C235-420A-8555-D17597231588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24"/>
  <sheetViews>
    <sheetView tabSelected="1" zoomScale="85" zoomScaleNormal="85" workbookViewId="0">
      <selection activeCell="I115" sqref="I115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46.5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126.12328767123287</v>
      </c>
      <c r="G31" s="113"/>
      <c r="H31" s="139">
        <f>F31*1000</f>
        <v>126123.28767123287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0" ht="15.75" thickBot="1">
      <c r="C33" s="71"/>
      <c r="D33" s="78"/>
      <c r="E33" s="73"/>
      <c r="F33" s="108"/>
      <c r="G33" s="87"/>
    </row>
    <row r="34" spans="3:10">
      <c r="D34" s="73"/>
      <c r="E34" s="73"/>
      <c r="F34" s="108"/>
      <c r="G34" s="85"/>
    </row>
    <row r="35" spans="3:10">
      <c r="D35" s="91"/>
      <c r="E35" s="73"/>
      <c r="F35" s="108"/>
      <c r="G35" s="85"/>
    </row>
    <row r="36" spans="3:10" ht="15.75" thickBot="1">
      <c r="D36" s="78"/>
      <c r="E36" s="78"/>
      <c r="F36" s="78"/>
      <c r="G36" s="78"/>
      <c r="H36" s="78"/>
    </row>
    <row r="37" spans="3:10">
      <c r="C37" s="154" t="s">
        <v>60</v>
      </c>
      <c r="F37" s="108"/>
      <c r="G37" s="88"/>
    </row>
    <row r="38" spans="3:10" ht="15.75" thickBot="1">
      <c r="C38" s="155"/>
      <c r="D38" s="78"/>
      <c r="E38" s="73"/>
      <c r="F38" s="108"/>
      <c r="G38" s="88"/>
    </row>
    <row r="39" spans="3:10">
      <c r="D39" s="73"/>
      <c r="E39" s="73"/>
      <c r="F39" s="108"/>
      <c r="G39" s="88"/>
    </row>
    <row r="40" spans="3:10">
      <c r="D40" s="91"/>
      <c r="E40" s="73"/>
      <c r="F40" s="108"/>
      <c r="G40" s="88"/>
    </row>
    <row r="41" spans="3:10">
      <c r="D41" s="78"/>
      <c r="E41" s="73"/>
      <c r="F41" s="108"/>
      <c r="G41" s="88"/>
    </row>
    <row r="42" spans="3:10">
      <c r="F42" s="112"/>
    </row>
    <row r="43" spans="3:10" ht="15.75" thickBot="1">
      <c r="C43" s="72" t="s">
        <v>138</v>
      </c>
    </row>
    <row r="44" spans="3:10" ht="27" thickBot="1">
      <c r="C44" s="159" t="s">
        <v>0</v>
      </c>
      <c r="D44" s="160"/>
      <c r="E44" s="160"/>
      <c r="F44" s="161"/>
    </row>
    <row r="45" spans="3:10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0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0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0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6"/>
      <c r="E63" s="157"/>
      <c r="F63" s="158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45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122.05479452054794</v>
      </c>
      <c r="G73" s="113"/>
      <c r="H73" s="139">
        <f>F73*1000</f>
        <v>122054.79452054795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54" t="s">
        <v>60</v>
      </c>
      <c r="F79" s="108"/>
      <c r="G79" s="88"/>
    </row>
    <row r="80" spans="3:10" ht="15.75" thickBot="1">
      <c r="C80" s="155"/>
      <c r="D80" s="78"/>
      <c r="E80" s="73"/>
      <c r="F80" s="108"/>
      <c r="G80" s="88"/>
    </row>
    <row r="81" spans="3:10">
      <c r="D81" s="73"/>
      <c r="E81" s="73"/>
      <c r="F81" s="108"/>
      <c r="G81" s="88"/>
    </row>
    <row r="86" spans="3:10" ht="15.75" thickBot="1">
      <c r="C86" s="72" t="s">
        <v>139</v>
      </c>
    </row>
    <row r="87" spans="3:10" ht="27" thickBot="1">
      <c r="C87" s="159" t="s">
        <v>0</v>
      </c>
      <c r="D87" s="160"/>
      <c r="E87" s="160"/>
      <c r="F87" s="161"/>
    </row>
    <row r="88" spans="3:10" ht="15.75" thickBot="1">
      <c r="C88" s="72">
        <v>1</v>
      </c>
      <c r="D88" s="72">
        <v>2</v>
      </c>
      <c r="E88" s="72">
        <v>3</v>
      </c>
      <c r="F88" s="136">
        <v>4</v>
      </c>
      <c r="G88" s="72">
        <v>5</v>
      </c>
      <c r="H88" s="72">
        <v>6</v>
      </c>
      <c r="I88" s="72">
        <v>7</v>
      </c>
    </row>
    <row r="89" spans="3:10">
      <c r="C89" s="74"/>
      <c r="D89" s="75" t="s">
        <v>1</v>
      </c>
      <c r="E89" s="76" t="s">
        <v>2</v>
      </c>
      <c r="F89" s="106" t="s">
        <v>3</v>
      </c>
      <c r="G89" s="106"/>
      <c r="H89" s="77"/>
      <c r="I89" s="78"/>
      <c r="J89" s="73"/>
    </row>
    <row r="90" spans="3:10">
      <c r="C90" s="81" t="s">
        <v>10</v>
      </c>
      <c r="D90" s="82">
        <v>1</v>
      </c>
      <c r="E90" s="83">
        <v>0.3</v>
      </c>
      <c r="F90" s="107">
        <v>0.2</v>
      </c>
      <c r="G90" s="84"/>
      <c r="I90" s="73"/>
      <c r="J90" s="73"/>
    </row>
    <row r="91" spans="3:10">
      <c r="C91" s="81" t="s">
        <v>13</v>
      </c>
      <c r="D91" s="82">
        <v>1</v>
      </c>
      <c r="E91" s="83">
        <v>0.66669999999999996</v>
      </c>
      <c r="F91" s="107">
        <v>0.2</v>
      </c>
      <c r="G91" s="84"/>
      <c r="I91" s="73"/>
      <c r="J91" s="73"/>
    </row>
    <row r="92" spans="3:10">
      <c r="C92" s="86" t="s">
        <v>16</v>
      </c>
      <c r="D92" s="82">
        <v>1</v>
      </c>
      <c r="E92" s="83">
        <v>0.15</v>
      </c>
      <c r="F92" s="107">
        <v>0.2</v>
      </c>
      <c r="G92" s="84"/>
      <c r="I92" s="73"/>
      <c r="J92" s="73"/>
    </row>
    <row r="93" spans="3:10">
      <c r="C93" s="86" t="s">
        <v>19</v>
      </c>
      <c r="D93" s="82">
        <v>1</v>
      </c>
      <c r="E93" s="83">
        <v>0.3</v>
      </c>
      <c r="F93" s="107">
        <v>0.2</v>
      </c>
      <c r="G93" s="84"/>
      <c r="I93" s="73"/>
      <c r="J93" s="73"/>
    </row>
    <row r="94" spans="3:10">
      <c r="C94" s="86" t="s">
        <v>22</v>
      </c>
      <c r="D94" s="82">
        <v>1</v>
      </c>
      <c r="E94" s="83">
        <v>0.2767</v>
      </c>
      <c r="F94" s="107">
        <v>0.2</v>
      </c>
      <c r="G94" s="84"/>
      <c r="I94" s="73"/>
    </row>
    <row r="95" spans="3:10">
      <c r="C95" s="140" t="s">
        <v>24</v>
      </c>
      <c r="D95" s="141">
        <v>1</v>
      </c>
      <c r="E95" s="142">
        <v>1</v>
      </c>
      <c r="F95" s="143">
        <v>0.68</v>
      </c>
      <c r="G95" s="84"/>
      <c r="I95" s="73"/>
      <c r="J95" s="73"/>
    </row>
    <row r="96" spans="3:10">
      <c r="C96" s="126" t="s">
        <v>26</v>
      </c>
      <c r="D96" s="127">
        <v>0.75</v>
      </c>
      <c r="E96" s="118">
        <v>0.55000000000000004</v>
      </c>
      <c r="F96" s="128">
        <v>0.25</v>
      </c>
      <c r="G96" s="84"/>
      <c r="I96" s="73"/>
      <c r="J96" s="73"/>
    </row>
    <row r="97" spans="3:10">
      <c r="C97" s="126" t="s">
        <v>28</v>
      </c>
      <c r="D97" s="127">
        <v>0.75</v>
      </c>
      <c r="E97" s="118">
        <v>0.44</v>
      </c>
      <c r="F97" s="128">
        <v>0.25</v>
      </c>
      <c r="G97" s="84"/>
      <c r="I97" s="73"/>
      <c r="J97" s="73"/>
    </row>
    <row r="98" spans="3:10">
      <c r="C98" s="126" t="s">
        <v>30</v>
      </c>
      <c r="D98" s="127">
        <v>0.73</v>
      </c>
      <c r="E98" s="118">
        <v>1</v>
      </c>
      <c r="F98" s="128">
        <v>0.28000000000000003</v>
      </c>
      <c r="G98" s="84"/>
      <c r="I98" s="73"/>
      <c r="J98" s="73"/>
    </row>
    <row r="99" spans="3:10" ht="15.75" thickBot="1">
      <c r="C99" s="129" t="s">
        <v>32</v>
      </c>
      <c r="D99" s="130">
        <v>1</v>
      </c>
      <c r="E99" s="122">
        <v>0.5</v>
      </c>
      <c r="F99" s="131">
        <v>1</v>
      </c>
      <c r="G99" s="84"/>
      <c r="I99" s="73"/>
    </row>
    <row r="100" spans="3:10">
      <c r="C100" s="126" t="s">
        <v>33</v>
      </c>
      <c r="D100" s="132">
        <v>1</v>
      </c>
      <c r="E100" s="133">
        <v>0.33</v>
      </c>
      <c r="F100" s="134">
        <v>1</v>
      </c>
      <c r="G100" s="84"/>
      <c r="I100" s="73"/>
    </row>
    <row r="101" spans="3:10">
      <c r="C101" s="126" t="s">
        <v>34</v>
      </c>
      <c r="D101" s="127">
        <v>1</v>
      </c>
      <c r="E101" s="118">
        <v>0.27800000000000002</v>
      </c>
      <c r="F101" s="135">
        <v>1</v>
      </c>
      <c r="G101" s="84"/>
      <c r="I101" s="73"/>
    </row>
    <row r="102" spans="3:10">
      <c r="C102" s="126" t="s">
        <v>36</v>
      </c>
      <c r="D102" s="127">
        <v>0.5</v>
      </c>
      <c r="E102" s="118">
        <v>1</v>
      </c>
      <c r="F102" s="135">
        <v>0.5</v>
      </c>
      <c r="G102" s="84"/>
      <c r="I102" s="73"/>
    </row>
    <row r="103" spans="3:10" ht="15.75" thickBot="1">
      <c r="C103" s="78"/>
      <c r="D103" s="73"/>
      <c r="E103" s="85"/>
      <c r="F103" s="108"/>
      <c r="G103" s="84"/>
      <c r="I103" s="73"/>
    </row>
    <row r="104" spans="3:10" ht="15.75" thickBot="1">
      <c r="C104" s="95" t="s">
        <v>37</v>
      </c>
      <c r="D104" s="96" t="s">
        <v>38</v>
      </c>
      <c r="E104" s="97"/>
      <c r="F104" s="109"/>
    </row>
    <row r="105" spans="3:10">
      <c r="C105" s="98" t="s">
        <v>39</v>
      </c>
      <c r="D105" s="114" t="s">
        <v>40</v>
      </c>
      <c r="E105" s="90"/>
      <c r="F105" s="110"/>
    </row>
    <row r="106" spans="3:10">
      <c r="C106" s="69"/>
      <c r="D106" s="156"/>
      <c r="E106" s="157"/>
      <c r="F106" s="158"/>
    </row>
    <row r="107" spans="3:10" ht="15.75" thickBot="1">
      <c r="C107" s="69" t="s">
        <v>42</v>
      </c>
      <c r="D107" s="115" t="s">
        <v>11</v>
      </c>
      <c r="E107" s="144">
        <f>IF(D107=$K$4,(VLOOKUP(D109,$C$5:$F$17,2,FALSE)),(VLOOKUP(D109,$C$5:$F$17,4,FALSE)))</f>
        <v>0.2</v>
      </c>
      <c r="F107" s="111"/>
    </row>
    <row r="108" spans="3:10" ht="26.25">
      <c r="C108" s="70" t="s">
        <v>43</v>
      </c>
      <c r="D108" s="116" t="s">
        <v>44</v>
      </c>
      <c r="E108" s="82"/>
      <c r="F108" s="111">
        <v>0</v>
      </c>
      <c r="H108" s="150" t="s">
        <v>45</v>
      </c>
      <c r="I108" s="151"/>
      <c r="J108" s="93" t="s">
        <v>46</v>
      </c>
    </row>
    <row r="109" spans="3:10" ht="15.75" thickBot="1">
      <c r="C109" s="69" t="s">
        <v>47</v>
      </c>
      <c r="D109" s="117" t="s">
        <v>10</v>
      </c>
      <c r="E109" s="145">
        <f>VLOOKUP(D109,$C$4:$F$17,3,FALSE)</f>
        <v>0.3</v>
      </c>
      <c r="F109" s="104">
        <f>(F107-F108)*E109*E107</f>
        <v>0</v>
      </c>
      <c r="H109" s="152"/>
      <c r="I109" s="153"/>
      <c r="J109" s="94" t="s">
        <v>48</v>
      </c>
    </row>
    <row r="110" spans="3:10" ht="27" thickBot="1">
      <c r="C110" s="70" t="s">
        <v>49</v>
      </c>
    </row>
    <row r="111" spans="3:10" ht="15.75" thickBot="1">
      <c r="C111" s="69" t="s">
        <v>50</v>
      </c>
      <c r="D111" s="97" t="s">
        <v>51</v>
      </c>
      <c r="E111" s="97"/>
      <c r="F111" s="109"/>
    </row>
    <row r="112" spans="3:10">
      <c r="C112" s="69" t="s">
        <v>52</v>
      </c>
      <c r="D112" s="90" t="s">
        <v>53</v>
      </c>
      <c r="E112" s="90"/>
      <c r="F112" s="110"/>
    </row>
    <row r="113" spans="3:10">
      <c r="C113" s="69" t="s">
        <v>54</v>
      </c>
      <c r="D113" s="100" t="s">
        <v>17</v>
      </c>
      <c r="E113" s="146">
        <f>IF(D113=$K$7,(VLOOKUP(D116,$O$4:$S$16,3,FALSE)),IF(D113=$K$8,(VLOOKUP(D116,$O$4:S$16,4,FALSE)),(VLOOKUP(D116,$O$4:S$16,5,FALSE))))</f>
        <v>3.3</v>
      </c>
      <c r="F113" s="149">
        <v>46.5</v>
      </c>
    </row>
    <row r="114" spans="3:10">
      <c r="C114" s="69" t="s">
        <v>55</v>
      </c>
      <c r="D114" s="102" t="s">
        <v>56</v>
      </c>
      <c r="E114" s="147">
        <f>(VLOOKUP(D116,$C$5:$F$16,3,FALSE))</f>
        <v>0.3</v>
      </c>
      <c r="F114" s="111">
        <v>1</v>
      </c>
    </row>
    <row r="115" spans="3:10">
      <c r="C115" s="69" t="s">
        <v>57</v>
      </c>
      <c r="D115" s="99" t="s">
        <v>44</v>
      </c>
      <c r="E115" s="147">
        <f>(VLOOKUP(D116,$C$5:$F$16,4,FALSE))</f>
        <v>0.2</v>
      </c>
      <c r="F115" s="111">
        <v>0</v>
      </c>
    </row>
    <row r="116" spans="3:10" ht="27" thickBot="1">
      <c r="C116" s="70" t="s">
        <v>58</v>
      </c>
      <c r="D116" s="101" t="s">
        <v>10</v>
      </c>
      <c r="E116" s="148">
        <f>VLOOKUP(D116,$O$4:$S$16,2,FALSE)</f>
        <v>0.3</v>
      </c>
      <c r="F116" s="103">
        <f>(((F114/365)*F113*E116*E113)*1000)-(F115*E115*E114)</f>
        <v>126.12328767123287</v>
      </c>
      <c r="G116" s="113"/>
      <c r="H116" s="139">
        <f>F116*1000</f>
        <v>126123.28767123287</v>
      </c>
      <c r="J116" s="113"/>
    </row>
    <row r="117" spans="3:10">
      <c r="C117" s="69" t="s">
        <v>59</v>
      </c>
    </row>
    <row r="118" spans="3:10" ht="15.75" thickBot="1">
      <c r="C118" s="71"/>
      <c r="D118" s="78"/>
      <c r="E118" s="73"/>
      <c r="F118" s="108"/>
      <c r="G118" s="87"/>
    </row>
    <row r="119" spans="3:10">
      <c r="D119" s="73"/>
      <c r="E119" s="73"/>
      <c r="F119" s="108"/>
      <c r="G119" s="85"/>
    </row>
    <row r="120" spans="3:10">
      <c r="D120" s="91"/>
      <c r="E120" s="73"/>
      <c r="F120" s="108"/>
      <c r="G120" s="85"/>
    </row>
    <row r="121" spans="3:10" ht="15.75" thickBot="1">
      <c r="D121" s="78"/>
      <c r="E121" s="78"/>
      <c r="F121" s="78"/>
      <c r="G121" s="78"/>
      <c r="H121" s="78"/>
    </row>
    <row r="122" spans="3:10">
      <c r="C122" s="154" t="s">
        <v>60</v>
      </c>
      <c r="F122" s="108"/>
      <c r="G122" s="88"/>
    </row>
    <row r="123" spans="3:10" ht="15.75" thickBot="1">
      <c r="C123" s="155"/>
      <c r="D123" s="78"/>
      <c r="E123" s="73"/>
      <c r="F123" s="108"/>
      <c r="G123" s="88"/>
    </row>
    <row r="124" spans="3:10">
      <c r="D124" s="73"/>
      <c r="E124" s="73"/>
      <c r="F124" s="108"/>
      <c r="G124" s="88"/>
    </row>
  </sheetData>
  <sheetProtection selectLockedCells="1"/>
  <mergeCells count="12">
    <mergeCell ref="H23:I24"/>
    <mergeCell ref="D21:F21"/>
    <mergeCell ref="C2:F2"/>
    <mergeCell ref="C37:C38"/>
    <mergeCell ref="C44:F44"/>
    <mergeCell ref="H108:I109"/>
    <mergeCell ref="C122:C123"/>
    <mergeCell ref="D63:F63"/>
    <mergeCell ref="H65:I66"/>
    <mergeCell ref="C79:C80"/>
    <mergeCell ref="C87:F87"/>
    <mergeCell ref="D106:F106"/>
  </mergeCells>
  <phoneticPr fontId="9" type="noConversion"/>
  <dataValidations count="4">
    <dataValidation type="list" allowBlank="1" showInputMessage="1" showErrorMessage="1" sqref="D22 D64 D107" xr:uid="{FC255735-9DFB-4DE5-A268-500C8E3195F1}">
      <formula1>$K$4:$K$5</formula1>
    </dataValidation>
    <dataValidation type="list" allowBlank="1" showInputMessage="1" showErrorMessage="1" sqref="D31 D41 D36:H36 D73 D78:H78 D116 D121:H121" xr:uid="{063E312A-4BBC-43D0-A5B6-EC5751534FD6}">
      <formula1>$C$5:$C$16</formula1>
    </dataValidation>
    <dataValidation type="list" allowBlank="1" showInputMessage="1" showErrorMessage="1" sqref="D28 D70 D113" xr:uid="{497927B4-E0A0-447A-A352-6B47B48535F1}">
      <formula1>$K$7:$K$9</formula1>
    </dataValidation>
    <dataValidation type="list" allowBlank="1" showInputMessage="1" showErrorMessage="1" sqref="D24 D66 D109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2025-02-20T08:46:13Z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