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532B775B-0DD3-4D7D-B52B-729C55A6DD9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<sst xmlns="http://schemas.openxmlformats.org/spreadsheetml/2006/main" count="307" uniqueCount="138">
  <si>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</si>
  <si>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</si>
  <si>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</si>
  <si>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</si>
  <si>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</si>
  <si>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</si>
  <si>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</si>
  <si>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</si>
  <si>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</si>
  <si>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</si>
  <si>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</si>
  <si>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</si>
  <si>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</si>
  <si>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</si>
  <si>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</si>
  <si>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</si>
  <si>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</si>
  <si>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</si>
  <si>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</si>
  <si>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</si>
  <si>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</si>
  <si>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</si>
  <si>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</si>
  <si>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</si>
  <si>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</si>
  <si>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</si>
  <si>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</si>
  <si>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</si>
  <si>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</si>
  <si>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</si>
  <si>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</si>
  <si>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</si>
  <si>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</si>
  <si>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</si>
  <si>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</si>
  <si>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</si>
  <si>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</si>
  <si>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</si>
  <si>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</si>
  <si>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</si>
  <si>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</si>
  <si>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</si>
  <si>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</si>
  <si>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</si>
  <si>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</si>
  <si>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</si>
  <si>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</si>
  <si>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</si>
  <si>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</si>
  <si>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</si>
  <si>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</si>
  <si>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</si>
  <si>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</si>
  <si>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</si>
  <si>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</si>
  <si>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</si>
  <si>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</si>
  <si>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</si>
  <si>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</si>
  <si>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</si>
  <si>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</si>
  <si>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</si>
  <si>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</si>
  <si>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</si>
  <si>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</si>
  <si>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</si>
  <si>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</si>
  <si>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</si>
  <si>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</si>
  <si>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</si>
  <si>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</si>
  <si>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</si>
  <si>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</si>
  <si>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</si>
  <si>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</si>
  <si>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</si>
  <si>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</si>
  <si>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</si>
  <si>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</si>
  <si>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</si>
  <si>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</si>
  <si>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</si>
  <si>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</si>
  <si>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</si>
  <si>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</si>
  <si>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</si>
  <si>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</si>
  <si>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</si>
  <si>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</si>
  <si>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</si>
  <si>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</si>
  <si>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</si>
  <si>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</si>
  <si>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</si>
  <si>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</si>
  <si>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</si>
  <si>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</si>
  <si>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</si>
  <si>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</si>
  <si>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</si>
  <si>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</si>
  <si>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</si>
  <si>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</si>
  <si>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</si>
  <si>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</si>
  <si>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</si>
  <si>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</si>
  <si>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</si>
  <si>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</si>
  <si>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</si>
  <si>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</si>
  <si>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</si>
  <si>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</si>
  <si>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</si>
  <si>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</si>
  <si>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</si>
  <si>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</si>
  <si>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</si>
  <si>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</si>
  <si>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</si>
  <si>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</si>
  <si>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</si>
  <si>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</si>
  <si>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</si>
  <si>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</si>
  <si>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</si>
  <si>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</si>
  <si>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</si>
  <si>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</si>
  <si>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</si>
  <si>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</si>
  <si>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</si>
  <si>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</si>
  <si>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</si>
  <si>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</si>
  <si>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</si>
  <si>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</si>
  <si>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OCTOBER 2025 Expected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</si>
</sst>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1"/>
  <sheetViews>
    <sheetView tabSelected="1" zoomScale="85" zoomScaleNormal="85" workbookViewId="0">
      <selection activeCell="K43" sqref="K43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8" t="s">
        <v>0</v>
      </c>
      <c r="D2" s="159"/>
      <c r="E2" s="159"/>
      <c r="F2" s="160"/>
    </row>
    <row r="3" spans="2:20" ht="15.75" hidden="1" thickBot="1">
      <c r="C3" s="72">
        <v>1</v>
      </c>
      <c r="D3" s="72">
        <v>2</v>
      </c>
      <c r="E3" s="72">
        <v>3</v>
      </c>
      <c r="F3" s="135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39" t="s">
        <v>24</v>
      </c>
      <c r="D10" s="140">
        <v>1</v>
      </c>
      <c r="E10" s="141">
        <v>1</v>
      </c>
      <c r="F10" s="142">
        <v>0.68</v>
      </c>
      <c r="G10" s="84"/>
      <c r="I10" s="73"/>
      <c r="J10" s="73"/>
      <c r="K10" s="87"/>
      <c r="M10" s="73" t="s">
        <v>25</v>
      </c>
      <c r="O10" s="139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5" t="s">
        <v>26</v>
      </c>
      <c r="D11" s="126">
        <v>0.75</v>
      </c>
      <c r="E11" s="117">
        <v>0.55000000000000004</v>
      </c>
      <c r="F11" s="127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7">
        <v>1</v>
      </c>
      <c r="Q11" s="118">
        <v>4.33</v>
      </c>
      <c r="R11" s="119">
        <v>0</v>
      </c>
      <c r="S11" s="120">
        <v>0.04</v>
      </c>
    </row>
    <row r="12" spans="2:20" hidden="1">
      <c r="B12" s="73"/>
      <c r="C12" s="125" t="s">
        <v>28</v>
      </c>
      <c r="D12" s="126">
        <v>0.75</v>
      </c>
      <c r="E12" s="117">
        <v>0.44</v>
      </c>
      <c r="F12" s="127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7">
        <v>1</v>
      </c>
      <c r="Q12" s="118">
        <v>0</v>
      </c>
      <c r="R12" s="119">
        <v>0</v>
      </c>
      <c r="S12" s="120">
        <v>0</v>
      </c>
    </row>
    <row r="13" spans="2:20" hidden="1">
      <c r="B13" s="73"/>
      <c r="C13" s="125" t="s">
        <v>30</v>
      </c>
      <c r="D13" s="126">
        <v>0.73</v>
      </c>
      <c r="E13" s="117">
        <v>1</v>
      </c>
      <c r="F13" s="127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7">
        <v>1</v>
      </c>
      <c r="Q13" s="118">
        <v>3.79</v>
      </c>
      <c r="R13" s="119">
        <v>0</v>
      </c>
      <c r="S13" s="120">
        <v>0</v>
      </c>
    </row>
    <row r="14" spans="2:20" ht="15.75" hidden="1" thickBot="1">
      <c r="B14" s="73"/>
      <c r="C14" s="128" t="s">
        <v>32</v>
      </c>
      <c r="D14" s="129">
        <v>1</v>
      </c>
      <c r="E14" s="121">
        <v>0.5</v>
      </c>
      <c r="F14" s="130">
        <v>1</v>
      </c>
      <c r="G14" s="84"/>
      <c r="I14" s="73"/>
      <c r="O14" s="89" t="s">
        <v>32</v>
      </c>
      <c r="P14" s="121">
        <v>0.5</v>
      </c>
      <c r="Q14" s="122">
        <v>0</v>
      </c>
      <c r="R14" s="123">
        <v>0</v>
      </c>
      <c r="S14" s="124">
        <v>0</v>
      </c>
    </row>
    <row r="15" spans="2:20" ht="15.75" hidden="1" thickBot="1">
      <c r="B15" s="73"/>
      <c r="C15" s="125" t="s">
        <v>33</v>
      </c>
      <c r="D15" s="131">
        <v>1</v>
      </c>
      <c r="E15" s="132">
        <v>0.33</v>
      </c>
      <c r="F15" s="133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5" t="s">
        <v>34</v>
      </c>
      <c r="D16" s="126">
        <v>1</v>
      </c>
      <c r="E16" s="117">
        <v>0.27800000000000002</v>
      </c>
      <c r="F16" s="134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5" t="s">
        <v>36</v>
      </c>
      <c r="D17" s="126">
        <v>0.5</v>
      </c>
      <c r="E17" s="117">
        <v>1</v>
      </c>
      <c r="F17" s="134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3" t="s">
        <v>40</v>
      </c>
      <c r="E20" s="90"/>
      <c r="F20" s="110"/>
    </row>
    <row r="21" spans="2:20">
      <c r="C21" s="69"/>
      <c r="D21" s="155"/>
      <c r="E21" s="156"/>
      <c r="F21" s="157"/>
      <c r="K21" s="72" t="s">
        <v>41</v>
      </c>
    </row>
    <row r="22" spans="2:20" ht="15.75" thickBot="1">
      <c r="C22" s="69" t="s">
        <v>42</v>
      </c>
      <c r="D22" s="114" t="s">
        <v>11</v>
      </c>
      <c r="E22" s="143">
        <f>IF(D22=$K$4,(VLOOKUP(D24,$C$5:$F$17,2,FALSE)),(VLOOKUP(D24,$C$5:$F$17,4,FALSE)))</f>
        <v>0.2</v>
      </c>
      <c r="F22" s="111"/>
      <c r="S22" s="136"/>
      <c r="T22" s="137"/>
    </row>
    <row r="23" spans="2:20" ht="26.25">
      <c r="C23" s="70" t="s">
        <v>43</v>
      </c>
      <c r="D23" s="115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6"/>
      <c r="N23" s="138"/>
    </row>
    <row r="24" spans="2:20" ht="15.75" thickBot="1">
      <c r="C24" s="69" t="s">
        <v>47</v>
      </c>
      <c r="D24" s="116" t="s">
        <v>10</v>
      </c>
      <c r="E24" s="144">
        <f>VLOOKUP(D24,$C$4:$F$17,3,FALSE)</f>
        <v>0.3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5">
        <f>IF(D28=$K$7,(VLOOKUP(D31,$O$4:$S$16,3,FALSE)),IF(D28=$K$8,(VLOOKUP(D31,$O$4:S$16,4,FALSE)),(VLOOKUP(D31,$O$4:S$16,5,FALSE))))</f>
        <v>3.3</v>
      </c>
      <c r="F28" s="148">
        <v>7.75</v>
      </c>
    </row>
    <row r="29" spans="2:20">
      <c r="C29" s="69" t="s">
        <v>55</v>
      </c>
      <c r="D29" s="102" t="s">
        <v>56</v>
      </c>
      <c r="E29" s="146">
        <f>(VLOOKUP(D31,$C$5:$F$16,3,FALSE))</f>
        <v>0.3</v>
      </c>
      <c r="F29" s="111">
        <v>1</v>
      </c>
    </row>
    <row r="30" spans="2:20">
      <c r="C30" s="69" t="s">
        <v>57</v>
      </c>
      <c r="D30" s="99" t="s">
        <v>44</v>
      </c>
      <c r="E30" s="146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7">
        <f>VLOOKUP(D31,$O$4:$S$16,2,FALSE)</f>
        <v>0.3</v>
      </c>
      <c r="F31" s="103">
        <f>(((F29/365)*F28*E31*E28)*1000)-(F30*E30*E29)</f>
        <v>21.020547945205475</v>
      </c>
      <c r="G31" s="112"/>
      <c r="H31" s="138">
        <f>F31*1000</f>
        <v>21020.547945205475</v>
      </c>
      <c r="J31" s="112"/>
      <c r="R31" s="136"/>
      <c r="S31" s="137"/>
      <c r="T31" s="137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53" t="s">
        <v>60</v>
      </c>
      <c r="F37" s="108"/>
      <c r="G37" s="88"/>
    </row>
    <row r="38" spans="3:8" ht="15.75" thickBot="1">
      <c r="C38" s="154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2025-02-20T09:24:06Z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