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FF44BDDD-4328-4453-8E7A-AEBE97C2ABE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90" yWindow="390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5" l="1"/>
  <c r="E80" i="5"/>
  <c r="F80" i="5" s="1"/>
  <c r="I80" i="5" s="1"/>
  <c r="E79" i="5"/>
  <c r="E78" i="5"/>
  <c r="E77" i="5"/>
  <c r="E73" i="5"/>
  <c r="F73" i="5" s="1"/>
  <c r="E71" i="5"/>
  <c r="E55" i="5"/>
  <c r="F55" i="5" s="1"/>
  <c r="I55" i="5" s="1"/>
  <c r="E54" i="5"/>
  <c r="E53" i="5"/>
  <c r="E52" i="5"/>
  <c r="E48" i="5"/>
  <c r="F48" i="5" s="1"/>
  <c r="E46" i="5"/>
  <c r="E22" i="5"/>
  <c r="E24" i="5"/>
  <c r="F24" i="5" l="1"/>
  <c r="E31" i="5"/>
  <c r="E30" i="5"/>
  <c r="E29" i="5"/>
  <c r="E28" i="5"/>
  <c r="F31" i="5" l="1"/>
  <c r="I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6" authorId="0" shapeId="0" xr:uid="{4740EEA7-91E0-4FA5-BF24-DB5942E0CBA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8" authorId="0" shapeId="0" xr:uid="{8E3EC5DB-E95C-4507-B4B9-9FFB2D9FF6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2" authorId="0" shapeId="0" xr:uid="{718CCD00-183A-4AC7-9F22-443E553AB7B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3" authorId="0" shapeId="0" xr:uid="{0ADC2884-8F9B-4C65-92F9-F0A01E73265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4" authorId="0" shapeId="0" xr:uid="{65AD83AF-8BA8-42A8-AE1C-FF7B901BDCF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5" authorId="0" shapeId="0" xr:uid="{DE334CBE-BC6F-4A48-8612-384A331F391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1" authorId="0" shapeId="0" xr:uid="{FB433FDF-0926-4049-8B12-9BCBFF2A922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3" authorId="0" shapeId="0" xr:uid="{1479A856-A7F9-4309-B34B-0B046E66057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7" authorId="0" shapeId="0" xr:uid="{52332070-6900-49A4-A14D-20728D7B2D6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8" authorId="0" shapeId="0" xr:uid="{DF5E6886-FC5B-439F-B7BC-13338DE3E50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9" authorId="0" shapeId="0" xr:uid="{2B4CD32B-1128-45FC-AEEF-BBF601C4371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80" authorId="0" shapeId="0" xr:uid="{E8D0569C-D3BB-43CF-80C2-CCC7EDF33533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<sst xmlns="http://schemas.openxmlformats.org/spreadsheetml/2006/main" count="364" uniqueCount="139">
  <si>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</si>
  <si>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</si>
  <si>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</si>
  <si>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</si>
  <si>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</si>
  <si>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</si>
  <si>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</si>
  <si>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</si>
  <si>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</si>
  <si>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</si>
  <si>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</si>
  <si>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</si>
  <si>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</si>
  <si>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</si>
  <si>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</si>
  <si>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</si>
  <si>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</si>
  <si>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</si>
  <si>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</si>
  <si>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</si>
  <si>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</si>
  <si>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</si>
  <si>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</si>
  <si>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</si>
  <si>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</si>
  <si>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</si>
  <si>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</si>
  <si>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</si>
  <si>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</si>
  <si>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</si>
  <si>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</si>
  <si>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</si>
  <si>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</si>
  <si>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</si>
  <si>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</si>
  <si>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</si>
  <si>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</si>
  <si>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</si>
  <si>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</si>
  <si>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</si>
  <si>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</si>
  <si>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</si>
  <si>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</si>
  <si>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</si>
  <si>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</si>
  <si>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</si>
  <si>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</si>
  <si>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</si>
  <si>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</si>
  <si>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</si>
  <si>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</si>
  <si>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</si>
  <si>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</si>
  <si>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</si>
  <si>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</si>
  <si>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</si>
  <si>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</si>
  <si>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</si>
  <si>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</si>
  <si>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</si>
  <si>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</si>
  <si>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</si>
  <si>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</si>
  <si>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</si>
  <si>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</si>
  <si>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</si>
  <si>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</si>
  <si>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</si>
  <si>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</si>
  <si>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</si>
  <si>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</si>
  <si>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</si>
  <si>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</si>
  <si>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</si>
  <si>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</si>
  <si>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</si>
  <si>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</si>
  <si>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</si>
  <si>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</si>
  <si>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</si>
  <si>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</si>
  <si>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</si>
  <si>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</si>
  <si>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</si>
  <si>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</si>
  <si>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</si>
  <si>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</si>
  <si>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</si>
  <si>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</si>
  <si>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</si>
  <si>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</si>
  <si>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</si>
  <si>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</si>
  <si>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</si>
  <si>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</si>
  <si>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</si>
  <si>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</si>
  <si>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</si>
  <si>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</si>
  <si>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</si>
  <si>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</si>
  <si>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</si>
  <si>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</si>
  <si>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</si>
  <si>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</si>
  <si>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</si>
  <si>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</si>
  <si>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</si>
  <si>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</si>
  <si>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</si>
  <si>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</si>
  <si>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</si>
  <si>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</si>
  <si>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</si>
  <si>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</si>
  <si>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</si>
  <si>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</si>
  <si>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</si>
  <si>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</si>
  <si>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</si>
  <si>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</si>
  <si>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</si>
  <si>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</si>
  <si>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</si>
  <si>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</si>
  <si>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</si>
  <si>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</si>
  <si>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</si>
  <si>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</si>
  <si>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</si>
  <si>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</si>
  <si>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</si>
  <si>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</si>
  <si>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</si>
  <si>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</si>
  <si>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</si>
  <si>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FORC23S for oil gain of 0.2kbopd in Dec. 2023</t>
  </si>
  <si>
    <t>FORC23L for oil gain of 0.2kbopd in Dec. 2023</t>
  </si>
  <si>
    <t>FORC5L for oil gain of 0.2kbopd in Dec.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</si>
</sst>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45</xdr:row>
      <xdr:rowOff>95250</xdr:rowOff>
    </xdr:from>
    <xdr:to>
      <xdr:col>3</xdr:col>
      <xdr:colOff>12700</xdr:colOff>
      <xdr:row>48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9069D22-3102-4C24-8C5C-DDF320F58720}"/>
            </a:ext>
          </a:extLst>
        </xdr:cNvPr>
        <xdr:cNvCxnSpPr/>
      </xdr:nvCxnSpPr>
      <xdr:spPr>
        <a:xfrm flipV="1">
          <a:off x="5440456" y="879662"/>
          <a:ext cx="679450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47</xdr:row>
      <xdr:rowOff>114300</xdr:rowOff>
    </xdr:from>
    <xdr:to>
      <xdr:col>3</xdr:col>
      <xdr:colOff>57150</xdr:colOff>
      <xdr:row>49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5308455-7F78-4658-88C5-4F35B4C52026}"/>
            </a:ext>
          </a:extLst>
        </xdr:cNvPr>
        <xdr:cNvCxnSpPr/>
      </xdr:nvCxnSpPr>
      <xdr:spPr>
        <a:xfrm flipV="1">
          <a:off x="4221256" y="1290918"/>
          <a:ext cx="1943100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51</xdr:row>
      <xdr:rowOff>57150</xdr:rowOff>
    </xdr:from>
    <xdr:to>
      <xdr:col>3</xdr:col>
      <xdr:colOff>76200</xdr:colOff>
      <xdr:row>52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CD27B4-9408-4838-9360-44B2E2C6E2F5}"/>
            </a:ext>
          </a:extLst>
        </xdr:cNvPr>
        <xdr:cNvCxnSpPr/>
      </xdr:nvCxnSpPr>
      <xdr:spPr>
        <a:xfrm flipV="1">
          <a:off x="5510306" y="2141444"/>
          <a:ext cx="673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53</xdr:row>
      <xdr:rowOff>114300</xdr:rowOff>
    </xdr:from>
    <xdr:to>
      <xdr:col>3</xdr:col>
      <xdr:colOff>44450</xdr:colOff>
      <xdr:row>54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EED169F-D251-48AE-8F28-DF9EAAB454D9}"/>
            </a:ext>
          </a:extLst>
        </xdr:cNvPr>
        <xdr:cNvCxnSpPr/>
      </xdr:nvCxnSpPr>
      <xdr:spPr>
        <a:xfrm>
          <a:off x="4240306" y="2579594"/>
          <a:ext cx="19113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70</xdr:row>
      <xdr:rowOff>95250</xdr:rowOff>
    </xdr:from>
    <xdr:to>
      <xdr:col>3</xdr:col>
      <xdr:colOff>12700</xdr:colOff>
      <xdr:row>73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A562C02-02BA-4C9A-893C-48DB73EE3A04}"/>
            </a:ext>
          </a:extLst>
        </xdr:cNvPr>
        <xdr:cNvCxnSpPr/>
      </xdr:nvCxnSpPr>
      <xdr:spPr>
        <a:xfrm flipV="1">
          <a:off x="5440456" y="879662"/>
          <a:ext cx="679450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72</xdr:row>
      <xdr:rowOff>114300</xdr:rowOff>
    </xdr:from>
    <xdr:to>
      <xdr:col>3</xdr:col>
      <xdr:colOff>57150</xdr:colOff>
      <xdr:row>74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9DD83BD-9CB5-414A-AE47-236B649EFCD3}"/>
            </a:ext>
          </a:extLst>
        </xdr:cNvPr>
        <xdr:cNvCxnSpPr/>
      </xdr:nvCxnSpPr>
      <xdr:spPr>
        <a:xfrm flipV="1">
          <a:off x="4221256" y="1290918"/>
          <a:ext cx="1943100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76</xdr:row>
      <xdr:rowOff>57150</xdr:rowOff>
    </xdr:from>
    <xdr:to>
      <xdr:col>3</xdr:col>
      <xdr:colOff>76200</xdr:colOff>
      <xdr:row>77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70B908C-B237-48EE-A52C-77F1813A20A9}"/>
            </a:ext>
          </a:extLst>
        </xdr:cNvPr>
        <xdr:cNvCxnSpPr/>
      </xdr:nvCxnSpPr>
      <xdr:spPr>
        <a:xfrm flipV="1">
          <a:off x="5510306" y="2141444"/>
          <a:ext cx="673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78</xdr:row>
      <xdr:rowOff>114300</xdr:rowOff>
    </xdr:from>
    <xdr:to>
      <xdr:col>3</xdr:col>
      <xdr:colOff>44450</xdr:colOff>
      <xdr:row>79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AFAA936-0C97-4D05-8C5C-E8B210207F6E}"/>
            </a:ext>
          </a:extLst>
        </xdr:cNvPr>
        <xdr:cNvCxnSpPr/>
      </xdr:nvCxnSpPr>
      <xdr:spPr>
        <a:xfrm>
          <a:off x="4240306" y="2579594"/>
          <a:ext cx="19113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88"/>
  <sheetViews>
    <sheetView tabSelected="1" topLeftCell="A63" zoomScale="85" zoomScaleNormal="85" workbookViewId="0">
      <selection activeCell="M86" sqref="M86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0" customWidth="1"/>
    <col min="7" max="7" width="4.42578125" style="88" customWidth="1"/>
    <col min="8" max="8" width="4.5703125" style="88" customWidth="1"/>
    <col min="9" max="9" width="13.285156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hidden="1" customHeight="1" thickBot="1" x14ac:dyDescent="0.3"/>
    <row r="2" spans="2:22" ht="30.6" hidden="1" customHeight="1" thickBot="1" x14ac:dyDescent="0.3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 t="s">
        <v>138</v>
      </c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6" customHeight="1" x14ac:dyDescent="0.25">
      <c r="C21" s="85"/>
      <c r="D21" s="169"/>
      <c r="E21" s="170"/>
      <c r="F21" s="171"/>
    </row>
    <row r="22" spans="2:20" ht="15.75" thickBot="1" x14ac:dyDescent="0.3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0.312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85.8555616438356</v>
      </c>
      <c r="G31" s="138"/>
      <c r="I31" s="162">
        <f>F31*1000</f>
        <v>85855.561643835594</v>
      </c>
    </row>
    <row r="32" spans="2:20" ht="13.5" customHeight="1" x14ac:dyDescent="0.25">
      <c r="C32" s="85" t="s">
        <v>58</v>
      </c>
    </row>
    <row r="33" spans="2:10" ht="8.85" customHeight="1" thickBot="1" x14ac:dyDescent="0.3">
      <c r="C33" s="87"/>
      <c r="D33" s="95"/>
      <c r="E33" s="89"/>
      <c r="F33" s="133"/>
      <c r="G33" s="107"/>
      <c r="H33" s="90"/>
    </row>
    <row r="34" spans="2:10" ht="7.5" customHeight="1" x14ac:dyDescent="0.25">
      <c r="D34" s="89"/>
      <c r="E34" s="89"/>
      <c r="F34" s="133"/>
      <c r="G34" s="103"/>
      <c r="H34" s="90"/>
    </row>
    <row r="35" spans="2:10" ht="11.1" customHeight="1" x14ac:dyDescent="0.25">
      <c r="D35" s="113"/>
      <c r="E35" s="89"/>
      <c r="F35" s="133"/>
      <c r="G35" s="103"/>
      <c r="H35" s="90"/>
    </row>
    <row r="36" spans="2:10" ht="8.85" customHeight="1" thickBot="1" x14ac:dyDescent="0.3">
      <c r="C36" s="90"/>
      <c r="D36" s="105"/>
      <c r="E36" s="89"/>
      <c r="F36" s="133"/>
      <c r="G36" s="108"/>
      <c r="H36" s="90"/>
    </row>
    <row r="37" spans="2:10" ht="12.6" customHeight="1" x14ac:dyDescent="0.25">
      <c r="C37" s="167" t="s">
        <v>59</v>
      </c>
      <c r="D37" s="90"/>
      <c r="E37" s="90"/>
      <c r="F37" s="137"/>
      <c r="G37" s="90"/>
      <c r="H37" s="90"/>
    </row>
    <row r="38" spans="2:10" ht="15.75" thickBot="1" x14ac:dyDescent="0.3">
      <c r="C38" s="168"/>
      <c r="D38" s="95"/>
      <c r="E38" s="89"/>
      <c r="F38" s="133"/>
      <c r="G38" s="107"/>
      <c r="H38" s="90"/>
    </row>
    <row r="39" spans="2:10" x14ac:dyDescent="0.25">
      <c r="C39" s="90"/>
      <c r="D39" s="89"/>
      <c r="E39" s="89"/>
      <c r="F39" s="133"/>
      <c r="G39" s="103"/>
      <c r="H39" s="90"/>
    </row>
    <row r="40" spans="2:10" x14ac:dyDescent="0.25">
      <c r="C40" s="90"/>
      <c r="D40" s="113"/>
      <c r="E40" s="89"/>
      <c r="F40" s="133"/>
      <c r="G40" s="103"/>
      <c r="H40" s="90"/>
    </row>
    <row r="41" spans="2:10" x14ac:dyDescent="0.25">
      <c r="C41" s="90"/>
      <c r="D41" s="105"/>
      <c r="E41" s="89"/>
      <c r="F41" s="133"/>
      <c r="G41" s="108"/>
      <c r="H41" s="90"/>
    </row>
    <row r="42" spans="2:10" ht="15.75" thickBot="1" x14ac:dyDescent="0.3">
      <c r="B42" s="89"/>
      <c r="C42" s="105" t="s">
        <v>137</v>
      </c>
      <c r="D42" s="89"/>
      <c r="E42" s="103"/>
      <c r="F42" s="133"/>
      <c r="G42" s="101"/>
      <c r="H42" s="102"/>
      <c r="I42" s="89"/>
      <c r="J42" s="90"/>
    </row>
    <row r="43" spans="2:10" ht="15.75" thickBot="1" x14ac:dyDescent="0.3">
      <c r="C43" s="118" t="s">
        <v>37</v>
      </c>
      <c r="D43" s="119" t="s">
        <v>38</v>
      </c>
      <c r="E43" s="120"/>
      <c r="F43" s="134"/>
    </row>
    <row r="44" spans="2:10" x14ac:dyDescent="0.25">
      <c r="C44" s="121" t="s">
        <v>39</v>
      </c>
      <c r="D44" s="139" t="s">
        <v>40</v>
      </c>
      <c r="E44" s="110"/>
      <c r="F44" s="135"/>
    </row>
    <row r="45" spans="2:10" x14ac:dyDescent="0.25">
      <c r="C45" s="85"/>
      <c r="D45" s="169"/>
      <c r="E45" s="170"/>
      <c r="F45" s="171"/>
    </row>
    <row r="46" spans="2:10" ht="15.75" thickBot="1" x14ac:dyDescent="0.3">
      <c r="C46" s="85" t="s">
        <v>41</v>
      </c>
      <c r="D46" s="140" t="s">
        <v>4</v>
      </c>
      <c r="E46" s="122">
        <f>IF(D46=$K$4,(VLOOKUP(D48,$C$5:$F$17,2,FALSE)),(VLOOKUP(D48,$C$5:$F$17,4,FALSE)))</f>
        <v>1</v>
      </c>
      <c r="F46" s="136">
        <v>0</v>
      </c>
    </row>
    <row r="47" spans="2:10" x14ac:dyDescent="0.25">
      <c r="C47" s="86" t="s">
        <v>42</v>
      </c>
      <c r="D47" s="141" t="s">
        <v>43</v>
      </c>
      <c r="E47" s="124"/>
      <c r="F47" s="136">
        <v>0</v>
      </c>
      <c r="H47" s="163" t="s">
        <v>44</v>
      </c>
      <c r="I47" s="164"/>
      <c r="J47" s="116" t="s">
        <v>45</v>
      </c>
    </row>
    <row r="48" spans="2:10" ht="15.75" thickBot="1" x14ac:dyDescent="0.3">
      <c r="C48" s="85" t="s">
        <v>46</v>
      </c>
      <c r="D48" s="142" t="s">
        <v>10</v>
      </c>
      <c r="E48" s="112">
        <f>VLOOKUP(D48,$C$4:$F$17,3,FALSE)</f>
        <v>0.3</v>
      </c>
      <c r="F48" s="129">
        <f>(F46-F47)*E48*E46</f>
        <v>0</v>
      </c>
      <c r="H48" s="165"/>
      <c r="I48" s="166"/>
      <c r="J48" s="117" t="s">
        <v>47</v>
      </c>
    </row>
    <row r="49" spans="3:9" ht="27" thickBot="1" x14ac:dyDescent="0.3">
      <c r="C49" s="86" t="s">
        <v>48</v>
      </c>
    </row>
    <row r="50" spans="3:9" ht="15.75" thickBot="1" x14ac:dyDescent="0.3">
      <c r="C50" s="85" t="s">
        <v>49</v>
      </c>
      <c r="D50" s="120" t="s">
        <v>50</v>
      </c>
      <c r="E50" s="120"/>
      <c r="F50" s="134"/>
    </row>
    <row r="51" spans="3:9" x14ac:dyDescent="0.25">
      <c r="C51" s="85" t="s">
        <v>51</v>
      </c>
      <c r="D51" s="110" t="s">
        <v>52</v>
      </c>
      <c r="E51" s="110"/>
      <c r="F51" s="135"/>
    </row>
    <row r="52" spans="3:9" x14ac:dyDescent="0.25">
      <c r="C52" s="85" t="s">
        <v>53</v>
      </c>
      <c r="D52" s="125" t="s">
        <v>17</v>
      </c>
      <c r="E52" s="99">
        <f>IF(D52=$K$7,(VLOOKUP(D55,$O$4:$S$16,3,FALSE)),IF(D52=$K$8,(VLOOKUP(D55,$O$4:S$16,4,FALSE)),(VLOOKUP(D55,$O$4:S$16,5,FALSE))))</f>
        <v>10.8</v>
      </c>
      <c r="F52" s="136">
        <v>0.31</v>
      </c>
    </row>
    <row r="53" spans="3:9" x14ac:dyDescent="0.25">
      <c r="C53" s="85" t="s">
        <v>54</v>
      </c>
      <c r="D53" s="127" t="s">
        <v>55</v>
      </c>
      <c r="E53" s="111">
        <f>(VLOOKUP(D55,$C$5:$F$16,3,FALSE))</f>
        <v>0.3</v>
      </c>
      <c r="F53" s="136">
        <v>27</v>
      </c>
    </row>
    <row r="54" spans="3:9" x14ac:dyDescent="0.25">
      <c r="C54" s="85" t="s">
        <v>56</v>
      </c>
      <c r="D54" s="123" t="s">
        <v>43</v>
      </c>
      <c r="E54" s="111">
        <f>(VLOOKUP(D55,$C$5:$F$16,4,FALSE))</f>
        <v>0.4</v>
      </c>
      <c r="F54" s="136">
        <v>0</v>
      </c>
    </row>
    <row r="55" spans="3:9" ht="27" thickBot="1" x14ac:dyDescent="0.3">
      <c r="C55" s="86" t="s">
        <v>57</v>
      </c>
      <c r="D55" s="126" t="s">
        <v>10</v>
      </c>
      <c r="E55" s="112">
        <f>VLOOKUP(D55,$O$4:$S$16,2,FALSE)</f>
        <v>0.3</v>
      </c>
      <c r="F55" s="128">
        <f>(((F53/365)*F52*E55*E52)*1000)-(F54*E54*E53)</f>
        <v>74.298082191780836</v>
      </c>
      <c r="G55" s="138"/>
      <c r="I55" s="162">
        <f>F55*1000</f>
        <v>74298.082191780835</v>
      </c>
    </row>
    <row r="56" spans="3:9" x14ac:dyDescent="0.25">
      <c r="C56" s="85" t="s">
        <v>58</v>
      </c>
    </row>
    <row r="57" spans="3:9" ht="15.75" thickBot="1" x14ac:dyDescent="0.3">
      <c r="C57" s="87"/>
      <c r="D57" s="95"/>
      <c r="E57" s="89"/>
      <c r="F57" s="133"/>
      <c r="G57" s="107"/>
      <c r="H57" s="90"/>
    </row>
    <row r="58" spans="3:9" x14ac:dyDescent="0.25">
      <c r="D58" s="89"/>
      <c r="E58" s="89"/>
      <c r="F58" s="133"/>
      <c r="G58" s="103"/>
      <c r="H58" s="90"/>
    </row>
    <row r="59" spans="3:9" x14ac:dyDescent="0.25">
      <c r="D59" s="113"/>
      <c r="E59" s="89"/>
      <c r="F59" s="133"/>
      <c r="G59" s="103"/>
      <c r="H59" s="90"/>
    </row>
    <row r="60" spans="3:9" ht="15.75" thickBot="1" x14ac:dyDescent="0.3">
      <c r="C60" s="90"/>
      <c r="D60" s="105"/>
      <c r="E60" s="89"/>
      <c r="F60" s="133"/>
      <c r="G60" s="108"/>
      <c r="H60" s="90"/>
    </row>
    <row r="61" spans="3:9" x14ac:dyDescent="0.25">
      <c r="C61" s="167" t="s">
        <v>59</v>
      </c>
      <c r="D61" s="90"/>
      <c r="E61" s="90"/>
      <c r="F61" s="137"/>
      <c r="G61" s="90"/>
      <c r="H61" s="90"/>
    </row>
    <row r="62" spans="3:9" ht="15.75" thickBot="1" x14ac:dyDescent="0.3">
      <c r="C62" s="168"/>
      <c r="D62" s="95"/>
      <c r="E62" s="89"/>
      <c r="F62" s="133"/>
      <c r="G62" s="107"/>
      <c r="H62" s="90"/>
    </row>
    <row r="63" spans="3:9" x14ac:dyDescent="0.25">
      <c r="C63" s="90"/>
      <c r="D63" s="89"/>
      <c r="E63" s="89"/>
      <c r="F63" s="133"/>
      <c r="G63" s="103"/>
      <c r="H63" s="90"/>
    </row>
    <row r="67" spans="2:10" ht="15.75" thickBot="1" x14ac:dyDescent="0.3">
      <c r="B67" s="89"/>
      <c r="C67" s="105" t="s">
        <v>136</v>
      </c>
      <c r="D67" s="89"/>
      <c r="E67" s="103"/>
      <c r="F67" s="133"/>
      <c r="G67" s="101"/>
      <c r="H67" s="102"/>
      <c r="I67" s="89"/>
      <c r="J67" s="90"/>
    </row>
    <row r="68" spans="2:10" ht="15.75" thickBot="1" x14ac:dyDescent="0.3">
      <c r="C68" s="118" t="s">
        <v>37</v>
      </c>
      <c r="D68" s="119" t="s">
        <v>38</v>
      </c>
      <c r="E68" s="120"/>
      <c r="F68" s="134"/>
    </row>
    <row r="69" spans="2:10" x14ac:dyDescent="0.25">
      <c r="C69" s="121" t="s">
        <v>39</v>
      </c>
      <c r="D69" s="139" t="s">
        <v>40</v>
      </c>
      <c r="E69" s="110"/>
      <c r="F69" s="135"/>
    </row>
    <row r="70" spans="2:10" x14ac:dyDescent="0.25">
      <c r="C70" s="85"/>
      <c r="D70" s="169"/>
      <c r="E70" s="170"/>
      <c r="F70" s="171"/>
    </row>
    <row r="71" spans="2:10" ht="15.75" thickBot="1" x14ac:dyDescent="0.3">
      <c r="C71" s="85" t="s">
        <v>41</v>
      </c>
      <c r="D71" s="140" t="s">
        <v>4</v>
      </c>
      <c r="E71" s="122">
        <f>IF(D71=$K$4,(VLOOKUP(D73,$C$5:$F$17,2,FALSE)),(VLOOKUP(D73,$C$5:$F$17,4,FALSE)))</f>
        <v>1</v>
      </c>
      <c r="F71" s="136">
        <v>0</v>
      </c>
    </row>
    <row r="72" spans="2:10" x14ac:dyDescent="0.25">
      <c r="C72" s="86" t="s">
        <v>42</v>
      </c>
      <c r="D72" s="141" t="s">
        <v>43</v>
      </c>
      <c r="E72" s="124"/>
      <c r="F72" s="136">
        <v>0</v>
      </c>
      <c r="H72" s="163" t="s">
        <v>44</v>
      </c>
      <c r="I72" s="164"/>
      <c r="J72" s="116" t="s">
        <v>45</v>
      </c>
    </row>
    <row r="73" spans="2:10" ht="15.75" thickBot="1" x14ac:dyDescent="0.3">
      <c r="C73" s="85" t="s">
        <v>46</v>
      </c>
      <c r="D73" s="142" t="s">
        <v>10</v>
      </c>
      <c r="E73" s="112">
        <f>VLOOKUP(D73,$C$4:$F$17,3,FALSE)</f>
        <v>0.3</v>
      </c>
      <c r="F73" s="129">
        <f>(F71-F72)*E73*E71</f>
        <v>0</v>
      </c>
      <c r="H73" s="165"/>
      <c r="I73" s="166"/>
      <c r="J73" s="117" t="s">
        <v>47</v>
      </c>
    </row>
    <row r="74" spans="2:10" ht="27" thickBot="1" x14ac:dyDescent="0.3">
      <c r="C74" s="86" t="s">
        <v>48</v>
      </c>
    </row>
    <row r="75" spans="2:10" ht="15.75" thickBot="1" x14ac:dyDescent="0.3">
      <c r="C75" s="85" t="s">
        <v>49</v>
      </c>
      <c r="D75" s="120" t="s">
        <v>50</v>
      </c>
      <c r="E75" s="120"/>
      <c r="F75" s="134"/>
    </row>
    <row r="76" spans="2:10" x14ac:dyDescent="0.25">
      <c r="C76" s="85" t="s">
        <v>51</v>
      </c>
      <c r="D76" s="110" t="s">
        <v>52</v>
      </c>
      <c r="E76" s="110"/>
      <c r="F76" s="135"/>
    </row>
    <row r="77" spans="2:10" x14ac:dyDescent="0.25">
      <c r="C77" s="85" t="s">
        <v>53</v>
      </c>
      <c r="D77" s="125" t="s">
        <v>17</v>
      </c>
      <c r="E77" s="99">
        <f>IF(D77=$K$7,(VLOOKUP(D80,$O$4:$S$16,3,FALSE)),IF(D77=$K$8,(VLOOKUP(D80,$O$4:S$16,4,FALSE)),(VLOOKUP(D80,$O$4:S$16,5,FALSE))))</f>
        <v>10.8</v>
      </c>
      <c r="F77" s="136">
        <v>0.52900000000000003</v>
      </c>
    </row>
    <row r="78" spans="2:10" x14ac:dyDescent="0.25">
      <c r="C78" s="85" t="s">
        <v>54</v>
      </c>
      <c r="D78" s="127" t="s">
        <v>55</v>
      </c>
      <c r="E78" s="111">
        <f>(VLOOKUP(D80,$C$5:$F$16,3,FALSE))</f>
        <v>0.3</v>
      </c>
      <c r="F78" s="136">
        <v>28</v>
      </c>
    </row>
    <row r="79" spans="2:10" x14ac:dyDescent="0.25">
      <c r="C79" s="85" t="s">
        <v>56</v>
      </c>
      <c r="D79" s="123" t="s">
        <v>43</v>
      </c>
      <c r="E79" s="111">
        <f>(VLOOKUP(D80,$C$5:$F$16,4,FALSE))</f>
        <v>0.4</v>
      </c>
      <c r="F79" s="136">
        <v>0</v>
      </c>
    </row>
    <row r="80" spans="2:10" ht="27" thickBot="1" x14ac:dyDescent="0.3">
      <c r="C80" s="86" t="s">
        <v>57</v>
      </c>
      <c r="D80" s="126" t="s">
        <v>10</v>
      </c>
      <c r="E80" s="112">
        <f>VLOOKUP(D80,$O$4:$S$16,2,FALSE)</f>
        <v>0.3</v>
      </c>
      <c r="F80" s="128">
        <f>(((F78/365)*F77*E80*E77)*1000)-(F79*E79*E78)</f>
        <v>131.48186301369864</v>
      </c>
      <c r="G80" s="138"/>
      <c r="I80" s="162">
        <f>F80*1000</f>
        <v>131481.86301369863</v>
      </c>
    </row>
    <row r="81" spans="3:9" x14ac:dyDescent="0.25">
      <c r="C81" s="85" t="s">
        <v>58</v>
      </c>
    </row>
    <row r="82" spans="3:9" ht="15.75" thickBot="1" x14ac:dyDescent="0.3">
      <c r="C82" s="87"/>
      <c r="D82" s="95"/>
      <c r="E82" s="89"/>
      <c r="F82" s="133"/>
      <c r="G82" s="107"/>
      <c r="H82" s="90"/>
    </row>
    <row r="83" spans="3:9" x14ac:dyDescent="0.25">
      <c r="D83" s="89"/>
      <c r="E83" s="89"/>
      <c r="F83" s="133"/>
      <c r="G83" s="103"/>
      <c r="H83" s="90"/>
    </row>
    <row r="84" spans="3:9" x14ac:dyDescent="0.25">
      <c r="D84" s="113"/>
      <c r="E84" s="89"/>
      <c r="F84" s="133"/>
      <c r="G84" s="103"/>
      <c r="H84" s="90"/>
    </row>
    <row r="85" spans="3:9" ht="15.75" thickBot="1" x14ac:dyDescent="0.3">
      <c r="C85" s="90"/>
      <c r="D85" s="105"/>
      <c r="E85" s="89"/>
      <c r="F85" s="133"/>
      <c r="G85" s="108"/>
      <c r="H85" s="90"/>
    </row>
    <row r="86" spans="3:9" x14ac:dyDescent="0.25">
      <c r="C86" s="167" t="s">
        <v>59</v>
      </c>
      <c r="D86" s="90"/>
      <c r="E86" s="90"/>
      <c r="F86" s="137"/>
      <c r="G86" s="90"/>
      <c r="H86" s="90"/>
      <c r="I86" s="162">
        <f>I80+I55+I31</f>
        <v>291635.50684931502</v>
      </c>
    </row>
    <row r="87" spans="3:9" ht="15.75" thickBot="1" x14ac:dyDescent="0.3">
      <c r="C87" s="168"/>
      <c r="D87" s="95"/>
      <c r="E87" s="89"/>
      <c r="F87" s="133"/>
      <c r="G87" s="107"/>
      <c r="H87" s="90"/>
    </row>
    <row r="88" spans="3:9" x14ac:dyDescent="0.25">
      <c r="C88" s="90"/>
      <c r="D88" s="89"/>
      <c r="E88" s="89"/>
      <c r="F88" s="133"/>
      <c r="G88" s="103"/>
      <c r="H88" s="90"/>
    </row>
  </sheetData>
  <sheetProtection selectLockedCells="1"/>
  <mergeCells count="10">
    <mergeCell ref="H23:I24"/>
    <mergeCell ref="D21:F21"/>
    <mergeCell ref="C2:F2"/>
    <mergeCell ref="C37:C38"/>
    <mergeCell ref="D45:F45"/>
    <mergeCell ref="H47:I48"/>
    <mergeCell ref="C61:C62"/>
    <mergeCell ref="D70:F70"/>
    <mergeCell ref="H72:I73"/>
    <mergeCell ref="C86:C87"/>
  </mergeCells>
  <phoneticPr fontId="11" type="noConversion"/>
  <dataValidations count="4">
    <dataValidation type="list" allowBlank="1" showInputMessage="1" showErrorMessage="1" sqref="D22 D46 D71" xr:uid="{FC255735-9DFB-4DE5-A268-500C8E3195F1}">
      <formula1>$K$4:$K$5</formula1>
    </dataValidation>
    <dataValidation type="list" allowBlank="1" showInputMessage="1" showErrorMessage="1" sqref="D31 D41 D36 D55 D60 D80 D85" xr:uid="{063E312A-4BBC-43D0-A5B6-EC5751534FD6}">
      <formula1>$C$5:$C$16</formula1>
    </dataValidation>
    <dataValidation type="list" allowBlank="1" showInputMessage="1" showErrorMessage="1" sqref="D28 D52 D77" xr:uid="{497927B4-E0A0-447A-A352-6B47B48535F1}">
      <formula1>$K$7:$K$9</formula1>
    </dataValidation>
    <dataValidation type="list" allowBlank="1" showInputMessage="1" showErrorMessage="1" sqref="D24 D48 D73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8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7.100000000000001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2024-01-03T13:46:12Z</dcterms:modified>
  <cp:category/>
  <cp:contentStatus/>
</cp:coreProperties>
</file>