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530CD338-9649-4410-B9A0-B653629956A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4" i="5" l="1"/>
  <c r="F114" i="5" s="1"/>
  <c r="H114" i="5" s="1"/>
  <c r="E113" i="5"/>
  <c r="E112" i="5"/>
  <c r="E111" i="5"/>
  <c r="E107" i="5"/>
  <c r="F107" i="5" s="1"/>
  <c r="E105" i="5"/>
  <c r="E73" i="5"/>
  <c r="F73" i="5" s="1"/>
  <c r="H73" i="5" s="1"/>
  <c r="E72" i="5"/>
  <c r="E71" i="5"/>
  <c r="E70" i="5"/>
  <c r="E66" i="5"/>
  <c r="F66" i="5" s="1"/>
  <c r="E64" i="5"/>
  <c r="E22" i="5"/>
  <c r="E28" i="5"/>
  <c r="E29" i="5"/>
  <c r="E30" i="5"/>
  <c r="E24" i="5" l="1"/>
  <c r="F24" i="5" s="1"/>
  <c r="E31" i="5" l="1"/>
  <c r="F31" i="5" s="1"/>
  <c r="H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<sst xmlns="http://schemas.openxmlformats.org/spreadsheetml/2006/main" count="399" uniqueCount="140">
  <si>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</si>
  <si>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</si>
  <si>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</si>
  <si>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</si>
  <si>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</si>
  <si>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</si>
  <si>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</si>
  <si>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</si>
  <si>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</si>
  <si>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</si>
  <si>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</si>
  <si>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</si>
  <si>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</si>
  <si>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</si>
  <si>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</si>
  <si>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</si>
  <si>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</si>
  <si>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</si>
  <si>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</si>
  <si>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</si>
  <si>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</si>
  <si>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</si>
  <si>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</si>
  <si>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</si>
  <si>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</si>
  <si>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</si>
  <si>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</si>
  <si>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</si>
  <si>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</si>
  <si>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</si>
  <si>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</si>
  <si>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</si>
  <si>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</si>
  <si>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</si>
  <si>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</si>
  <si>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</si>
  <si>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</si>
  <si>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</si>
  <si>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</si>
  <si>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</si>
  <si>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</si>
  <si>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</si>
  <si>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</si>
  <si>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</si>
  <si>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</si>
  <si>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</si>
  <si>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</si>
  <si>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</si>
  <si>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</si>
  <si>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</si>
  <si>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</si>
  <si>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</si>
  <si>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</si>
  <si>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</si>
  <si>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</si>
  <si>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</si>
  <si>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</si>
  <si>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</si>
  <si>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</si>
  <si>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</si>
  <si>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</si>
  <si>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</si>
  <si>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</si>
  <si>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</si>
  <si>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</si>
  <si>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</si>
  <si>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</si>
  <si>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</si>
  <si>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</si>
  <si>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</si>
  <si>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</si>
  <si>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</si>
  <si>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</si>
  <si>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</si>
  <si>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</si>
  <si>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</si>
  <si>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</si>
  <si>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</si>
  <si>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</si>
  <si>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</si>
  <si>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</si>
  <si>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</si>
  <si>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</si>
  <si>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</si>
  <si>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</si>
  <si>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</si>
  <si>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</si>
  <si>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</si>
  <si>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</si>
  <si>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</si>
  <si>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</si>
  <si>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</si>
  <si>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</si>
  <si>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</si>
  <si>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</si>
  <si>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</si>
  <si>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</si>
  <si>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</si>
  <si>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</si>
  <si>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</si>
  <si>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</si>
  <si>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</si>
  <si>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</si>
  <si>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</si>
  <si>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</si>
  <si>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</si>
  <si>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</si>
  <si>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</si>
  <si>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</si>
  <si>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</si>
  <si>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</si>
  <si>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</si>
  <si>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</si>
  <si>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</si>
  <si>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</si>
  <si>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</si>
  <si>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</si>
  <si>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</si>
  <si>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</si>
  <si>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</si>
  <si>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</si>
  <si>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</si>
  <si>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</si>
  <si>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</si>
  <si>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</si>
  <si>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</si>
  <si>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</si>
  <si>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</si>
  <si>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</si>
  <si>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</si>
  <si>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</si>
  <si>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</si>
  <si>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</si>
  <si>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</si>
  <si>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</si>
  <si>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</si>
  <si>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</si>
  <si>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OCT:Install water cut meter to gain Circa 0.167Kbopd by Q4 2025.</t>
  </si>
  <si>
    <t>NOV:Install water cut meter to gain Circa 0.167Kbopd by Q4 2025.</t>
  </si>
  <si>
    <t>DEC:Install water cut meter to gain Circa 0.167Kbopd by Q4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</si>
</sst>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63</xdr:row>
      <xdr:rowOff>95250</xdr:rowOff>
    </xdr:from>
    <xdr:to>
      <xdr:col>3</xdr:col>
      <xdr:colOff>12700</xdr:colOff>
      <xdr:row>66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2262A69-340D-4629-B977-DC683D02B9D3}"/>
            </a:ext>
          </a:extLst>
        </xdr:cNvPr>
        <xdr:cNvCxnSpPr/>
      </xdr:nvCxnSpPr>
      <xdr:spPr>
        <a:xfrm flipV="1">
          <a:off x="5440456" y="1428750"/>
          <a:ext cx="690656" cy="6824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65</xdr:row>
      <xdr:rowOff>114300</xdr:rowOff>
    </xdr:from>
    <xdr:to>
      <xdr:col>3</xdr:col>
      <xdr:colOff>57150</xdr:colOff>
      <xdr:row>67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C208E34-94BB-4032-96A2-EBEF054DE5F8}"/>
            </a:ext>
          </a:extLst>
        </xdr:cNvPr>
        <xdr:cNvCxnSpPr/>
      </xdr:nvCxnSpPr>
      <xdr:spPr>
        <a:xfrm flipV="1">
          <a:off x="4221256" y="1985682"/>
          <a:ext cx="1954306" cy="549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69</xdr:row>
      <xdr:rowOff>57150</xdr:rowOff>
    </xdr:from>
    <xdr:to>
      <xdr:col>3</xdr:col>
      <xdr:colOff>76200</xdr:colOff>
      <xdr:row>70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6FAB3AE-848B-475C-BACA-6AB3FDB62FF6}"/>
            </a:ext>
          </a:extLst>
        </xdr:cNvPr>
        <xdr:cNvCxnSpPr/>
      </xdr:nvCxnSpPr>
      <xdr:spPr>
        <a:xfrm flipV="1">
          <a:off x="5510306" y="2869826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71</xdr:row>
      <xdr:rowOff>114300</xdr:rowOff>
    </xdr:from>
    <xdr:to>
      <xdr:col>3</xdr:col>
      <xdr:colOff>44450</xdr:colOff>
      <xdr:row>72</xdr:row>
      <xdr:rowOff>158750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A7F3223-D6DF-488F-8601-4B6656513C21}"/>
            </a:ext>
          </a:extLst>
        </xdr:cNvPr>
        <xdr:cNvCxnSpPr/>
      </xdr:nvCxnSpPr>
      <xdr:spPr>
        <a:xfrm>
          <a:off x="4240306" y="3307976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104</xdr:row>
      <xdr:rowOff>95250</xdr:rowOff>
    </xdr:from>
    <xdr:to>
      <xdr:col>3</xdr:col>
      <xdr:colOff>12700</xdr:colOff>
      <xdr:row>107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C9EAD10-3231-46F5-A37F-763D2D8EDE69}"/>
            </a:ext>
          </a:extLst>
        </xdr:cNvPr>
        <xdr:cNvCxnSpPr/>
      </xdr:nvCxnSpPr>
      <xdr:spPr>
        <a:xfrm flipV="1">
          <a:off x="5440456" y="1428750"/>
          <a:ext cx="690656" cy="6824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106</xdr:row>
      <xdr:rowOff>114300</xdr:rowOff>
    </xdr:from>
    <xdr:to>
      <xdr:col>3</xdr:col>
      <xdr:colOff>57150</xdr:colOff>
      <xdr:row>108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1C1F748-4D04-416C-A21C-9AB355915B3F}"/>
            </a:ext>
          </a:extLst>
        </xdr:cNvPr>
        <xdr:cNvCxnSpPr/>
      </xdr:nvCxnSpPr>
      <xdr:spPr>
        <a:xfrm flipV="1">
          <a:off x="4221256" y="1985682"/>
          <a:ext cx="1954306" cy="549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110</xdr:row>
      <xdr:rowOff>57150</xdr:rowOff>
    </xdr:from>
    <xdr:to>
      <xdr:col>3</xdr:col>
      <xdr:colOff>76200</xdr:colOff>
      <xdr:row>111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E9A33E6-98F8-48A7-A773-FF02C2CFE0C6}"/>
            </a:ext>
          </a:extLst>
        </xdr:cNvPr>
        <xdr:cNvCxnSpPr/>
      </xdr:nvCxnSpPr>
      <xdr:spPr>
        <a:xfrm flipV="1">
          <a:off x="5510306" y="2869826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112</xdr:row>
      <xdr:rowOff>114300</xdr:rowOff>
    </xdr:from>
    <xdr:to>
      <xdr:col>3</xdr:col>
      <xdr:colOff>44450</xdr:colOff>
      <xdr:row>113</xdr:row>
      <xdr:rowOff>158750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52A08EB-4A3C-4021-B85B-B595EA30DDEE}"/>
            </a:ext>
          </a:extLst>
        </xdr:cNvPr>
        <xdr:cNvCxnSpPr/>
      </xdr:nvCxnSpPr>
      <xdr:spPr>
        <a:xfrm>
          <a:off x="4240306" y="3307976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121"/>
  <sheetViews>
    <sheetView tabSelected="1" topLeftCell="A33" zoomScale="85" zoomScaleNormal="85" workbookViewId="0">
      <selection activeCell="J114" sqref="J114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28515625" style="72" customWidth="1"/>
    <col min="5" max="5" width="9.42578125" style="72" hidden="1" customWidth="1"/>
    <col min="6" max="6" width="28.5703125" style="105" customWidth="1"/>
    <col min="7" max="7" width="4.28515625" style="72" customWidth="1"/>
    <col min="8" max="8" width="17.5703125" style="72" customWidth="1"/>
    <col min="9" max="9" width="4.7109375" style="72" customWidth="1"/>
    <col min="10" max="10" width="18.5703125" style="72" customWidth="1"/>
    <col min="11" max="11" width="15.42578125" style="72" customWidth="1"/>
    <col min="12" max="12" width="14.28515625" style="72" bestFit="1" customWidth="1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thickBot="1">
      <c r="C1" s="72" t="s">
        <v>137</v>
      </c>
    </row>
    <row r="2" spans="2:20" ht="27" thickBot="1">
      <c r="C2" s="157" t="s">
        <v>0</v>
      </c>
      <c r="D2" s="158"/>
      <c r="E2" s="158"/>
      <c r="F2" s="159"/>
    </row>
    <row r="3" spans="2:20" ht="15.7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.7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.7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.7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.7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.7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 ht="26.25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.7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.7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>
        <v>5.2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1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14.104109589041096</v>
      </c>
      <c r="G31" s="113"/>
      <c r="H31" s="139">
        <f>F31*1000</f>
        <v>14104.109589041096</v>
      </c>
      <c r="J31" s="113"/>
      <c r="R31" s="137"/>
      <c r="S31" s="138"/>
      <c r="T31" s="138"/>
    </row>
    <row r="32" spans="2:20">
      <c r="C32" s="69" t="s">
        <v>59</v>
      </c>
      <c r="N32"/>
    </row>
    <row r="33" spans="3:10" ht="15.75" thickBot="1">
      <c r="C33" s="71"/>
      <c r="D33" s="78"/>
      <c r="E33" s="73"/>
      <c r="F33" s="108"/>
      <c r="G33" s="87"/>
    </row>
    <row r="34" spans="3:10">
      <c r="D34" s="73"/>
      <c r="E34" s="73"/>
      <c r="F34" s="108"/>
      <c r="G34" s="85"/>
    </row>
    <row r="35" spans="3:10">
      <c r="D35" s="91"/>
      <c r="E35" s="73"/>
      <c r="F35" s="108"/>
      <c r="G35" s="85"/>
    </row>
    <row r="36" spans="3:10" ht="15.75" thickBot="1">
      <c r="D36" s="78"/>
      <c r="E36" s="78"/>
      <c r="F36" s="78"/>
      <c r="G36" s="78"/>
      <c r="H36" s="78"/>
    </row>
    <row r="37" spans="3:10">
      <c r="C37" s="160" t="s">
        <v>60</v>
      </c>
      <c r="F37" s="108"/>
      <c r="G37" s="88"/>
    </row>
    <row r="38" spans="3:10" ht="15.75" thickBot="1">
      <c r="C38" s="161"/>
      <c r="D38" s="78"/>
      <c r="E38" s="73"/>
      <c r="F38" s="108"/>
      <c r="G38" s="88"/>
    </row>
    <row r="39" spans="3:10">
      <c r="D39" s="73"/>
      <c r="E39" s="73"/>
      <c r="F39" s="108"/>
      <c r="G39" s="88"/>
    </row>
    <row r="40" spans="3:10">
      <c r="D40" s="91"/>
      <c r="E40" s="73"/>
      <c r="F40" s="108"/>
      <c r="G40" s="88"/>
    </row>
    <row r="41" spans="3:10">
      <c r="D41" s="78"/>
      <c r="E41" s="73"/>
      <c r="F41" s="108"/>
      <c r="G41" s="88"/>
    </row>
    <row r="42" spans="3:10">
      <c r="F42" s="112"/>
    </row>
    <row r="43" spans="3:10" ht="15.75" thickBot="1">
      <c r="C43" s="72" t="s">
        <v>138</v>
      </c>
    </row>
    <row r="44" spans="3:10" ht="27" thickBot="1">
      <c r="C44" s="157" t="s">
        <v>0</v>
      </c>
      <c r="D44" s="158"/>
      <c r="E44" s="158"/>
      <c r="F44" s="159"/>
    </row>
    <row r="45" spans="3:10" ht="15.75" thickBot="1">
      <c r="C45" s="72">
        <v>1</v>
      </c>
      <c r="D45" s="72">
        <v>2</v>
      </c>
      <c r="E45" s="72">
        <v>3</v>
      </c>
      <c r="F45" s="136">
        <v>4</v>
      </c>
      <c r="G45" s="72">
        <v>5</v>
      </c>
      <c r="H45" s="72">
        <v>6</v>
      </c>
      <c r="I45" s="72">
        <v>7</v>
      </c>
    </row>
    <row r="46" spans="3:10">
      <c r="C46" s="74"/>
      <c r="D46" s="75" t="s">
        <v>1</v>
      </c>
      <c r="E46" s="76" t="s">
        <v>2</v>
      </c>
      <c r="F46" s="106" t="s">
        <v>3</v>
      </c>
      <c r="G46" s="106"/>
      <c r="H46" s="77"/>
      <c r="I46" s="78"/>
      <c r="J46" s="73"/>
    </row>
    <row r="47" spans="3:10">
      <c r="C47" s="81" t="s">
        <v>10</v>
      </c>
      <c r="D47" s="82">
        <v>1</v>
      </c>
      <c r="E47" s="83">
        <v>0.3</v>
      </c>
      <c r="F47" s="107">
        <v>0.2</v>
      </c>
      <c r="G47" s="84"/>
      <c r="I47" s="73"/>
      <c r="J47" s="73"/>
    </row>
    <row r="48" spans="3:10">
      <c r="C48" s="81" t="s">
        <v>13</v>
      </c>
      <c r="D48" s="82">
        <v>1</v>
      </c>
      <c r="E48" s="83">
        <v>0.66669999999999996</v>
      </c>
      <c r="F48" s="107">
        <v>0.2</v>
      </c>
      <c r="G48" s="84"/>
      <c r="I48" s="73"/>
      <c r="J48" s="73"/>
    </row>
    <row r="49" spans="3:10">
      <c r="C49" s="86" t="s">
        <v>16</v>
      </c>
      <c r="D49" s="82">
        <v>1</v>
      </c>
      <c r="E49" s="83">
        <v>0.15</v>
      </c>
      <c r="F49" s="107">
        <v>0.2</v>
      </c>
      <c r="G49" s="84"/>
      <c r="I49" s="73"/>
      <c r="J49" s="73"/>
    </row>
    <row r="50" spans="3:10">
      <c r="C50" s="86" t="s">
        <v>19</v>
      </c>
      <c r="D50" s="82">
        <v>1</v>
      </c>
      <c r="E50" s="83">
        <v>0.3</v>
      </c>
      <c r="F50" s="107">
        <v>0.2</v>
      </c>
      <c r="G50" s="84"/>
      <c r="I50" s="73"/>
      <c r="J50" s="73"/>
    </row>
    <row r="51" spans="3:10">
      <c r="C51" s="86" t="s">
        <v>22</v>
      </c>
      <c r="D51" s="82">
        <v>1</v>
      </c>
      <c r="E51" s="83">
        <v>0.2767</v>
      </c>
      <c r="F51" s="107">
        <v>0.2</v>
      </c>
      <c r="G51" s="84"/>
      <c r="I51" s="73"/>
    </row>
    <row r="52" spans="3:10">
      <c r="C52" s="140" t="s">
        <v>24</v>
      </c>
      <c r="D52" s="141">
        <v>1</v>
      </c>
      <c r="E52" s="142">
        <v>1</v>
      </c>
      <c r="F52" s="143">
        <v>0.68</v>
      </c>
      <c r="G52" s="84"/>
      <c r="I52" s="73"/>
      <c r="J52" s="73"/>
    </row>
    <row r="53" spans="3:10">
      <c r="C53" s="126" t="s">
        <v>26</v>
      </c>
      <c r="D53" s="127">
        <v>0.75</v>
      </c>
      <c r="E53" s="118">
        <v>0.55000000000000004</v>
      </c>
      <c r="F53" s="128">
        <v>0.25</v>
      </c>
      <c r="G53" s="84"/>
      <c r="I53" s="73"/>
      <c r="J53" s="73"/>
    </row>
    <row r="54" spans="3:10">
      <c r="C54" s="126" t="s">
        <v>28</v>
      </c>
      <c r="D54" s="127">
        <v>0.75</v>
      </c>
      <c r="E54" s="118">
        <v>0.44</v>
      </c>
      <c r="F54" s="128">
        <v>0.25</v>
      </c>
      <c r="G54" s="84"/>
      <c r="I54" s="73"/>
      <c r="J54" s="73"/>
    </row>
    <row r="55" spans="3:10">
      <c r="C55" s="126" t="s">
        <v>30</v>
      </c>
      <c r="D55" s="127">
        <v>0.73</v>
      </c>
      <c r="E55" s="118">
        <v>1</v>
      </c>
      <c r="F55" s="128">
        <v>0.28000000000000003</v>
      </c>
      <c r="G55" s="84"/>
      <c r="I55" s="73"/>
      <c r="J55" s="73"/>
    </row>
    <row r="56" spans="3:10" ht="15.75" thickBot="1">
      <c r="C56" s="129" t="s">
        <v>32</v>
      </c>
      <c r="D56" s="130">
        <v>1</v>
      </c>
      <c r="E56" s="122">
        <v>0.5</v>
      </c>
      <c r="F56" s="131">
        <v>1</v>
      </c>
      <c r="G56" s="84"/>
      <c r="I56" s="73"/>
    </row>
    <row r="57" spans="3:10">
      <c r="C57" s="126" t="s">
        <v>33</v>
      </c>
      <c r="D57" s="132">
        <v>1</v>
      </c>
      <c r="E57" s="133">
        <v>0.33</v>
      </c>
      <c r="F57" s="134">
        <v>1</v>
      </c>
      <c r="G57" s="84"/>
      <c r="I57" s="73"/>
    </row>
    <row r="58" spans="3:10">
      <c r="C58" s="126" t="s">
        <v>34</v>
      </c>
      <c r="D58" s="127">
        <v>1</v>
      </c>
      <c r="E58" s="118">
        <v>0.27800000000000002</v>
      </c>
      <c r="F58" s="135">
        <v>1</v>
      </c>
      <c r="G58" s="84"/>
      <c r="I58" s="73"/>
    </row>
    <row r="59" spans="3:10">
      <c r="C59" s="126" t="s">
        <v>36</v>
      </c>
      <c r="D59" s="127">
        <v>0.5</v>
      </c>
      <c r="E59" s="118">
        <v>1</v>
      </c>
      <c r="F59" s="135">
        <v>0.5</v>
      </c>
      <c r="G59" s="84"/>
      <c r="I59" s="73"/>
    </row>
    <row r="60" spans="3:10" ht="15.75" thickBot="1">
      <c r="C60" s="78"/>
      <c r="D60" s="73"/>
      <c r="E60" s="85"/>
      <c r="F60" s="108"/>
      <c r="G60" s="84"/>
      <c r="I60" s="73"/>
    </row>
    <row r="61" spans="3:10" ht="15.75" thickBot="1">
      <c r="C61" s="95" t="s">
        <v>37</v>
      </c>
      <c r="D61" s="96" t="s">
        <v>38</v>
      </c>
      <c r="E61" s="97"/>
      <c r="F61" s="109"/>
    </row>
    <row r="62" spans="3:10">
      <c r="C62" s="98" t="s">
        <v>39</v>
      </c>
      <c r="D62" s="114" t="s">
        <v>40</v>
      </c>
      <c r="E62" s="90"/>
      <c r="F62" s="110"/>
    </row>
    <row r="63" spans="3:10">
      <c r="C63" s="69"/>
      <c r="D63" s="154"/>
      <c r="E63" s="155"/>
      <c r="F63" s="156"/>
    </row>
    <row r="64" spans="3:10" ht="15.75" thickBot="1">
      <c r="C64" s="69" t="s">
        <v>42</v>
      </c>
      <c r="D64" s="115" t="s">
        <v>11</v>
      </c>
      <c r="E64" s="144">
        <f>IF(D64=$K$4,(VLOOKUP(D66,$C$5:$F$17,2,FALSE)),(VLOOKUP(D66,$C$5:$F$17,4,FALSE)))</f>
        <v>0.2</v>
      </c>
      <c r="F64" s="111"/>
    </row>
    <row r="65" spans="3:10" ht="26.25">
      <c r="C65" s="70" t="s">
        <v>43</v>
      </c>
      <c r="D65" s="116" t="s">
        <v>44</v>
      </c>
      <c r="E65" s="82"/>
      <c r="F65" s="111">
        <v>0</v>
      </c>
      <c r="H65" s="150" t="s">
        <v>45</v>
      </c>
      <c r="I65" s="151"/>
      <c r="J65" s="93" t="s">
        <v>46</v>
      </c>
    </row>
    <row r="66" spans="3:10" ht="15.75" thickBot="1">
      <c r="C66" s="69" t="s">
        <v>47</v>
      </c>
      <c r="D66" s="117" t="s">
        <v>10</v>
      </c>
      <c r="E66" s="145">
        <f>VLOOKUP(D66,$C$4:$F$17,3,FALSE)</f>
        <v>0.3</v>
      </c>
      <c r="F66" s="104">
        <f>(F64-F65)*E66*E64</f>
        <v>0</v>
      </c>
      <c r="H66" s="152"/>
      <c r="I66" s="153"/>
      <c r="J66" s="94" t="s">
        <v>48</v>
      </c>
    </row>
    <row r="67" spans="3:10" ht="27" thickBot="1">
      <c r="C67" s="70" t="s">
        <v>49</v>
      </c>
    </row>
    <row r="68" spans="3:10" ht="15.75" thickBot="1">
      <c r="C68" s="69" t="s">
        <v>50</v>
      </c>
      <c r="D68" s="97" t="s">
        <v>51</v>
      </c>
      <c r="E68" s="97"/>
      <c r="F68" s="109"/>
    </row>
    <row r="69" spans="3:10">
      <c r="C69" s="69" t="s">
        <v>52</v>
      </c>
      <c r="D69" s="90" t="s">
        <v>53</v>
      </c>
      <c r="E69" s="90"/>
      <c r="F69" s="110"/>
    </row>
    <row r="70" spans="3:10">
      <c r="C70" s="69" t="s">
        <v>54</v>
      </c>
      <c r="D70" s="100" t="s">
        <v>17</v>
      </c>
      <c r="E70" s="146">
        <f>IF(D70=$K$7,(VLOOKUP(D73,$O$4:$S$16,3,FALSE)),IF(D70=$K$8,(VLOOKUP(D73,$O$4:S$16,4,FALSE)),(VLOOKUP(D73,$O$4:S$16,5,FALSE))))</f>
        <v>3.3</v>
      </c>
      <c r="F70" s="149">
        <v>5</v>
      </c>
    </row>
    <row r="71" spans="3:10">
      <c r="C71" s="69" t="s">
        <v>55</v>
      </c>
      <c r="D71" s="102" t="s">
        <v>56</v>
      </c>
      <c r="E71" s="147">
        <f>(VLOOKUP(D73,$C$5:$F$16,3,FALSE))</f>
        <v>0.3</v>
      </c>
      <c r="F71" s="111">
        <v>1</v>
      </c>
    </row>
    <row r="72" spans="3:10">
      <c r="C72" s="69" t="s">
        <v>57</v>
      </c>
      <c r="D72" s="99" t="s">
        <v>44</v>
      </c>
      <c r="E72" s="147">
        <f>(VLOOKUP(D73,$C$5:$F$16,4,FALSE))</f>
        <v>0.2</v>
      </c>
      <c r="F72" s="111">
        <v>0</v>
      </c>
    </row>
    <row r="73" spans="3:10" ht="27" thickBot="1">
      <c r="C73" s="70" t="s">
        <v>58</v>
      </c>
      <c r="D73" s="101" t="s">
        <v>10</v>
      </c>
      <c r="E73" s="148">
        <f>VLOOKUP(D73,$O$4:$S$16,2,FALSE)</f>
        <v>0.3</v>
      </c>
      <c r="F73" s="103">
        <f>(((F71/365)*F70*E73*E70)*1000)-(F72*E72*E71)</f>
        <v>13.561643835616437</v>
      </c>
      <c r="G73" s="113"/>
      <c r="H73" s="139">
        <f>F73*1000</f>
        <v>13561.643835616436</v>
      </c>
      <c r="J73" s="113"/>
    </row>
    <row r="74" spans="3:10">
      <c r="C74" s="69" t="s">
        <v>59</v>
      </c>
    </row>
    <row r="75" spans="3:10" ht="15.75" thickBot="1">
      <c r="C75" s="71"/>
      <c r="D75" s="78"/>
      <c r="E75" s="73"/>
      <c r="F75" s="108"/>
      <c r="G75" s="87"/>
    </row>
    <row r="76" spans="3:10">
      <c r="D76" s="73"/>
      <c r="E76" s="73"/>
      <c r="F76" s="108"/>
      <c r="G76" s="85"/>
    </row>
    <row r="77" spans="3:10">
      <c r="D77" s="91"/>
      <c r="E77" s="73"/>
      <c r="F77" s="108"/>
      <c r="G77" s="85"/>
    </row>
    <row r="78" spans="3:10" ht="15.75" thickBot="1">
      <c r="D78" s="78"/>
      <c r="E78" s="78"/>
      <c r="F78" s="78"/>
      <c r="G78" s="78"/>
      <c r="H78" s="78"/>
    </row>
    <row r="79" spans="3:10">
      <c r="C79" s="160" t="s">
        <v>60</v>
      </c>
      <c r="F79" s="108"/>
      <c r="G79" s="88"/>
    </row>
    <row r="80" spans="3:10" ht="15.75" thickBot="1">
      <c r="C80" s="161"/>
      <c r="D80" s="78"/>
      <c r="E80" s="73"/>
      <c r="F80" s="108"/>
      <c r="G80" s="88"/>
    </row>
    <row r="81" spans="3:10">
      <c r="D81" s="73"/>
      <c r="E81" s="73"/>
      <c r="F81" s="108"/>
      <c r="G81" s="88"/>
    </row>
    <row r="82" spans="3:10">
      <c r="D82" s="91"/>
      <c r="E82" s="73"/>
      <c r="F82" s="108"/>
      <c r="G82" s="88"/>
    </row>
    <row r="84" spans="3:10" ht="15.75" thickBot="1">
      <c r="C84" s="72" t="s">
        <v>139</v>
      </c>
    </row>
    <row r="85" spans="3:10" ht="27" thickBot="1">
      <c r="C85" s="157" t="s">
        <v>0</v>
      </c>
      <c r="D85" s="158"/>
      <c r="E85" s="158"/>
      <c r="F85" s="159"/>
    </row>
    <row r="86" spans="3:10" ht="15.75" thickBot="1">
      <c r="C86" s="72">
        <v>1</v>
      </c>
      <c r="D86" s="72">
        <v>2</v>
      </c>
      <c r="E86" s="72">
        <v>3</v>
      </c>
      <c r="F86" s="136">
        <v>4</v>
      </c>
      <c r="G86" s="72">
        <v>5</v>
      </c>
      <c r="H86" s="72">
        <v>6</v>
      </c>
      <c r="I86" s="72">
        <v>7</v>
      </c>
    </row>
    <row r="87" spans="3:10">
      <c r="C87" s="74"/>
      <c r="D87" s="75" t="s">
        <v>1</v>
      </c>
      <c r="E87" s="76" t="s">
        <v>2</v>
      </c>
      <c r="F87" s="106" t="s">
        <v>3</v>
      </c>
      <c r="G87" s="106"/>
      <c r="H87" s="77"/>
      <c r="I87" s="78"/>
      <c r="J87" s="73"/>
    </row>
    <row r="88" spans="3:10">
      <c r="C88" s="81" t="s">
        <v>10</v>
      </c>
      <c r="D88" s="82">
        <v>1</v>
      </c>
      <c r="E88" s="83">
        <v>0.3</v>
      </c>
      <c r="F88" s="107">
        <v>0.2</v>
      </c>
      <c r="G88" s="84"/>
      <c r="I88" s="73"/>
      <c r="J88" s="73"/>
    </row>
    <row r="89" spans="3:10">
      <c r="C89" s="81" t="s">
        <v>13</v>
      </c>
      <c r="D89" s="82">
        <v>1</v>
      </c>
      <c r="E89" s="83">
        <v>0.66669999999999996</v>
      </c>
      <c r="F89" s="107">
        <v>0.2</v>
      </c>
      <c r="G89" s="84"/>
      <c r="I89" s="73"/>
      <c r="J89" s="73"/>
    </row>
    <row r="90" spans="3:10">
      <c r="C90" s="86" t="s">
        <v>16</v>
      </c>
      <c r="D90" s="82">
        <v>1</v>
      </c>
      <c r="E90" s="83">
        <v>0.15</v>
      </c>
      <c r="F90" s="107">
        <v>0.2</v>
      </c>
      <c r="G90" s="84"/>
      <c r="I90" s="73"/>
      <c r="J90" s="73"/>
    </row>
    <row r="91" spans="3:10">
      <c r="C91" s="86" t="s">
        <v>19</v>
      </c>
      <c r="D91" s="82">
        <v>1</v>
      </c>
      <c r="E91" s="83">
        <v>0.3</v>
      </c>
      <c r="F91" s="107">
        <v>0.2</v>
      </c>
      <c r="G91" s="84"/>
      <c r="I91" s="73"/>
      <c r="J91" s="73"/>
    </row>
    <row r="92" spans="3:10">
      <c r="C92" s="86" t="s">
        <v>22</v>
      </c>
      <c r="D92" s="82">
        <v>1</v>
      </c>
      <c r="E92" s="83">
        <v>0.2767</v>
      </c>
      <c r="F92" s="107">
        <v>0.2</v>
      </c>
      <c r="G92" s="84"/>
      <c r="I92" s="73"/>
    </row>
    <row r="93" spans="3:10">
      <c r="C93" s="140" t="s">
        <v>24</v>
      </c>
      <c r="D93" s="141">
        <v>1</v>
      </c>
      <c r="E93" s="142">
        <v>1</v>
      </c>
      <c r="F93" s="143">
        <v>0.68</v>
      </c>
      <c r="G93" s="84"/>
      <c r="I93" s="73"/>
      <c r="J93" s="73"/>
    </row>
    <row r="94" spans="3:10">
      <c r="C94" s="126" t="s">
        <v>26</v>
      </c>
      <c r="D94" s="127">
        <v>0.75</v>
      </c>
      <c r="E94" s="118">
        <v>0.55000000000000004</v>
      </c>
      <c r="F94" s="128">
        <v>0.25</v>
      </c>
      <c r="G94" s="84"/>
      <c r="I94" s="73"/>
      <c r="J94" s="73"/>
    </row>
    <row r="95" spans="3:10">
      <c r="C95" s="126" t="s">
        <v>28</v>
      </c>
      <c r="D95" s="127">
        <v>0.75</v>
      </c>
      <c r="E95" s="118">
        <v>0.44</v>
      </c>
      <c r="F95" s="128">
        <v>0.25</v>
      </c>
      <c r="G95" s="84"/>
      <c r="I95" s="73"/>
      <c r="J95" s="73"/>
    </row>
    <row r="96" spans="3:10">
      <c r="C96" s="126" t="s">
        <v>30</v>
      </c>
      <c r="D96" s="127">
        <v>0.73</v>
      </c>
      <c r="E96" s="118">
        <v>1</v>
      </c>
      <c r="F96" s="128">
        <v>0.28000000000000003</v>
      </c>
      <c r="G96" s="84"/>
      <c r="I96" s="73"/>
      <c r="J96" s="73"/>
    </row>
    <row r="97" spans="3:10" ht="15.75" thickBot="1">
      <c r="C97" s="129" t="s">
        <v>32</v>
      </c>
      <c r="D97" s="130">
        <v>1</v>
      </c>
      <c r="E97" s="122">
        <v>0.5</v>
      </c>
      <c r="F97" s="131">
        <v>1</v>
      </c>
      <c r="G97" s="84"/>
      <c r="I97" s="73"/>
    </row>
    <row r="98" spans="3:10">
      <c r="C98" s="126" t="s">
        <v>33</v>
      </c>
      <c r="D98" s="132">
        <v>1</v>
      </c>
      <c r="E98" s="133">
        <v>0.33</v>
      </c>
      <c r="F98" s="134">
        <v>1</v>
      </c>
      <c r="G98" s="84"/>
      <c r="I98" s="73"/>
    </row>
    <row r="99" spans="3:10">
      <c r="C99" s="126" t="s">
        <v>34</v>
      </c>
      <c r="D99" s="127">
        <v>1</v>
      </c>
      <c r="E99" s="118">
        <v>0.27800000000000002</v>
      </c>
      <c r="F99" s="135">
        <v>1</v>
      </c>
      <c r="G99" s="84"/>
      <c r="I99" s="73"/>
    </row>
    <row r="100" spans="3:10">
      <c r="C100" s="126" t="s">
        <v>36</v>
      </c>
      <c r="D100" s="127">
        <v>0.5</v>
      </c>
      <c r="E100" s="118">
        <v>1</v>
      </c>
      <c r="F100" s="135">
        <v>0.5</v>
      </c>
      <c r="G100" s="84"/>
      <c r="I100" s="73"/>
    </row>
    <row r="101" spans="3:10" ht="15.75" thickBot="1">
      <c r="C101" s="78"/>
      <c r="D101" s="73"/>
      <c r="E101" s="85"/>
      <c r="F101" s="108"/>
      <c r="G101" s="84"/>
      <c r="I101" s="73"/>
    </row>
    <row r="102" spans="3:10" ht="15.75" thickBot="1">
      <c r="C102" s="95" t="s">
        <v>37</v>
      </c>
      <c r="D102" s="96" t="s">
        <v>38</v>
      </c>
      <c r="E102" s="97"/>
      <c r="F102" s="109"/>
    </row>
    <row r="103" spans="3:10">
      <c r="C103" s="98" t="s">
        <v>39</v>
      </c>
      <c r="D103" s="114" t="s">
        <v>40</v>
      </c>
      <c r="E103" s="90"/>
      <c r="F103" s="110"/>
    </row>
    <row r="104" spans="3:10">
      <c r="C104" s="69"/>
      <c r="D104" s="154"/>
      <c r="E104" s="155"/>
      <c r="F104" s="156"/>
    </row>
    <row r="105" spans="3:10" ht="15.75" thickBot="1">
      <c r="C105" s="69" t="s">
        <v>42</v>
      </c>
      <c r="D105" s="115" t="s">
        <v>11</v>
      </c>
      <c r="E105" s="144">
        <f>IF(D105=$K$4,(VLOOKUP(D107,$C$5:$F$17,2,FALSE)),(VLOOKUP(D107,$C$5:$F$17,4,FALSE)))</f>
        <v>0.2</v>
      </c>
      <c r="F105" s="111"/>
    </row>
    <row r="106" spans="3:10" ht="26.25">
      <c r="C106" s="70" t="s">
        <v>43</v>
      </c>
      <c r="D106" s="116" t="s">
        <v>44</v>
      </c>
      <c r="E106" s="82"/>
      <c r="F106" s="111">
        <v>0</v>
      </c>
      <c r="H106" s="150" t="s">
        <v>45</v>
      </c>
      <c r="I106" s="151"/>
      <c r="J106" s="93" t="s">
        <v>46</v>
      </c>
    </row>
    <row r="107" spans="3:10" ht="15.75" thickBot="1">
      <c r="C107" s="69" t="s">
        <v>47</v>
      </c>
      <c r="D107" s="117" t="s">
        <v>10</v>
      </c>
      <c r="E107" s="145">
        <f>VLOOKUP(D107,$C$4:$F$17,3,FALSE)</f>
        <v>0.3</v>
      </c>
      <c r="F107" s="104">
        <f>(F105-F106)*E107*E105</f>
        <v>0</v>
      </c>
      <c r="H107" s="152"/>
      <c r="I107" s="153"/>
      <c r="J107" s="94" t="s">
        <v>48</v>
      </c>
    </row>
    <row r="108" spans="3:10" ht="27" thickBot="1">
      <c r="C108" s="70" t="s">
        <v>49</v>
      </c>
    </row>
    <row r="109" spans="3:10" ht="15.75" thickBot="1">
      <c r="C109" s="69" t="s">
        <v>50</v>
      </c>
      <c r="D109" s="97" t="s">
        <v>51</v>
      </c>
      <c r="E109" s="97"/>
      <c r="F109" s="109"/>
    </row>
    <row r="110" spans="3:10">
      <c r="C110" s="69" t="s">
        <v>52</v>
      </c>
      <c r="D110" s="90" t="s">
        <v>53</v>
      </c>
      <c r="E110" s="90"/>
      <c r="F110" s="110"/>
    </row>
    <row r="111" spans="3:10">
      <c r="C111" s="69" t="s">
        <v>54</v>
      </c>
      <c r="D111" s="100" t="s">
        <v>17</v>
      </c>
      <c r="E111" s="146">
        <f>IF(D111=$K$7,(VLOOKUP(D114,$O$4:$S$16,3,FALSE)),IF(D111=$K$8,(VLOOKUP(D114,$O$4:S$16,4,FALSE)),(VLOOKUP(D114,$O$4:S$16,5,FALSE))))</f>
        <v>3.3</v>
      </c>
      <c r="F111" s="149">
        <v>5.2</v>
      </c>
    </row>
    <row r="112" spans="3:10">
      <c r="C112" s="69" t="s">
        <v>55</v>
      </c>
      <c r="D112" s="102" t="s">
        <v>56</v>
      </c>
      <c r="E112" s="147">
        <f>(VLOOKUP(D114,$C$5:$F$16,3,FALSE))</f>
        <v>0.3</v>
      </c>
      <c r="F112" s="111">
        <v>1</v>
      </c>
    </row>
    <row r="113" spans="3:10">
      <c r="C113" s="69" t="s">
        <v>57</v>
      </c>
      <c r="D113" s="99" t="s">
        <v>44</v>
      </c>
      <c r="E113" s="147">
        <f>(VLOOKUP(D114,$C$5:$F$16,4,FALSE))</f>
        <v>0.2</v>
      </c>
      <c r="F113" s="111">
        <v>0</v>
      </c>
    </row>
    <row r="114" spans="3:10" ht="27" thickBot="1">
      <c r="C114" s="70" t="s">
        <v>58</v>
      </c>
      <c r="D114" s="101" t="s">
        <v>10</v>
      </c>
      <c r="E114" s="148">
        <f>VLOOKUP(D114,$O$4:$S$16,2,FALSE)</f>
        <v>0.3</v>
      </c>
      <c r="F114" s="103">
        <f>(((F112/365)*F111*E114*E111)*1000)-(F113*E113*E112)</f>
        <v>14.104109589041096</v>
      </c>
      <c r="G114" s="113"/>
      <c r="H114" s="139">
        <f>F114*1000</f>
        <v>14104.109589041096</v>
      </c>
      <c r="J114" s="113"/>
    </row>
    <row r="115" spans="3:10">
      <c r="C115" s="69" t="s">
        <v>59</v>
      </c>
    </row>
    <row r="116" spans="3:10" ht="15.75" thickBot="1">
      <c r="C116" s="71"/>
      <c r="D116" s="78"/>
      <c r="E116" s="73"/>
      <c r="F116" s="108"/>
      <c r="G116" s="87"/>
    </row>
    <row r="117" spans="3:10">
      <c r="D117" s="73"/>
      <c r="E117" s="73"/>
      <c r="F117" s="108"/>
      <c r="G117" s="85"/>
    </row>
    <row r="118" spans="3:10">
      <c r="D118" s="91"/>
      <c r="E118" s="73"/>
      <c r="F118" s="108"/>
      <c r="G118" s="85"/>
    </row>
    <row r="119" spans="3:10" ht="15.75" thickBot="1">
      <c r="D119" s="78"/>
      <c r="E119" s="78"/>
      <c r="F119" s="78"/>
      <c r="G119" s="78"/>
      <c r="H119" s="78"/>
    </row>
    <row r="120" spans="3:10">
      <c r="C120" s="160" t="s">
        <v>60</v>
      </c>
      <c r="F120" s="108"/>
      <c r="G120" s="88"/>
    </row>
    <row r="121" spans="3:10" ht="15.75" thickBot="1">
      <c r="C121" s="161"/>
      <c r="D121" s="78"/>
      <c r="E121" s="73"/>
      <c r="F121" s="108"/>
      <c r="G121" s="88"/>
    </row>
  </sheetData>
  <sheetProtection selectLockedCells="1"/>
  <mergeCells count="12">
    <mergeCell ref="H106:I107"/>
    <mergeCell ref="C120:C121"/>
    <mergeCell ref="D63:F63"/>
    <mergeCell ref="H65:I66"/>
    <mergeCell ref="C79:C80"/>
    <mergeCell ref="C85:F85"/>
    <mergeCell ref="D104:F104"/>
    <mergeCell ref="H23:I24"/>
    <mergeCell ref="D21:F21"/>
    <mergeCell ref="C2:F2"/>
    <mergeCell ref="C37:C38"/>
    <mergeCell ref="C44:F44"/>
  </mergeCells>
  <phoneticPr fontId="9" type="noConversion"/>
  <dataValidations count="4">
    <dataValidation type="list" allowBlank="1" showInputMessage="1" showErrorMessage="1" sqref="D22 D64 D105" xr:uid="{FC255735-9DFB-4DE5-A268-500C8E3195F1}">
      <formula1>$K$4:$K$5</formula1>
    </dataValidation>
    <dataValidation type="list" allowBlank="1" showInputMessage="1" showErrorMessage="1" sqref="D31 D41 D36:H36 D73 D78:H78 D114 D119:H119" xr:uid="{063E312A-4BBC-43D0-A5B6-EC5751534FD6}">
      <formula1>$C$5:$C$16</formula1>
    </dataValidation>
    <dataValidation type="list" allowBlank="1" showInputMessage="1" showErrorMessage="1" sqref="D28 D70 D111" xr:uid="{497927B4-E0A0-447A-A352-6B47B48535F1}">
      <formula1>$K$7:$K$9</formula1>
    </dataValidation>
    <dataValidation type="list" allowBlank="1" showInputMessage="1" showErrorMessage="1" sqref="D24 D66 D107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5.5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5.5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2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2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25" thickBot="1">
      <c r="K11" s="18" t="s">
        <v>74</v>
      </c>
    </row>
    <row r="12" spans="2:11" ht="13.5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5.5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5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5.5">
      <c r="G31" s="17" t="s">
        <v>72</v>
      </c>
      <c r="H31" s="2">
        <v>0.15</v>
      </c>
      <c r="I31" s="16">
        <f>I28*H31</f>
        <v>11.737499999999999</v>
      </c>
    </row>
    <row r="32" spans="2:9" ht="25.5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45</v>
      </c>
      <c r="C26" s="36"/>
      <c r="D26" s="37" t="s">
        <v>81</v>
      </c>
    </row>
    <row r="27" spans="2:14" ht="13.5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.7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.7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.75" thickBot="1">
      <c r="B22" s="32" t="s">
        <v>118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45</v>
      </c>
      <c r="C25" s="36"/>
      <c r="D25" s="37" t="s">
        <v>81</v>
      </c>
    </row>
    <row r="26" spans="2:4" ht="15.7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.7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.7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68</v>
      </c>
      <c r="E27" s="58"/>
      <c r="F27" s="59"/>
      <c r="G27" s="60">
        <v>365</v>
      </c>
    </row>
    <row r="28" spans="4:7" ht="15.7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68</v>
      </c>
      <c r="E32" s="58"/>
      <c r="F32" s="59"/>
      <c r="G32" s="60">
        <v>365</v>
      </c>
    </row>
    <row r="33" spans="4:7" ht="15.7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68</v>
      </c>
      <c r="E37" s="58"/>
      <c r="F37" s="59"/>
      <c r="G37" s="60">
        <v>365</v>
      </c>
    </row>
    <row r="38" spans="4:7" ht="15.7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2025-02-19T16:41:44Z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