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2CA9B0D9-46D3-4722-9B2C-D333D155CB1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H31" i="5"/>
  <c r="H73" i="5"/>
  <c r="H115" i="5"/>
  <c r="H157" i="5"/>
  <c r="H199" i="5"/>
  <c r="H241" i="5"/>
  <c r="H283" i="5"/>
  <c r="E283" i="5"/>
  <c r="F283" i="5" s="1"/>
  <c r="E282" i="5"/>
  <c r="E281" i="5"/>
  <c r="E280" i="5"/>
  <c r="E276" i="5"/>
  <c r="F276" i="5" s="1"/>
  <c r="E274" i="5"/>
  <c r="E241" i="5"/>
  <c r="F241" i="5" s="1"/>
  <c r="E240" i="5"/>
  <c r="E239" i="5"/>
  <c r="E238" i="5"/>
  <c r="E234" i="5"/>
  <c r="F234" i="5" s="1"/>
  <c r="E232" i="5"/>
  <c r="E199" i="5"/>
  <c r="F199" i="5" s="1"/>
  <c r="E198" i="5"/>
  <c r="E197" i="5"/>
  <c r="E196" i="5"/>
  <c r="E192" i="5"/>
  <c r="F192" i="5" s="1"/>
  <c r="E190" i="5"/>
  <c r="E157" i="5"/>
  <c r="F157" i="5" s="1"/>
  <c r="E156" i="5"/>
  <c r="E155" i="5"/>
  <c r="E154" i="5"/>
  <c r="E150" i="5"/>
  <c r="F150" i="5" s="1"/>
  <c r="E148" i="5"/>
  <c r="E115" i="5"/>
  <c r="F115" i="5" s="1"/>
  <c r="E114" i="5"/>
  <c r="E113" i="5"/>
  <c r="E112" i="5"/>
  <c r="F108" i="5"/>
  <c r="E108" i="5"/>
  <c r="E106" i="5"/>
  <c r="E73" i="5"/>
  <c r="F73" i="5" s="1"/>
  <c r="E72" i="5"/>
  <c r="E71" i="5"/>
  <c r="E70" i="5"/>
  <c r="F66" i="5"/>
  <c r="E66" i="5"/>
  <c r="E64" i="5"/>
  <c r="E22" i="5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<sst xmlns="http://schemas.openxmlformats.org/spreadsheetml/2006/main" count="583" uniqueCount="144">
  <si>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</si>
  <si>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</si>
  <si>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</si>
  <si>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</si>
  <si>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</si>
  <si>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</si>
  <si>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</si>
  <si>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</si>
  <si>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</si>
  <si>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</si>
  <si>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</si>
  <si>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</si>
  <si>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</si>
  <si>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</si>
  <si>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</si>
  <si>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</si>
  <si>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</si>
  <si>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</si>
  <si>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</si>
  <si>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</si>
  <si>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</si>
  <si>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</si>
  <si>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</si>
  <si>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</si>
  <si>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</si>
  <si>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</si>
  <si>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</si>
  <si>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</si>
  <si>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</si>
  <si>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</si>
  <si>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</si>
  <si>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</si>
  <si>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</si>
  <si>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</si>
  <si>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</si>
  <si>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</si>
  <si>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</si>
  <si>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</si>
  <si>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</si>
  <si>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</si>
  <si>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</si>
  <si>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</si>
  <si>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</si>
  <si>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</si>
  <si>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</si>
  <si>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</si>
  <si>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</si>
  <si>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</si>
  <si>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</si>
  <si>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</si>
  <si>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</si>
  <si>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</si>
  <si>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</si>
  <si>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</si>
  <si>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</si>
  <si>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</si>
  <si>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</si>
  <si>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</si>
  <si>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</si>
  <si>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</si>
  <si>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</si>
  <si>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</si>
  <si>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</si>
  <si>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</si>
  <si>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</si>
  <si>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</si>
  <si>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</si>
  <si>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</si>
  <si>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</si>
  <si>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</si>
  <si>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</si>
  <si>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</si>
  <si>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</si>
  <si>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</si>
  <si>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</si>
  <si>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</si>
  <si>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</si>
  <si>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</si>
  <si>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</si>
  <si>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</si>
  <si>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</si>
  <si>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</si>
  <si>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</si>
  <si>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</si>
  <si>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</si>
  <si>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</si>
  <si>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</si>
  <si>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</si>
  <si>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</si>
  <si>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</si>
  <si>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</si>
  <si>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</si>
  <si>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</si>
  <si>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</si>
  <si>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</si>
  <si>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</si>
  <si>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</si>
  <si>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</si>
  <si>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</si>
  <si>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</si>
  <si>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</si>
  <si>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</si>
  <si>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</si>
  <si>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</si>
  <si>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</si>
  <si>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</si>
  <si>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</si>
  <si>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</si>
  <si>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</si>
  <si>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</si>
  <si>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</si>
  <si>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</si>
  <si>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</si>
  <si>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</si>
  <si>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</si>
  <si>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</si>
  <si>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</si>
  <si>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</si>
  <si>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</si>
  <si>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</si>
  <si>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</si>
  <si>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</si>
  <si>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</si>
  <si>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</si>
  <si>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</si>
  <si>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</si>
  <si>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</si>
  <si>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</si>
  <si>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</si>
  <si>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</si>
  <si>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</si>
  <si>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</si>
  <si>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</si>
  <si>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</si>
  <si>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</si>
  <si>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</si>
  <si>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</si>
  <si>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June Calculation</t>
  </si>
  <si>
    <t>December Calculation</t>
  </si>
  <si>
    <t>November Calculation</t>
  </si>
  <si>
    <t>October Calculation</t>
  </si>
  <si>
    <t>September Calculation</t>
  </si>
  <si>
    <t>August Calculation</t>
  </si>
  <si>
    <t>July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</si>
</sst>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25B66DC-4E4B-48F9-B315-123C2F3235B7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1A9E00-CA6C-4EC1-839C-E13565BCDF90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1F67D9F-3275-4113-88DE-723738699CA5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F0E6867-6A09-42E2-9295-205DDE1DE03E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105</xdr:row>
      <xdr:rowOff>95250</xdr:rowOff>
    </xdr:from>
    <xdr:to>
      <xdr:col>3</xdr:col>
      <xdr:colOff>12700</xdr:colOff>
      <xdr:row>108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3AF9CC7-C0CC-4149-9953-1901DED2FF9D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107</xdr:row>
      <xdr:rowOff>114300</xdr:rowOff>
    </xdr:from>
    <xdr:to>
      <xdr:col>3</xdr:col>
      <xdr:colOff>57150</xdr:colOff>
      <xdr:row>109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0F2C8E-CD6E-498A-AFF3-3906D116886F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111</xdr:row>
      <xdr:rowOff>57150</xdr:rowOff>
    </xdr:from>
    <xdr:to>
      <xdr:col>3</xdr:col>
      <xdr:colOff>76200</xdr:colOff>
      <xdr:row>112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B234C3D-3145-4474-8F90-FEED1ED6E3DA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113</xdr:row>
      <xdr:rowOff>114300</xdr:rowOff>
    </xdr:from>
    <xdr:to>
      <xdr:col>3</xdr:col>
      <xdr:colOff>44450</xdr:colOff>
      <xdr:row>114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EDA75A2-51A8-4BA1-8F9A-31D9E9382382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147</xdr:row>
      <xdr:rowOff>95250</xdr:rowOff>
    </xdr:from>
    <xdr:to>
      <xdr:col>3</xdr:col>
      <xdr:colOff>12700</xdr:colOff>
      <xdr:row>150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024B934-F208-4C17-B769-734372D2F95E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149</xdr:row>
      <xdr:rowOff>114300</xdr:rowOff>
    </xdr:from>
    <xdr:to>
      <xdr:col>3</xdr:col>
      <xdr:colOff>57150</xdr:colOff>
      <xdr:row>151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72B5966-B9D7-4F58-AC3D-0CEDF8B5369D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153</xdr:row>
      <xdr:rowOff>57150</xdr:rowOff>
    </xdr:from>
    <xdr:to>
      <xdr:col>3</xdr:col>
      <xdr:colOff>76200</xdr:colOff>
      <xdr:row>154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B157FB1-7D5C-47C8-9C1E-48D4EBFD407A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155</xdr:row>
      <xdr:rowOff>114300</xdr:rowOff>
    </xdr:from>
    <xdr:to>
      <xdr:col>3</xdr:col>
      <xdr:colOff>44450</xdr:colOff>
      <xdr:row>156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72B05B2-AF7B-4456-81A8-1F95E5468FBC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189</xdr:row>
      <xdr:rowOff>95250</xdr:rowOff>
    </xdr:from>
    <xdr:to>
      <xdr:col>3</xdr:col>
      <xdr:colOff>12700</xdr:colOff>
      <xdr:row>192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9269EE5-50BF-4194-A39C-F79259689D8D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191</xdr:row>
      <xdr:rowOff>114300</xdr:rowOff>
    </xdr:from>
    <xdr:to>
      <xdr:col>3</xdr:col>
      <xdr:colOff>57150</xdr:colOff>
      <xdr:row>193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C8E04E4-098C-4ED2-B225-F3170CF3220D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195</xdr:row>
      <xdr:rowOff>57150</xdr:rowOff>
    </xdr:from>
    <xdr:to>
      <xdr:col>3</xdr:col>
      <xdr:colOff>76200</xdr:colOff>
      <xdr:row>196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9582871-8BAC-4B8E-84D5-07C17B3523A4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197</xdr:row>
      <xdr:rowOff>114300</xdr:rowOff>
    </xdr:from>
    <xdr:to>
      <xdr:col>3</xdr:col>
      <xdr:colOff>44450</xdr:colOff>
      <xdr:row>198</xdr:row>
      <xdr:rowOff>158750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DAF5DB2-1C84-4766-B985-9A6A6670C96D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231</xdr:row>
      <xdr:rowOff>95250</xdr:rowOff>
    </xdr:from>
    <xdr:to>
      <xdr:col>3</xdr:col>
      <xdr:colOff>12700</xdr:colOff>
      <xdr:row>234</xdr:row>
      <xdr:rowOff>38100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413941B-996E-4E37-AF01-C1A6F3329D3A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233</xdr:row>
      <xdr:rowOff>114300</xdr:rowOff>
    </xdr:from>
    <xdr:to>
      <xdr:col>3</xdr:col>
      <xdr:colOff>57150</xdr:colOff>
      <xdr:row>235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1005F77-74C1-4B12-AC1E-128D4A94F9D6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237</xdr:row>
      <xdr:rowOff>57150</xdr:rowOff>
    </xdr:from>
    <xdr:to>
      <xdr:col>3</xdr:col>
      <xdr:colOff>76200</xdr:colOff>
      <xdr:row>238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2C45BB3-225D-4C44-9081-C7CCC2E6BBEC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239</xdr:row>
      <xdr:rowOff>114300</xdr:rowOff>
    </xdr:from>
    <xdr:to>
      <xdr:col>3</xdr:col>
      <xdr:colOff>44450</xdr:colOff>
      <xdr:row>240</xdr:row>
      <xdr:rowOff>158750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12E93C1-88AC-4E5B-A81C-96EB83644225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273</xdr:row>
      <xdr:rowOff>95250</xdr:rowOff>
    </xdr:from>
    <xdr:to>
      <xdr:col>3</xdr:col>
      <xdr:colOff>12700</xdr:colOff>
      <xdr:row>276</xdr:row>
      <xdr:rowOff>38100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19585D5-EF6F-4357-86D0-3690184EEDA6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275</xdr:row>
      <xdr:rowOff>114300</xdr:rowOff>
    </xdr:from>
    <xdr:to>
      <xdr:col>3</xdr:col>
      <xdr:colOff>57150</xdr:colOff>
      <xdr:row>277</xdr:row>
      <xdr:rowOff>114300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B612FF8-C113-42A7-9E4E-44B607F5F79B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279</xdr:row>
      <xdr:rowOff>57150</xdr:rowOff>
    </xdr:from>
    <xdr:to>
      <xdr:col>3</xdr:col>
      <xdr:colOff>76200</xdr:colOff>
      <xdr:row>280</xdr:row>
      <xdr:rowOff>38100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D41213-3BC8-4854-85E1-30547C96FA39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281</xdr:row>
      <xdr:rowOff>114300</xdr:rowOff>
    </xdr:from>
    <xdr:to>
      <xdr:col>3</xdr:col>
      <xdr:colOff>44450</xdr:colOff>
      <xdr:row>282</xdr:row>
      <xdr:rowOff>158750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1E2D304-6EDC-42F7-926E-D23661C58FB5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291"/>
  <sheetViews>
    <sheetView tabSelected="1" topLeftCell="A23" zoomScale="85" zoomScaleNormal="85" workbookViewId="0">
      <selection activeCell="M36" sqref="M36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0.16700000000000001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13.588767123287669</v>
      </c>
      <c r="G31" s="113"/>
      <c r="H31" s="139">
        <f>F31*1000</f>
        <v>13588.767123287669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3" ht="15.75" thickBot="1">
      <c r="C33" s="71"/>
      <c r="D33" s="78"/>
      <c r="E33" s="73"/>
      <c r="F33" s="108"/>
      <c r="G33" s="87"/>
    </row>
    <row r="34" spans="3:13">
      <c r="D34" s="73"/>
      <c r="E34" s="73"/>
      <c r="F34" s="108"/>
      <c r="G34" s="85"/>
    </row>
    <row r="35" spans="3:13">
      <c r="D35" s="91"/>
      <c r="E35" s="73"/>
      <c r="F35" s="108"/>
      <c r="G35" s="85"/>
    </row>
    <row r="36" spans="3:13" ht="15.75" thickBot="1">
      <c r="D36" s="78"/>
      <c r="E36" s="78"/>
      <c r="F36" s="78"/>
      <c r="G36" s="78"/>
      <c r="H36" s="78"/>
      <c r="M36" s="139">
        <f>H31+H73+H115+H157+H199+H241+H283</f>
        <v>96933.205479452052</v>
      </c>
    </row>
    <row r="37" spans="3:13">
      <c r="C37" s="160" t="s">
        <v>60</v>
      </c>
      <c r="F37" s="108"/>
      <c r="G37" s="88"/>
    </row>
    <row r="38" spans="3:13" ht="15.75" thickBot="1">
      <c r="C38" s="161"/>
      <c r="D38" s="78"/>
      <c r="E38" s="73"/>
      <c r="F38" s="108"/>
      <c r="G38" s="88"/>
    </row>
    <row r="39" spans="3:13">
      <c r="D39" s="73"/>
      <c r="E39" s="73"/>
      <c r="F39" s="108"/>
      <c r="G39" s="88"/>
    </row>
    <row r="40" spans="3:13">
      <c r="D40" s="91"/>
      <c r="E40" s="73"/>
      <c r="F40" s="108"/>
      <c r="G40" s="88"/>
    </row>
    <row r="41" spans="3:13">
      <c r="D41" s="78"/>
      <c r="E41" s="73"/>
      <c r="F41" s="108"/>
      <c r="G41" s="88"/>
    </row>
    <row r="42" spans="3:13">
      <c r="F42" s="112"/>
    </row>
    <row r="43" spans="3:13" ht="15.75" thickBot="1">
      <c r="C43" s="72" t="s">
        <v>143</v>
      </c>
    </row>
    <row r="44" spans="3:13" ht="27" thickBot="1">
      <c r="C44" s="157" t="s">
        <v>0</v>
      </c>
      <c r="D44" s="158"/>
      <c r="E44" s="158"/>
      <c r="F44" s="159"/>
    </row>
    <row r="45" spans="3:13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3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3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3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4"/>
      <c r="E63" s="155"/>
      <c r="F63" s="156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0.16700000000000001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31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14.04172602739726</v>
      </c>
      <c r="G73" s="113"/>
      <c r="H73" s="139">
        <f>F73*1000</f>
        <v>14041.726027397261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60" t="s">
        <v>60</v>
      </c>
      <c r="F79" s="108"/>
      <c r="G79" s="88"/>
    </row>
    <row r="80" spans="3:10" ht="15.75" thickBot="1">
      <c r="C80" s="161"/>
      <c r="D80" s="78"/>
      <c r="E80" s="73"/>
      <c r="F80" s="108"/>
      <c r="G80" s="88"/>
    </row>
    <row r="81" spans="3:10">
      <c r="D81" s="73"/>
      <c r="E81" s="73"/>
      <c r="F81" s="108"/>
      <c r="G81" s="88"/>
    </row>
    <row r="85" spans="3:10" ht="15.75" thickBot="1">
      <c r="C85" s="72" t="s">
        <v>142</v>
      </c>
    </row>
    <row r="86" spans="3:10" ht="27" thickBot="1">
      <c r="C86" s="157" t="s">
        <v>0</v>
      </c>
      <c r="D86" s="158"/>
      <c r="E86" s="158"/>
      <c r="F86" s="159"/>
    </row>
    <row r="87" spans="3:10" ht="15.75" thickBot="1">
      <c r="C87" s="72">
        <v>1</v>
      </c>
      <c r="D87" s="72">
        <v>2</v>
      </c>
      <c r="E87" s="72">
        <v>3</v>
      </c>
      <c r="F87" s="136">
        <v>4</v>
      </c>
      <c r="G87" s="72">
        <v>5</v>
      </c>
      <c r="H87" s="72">
        <v>6</v>
      </c>
      <c r="I87" s="72">
        <v>7</v>
      </c>
    </row>
    <row r="88" spans="3:10">
      <c r="C88" s="74"/>
      <c r="D88" s="75" t="s">
        <v>1</v>
      </c>
      <c r="E88" s="76" t="s">
        <v>2</v>
      </c>
      <c r="F88" s="106" t="s">
        <v>3</v>
      </c>
      <c r="G88" s="106"/>
      <c r="H88" s="77"/>
      <c r="I88" s="78"/>
      <c r="J88" s="73"/>
    </row>
    <row r="89" spans="3:10">
      <c r="C89" s="81" t="s">
        <v>10</v>
      </c>
      <c r="D89" s="82">
        <v>1</v>
      </c>
      <c r="E89" s="83">
        <v>0.3</v>
      </c>
      <c r="F89" s="107">
        <v>0.2</v>
      </c>
      <c r="G89" s="84"/>
      <c r="I89" s="73"/>
      <c r="J89" s="73"/>
    </row>
    <row r="90" spans="3:10">
      <c r="C90" s="81" t="s">
        <v>13</v>
      </c>
      <c r="D90" s="82">
        <v>1</v>
      </c>
      <c r="E90" s="83">
        <v>0.66669999999999996</v>
      </c>
      <c r="F90" s="107">
        <v>0.2</v>
      </c>
      <c r="G90" s="84"/>
      <c r="I90" s="73"/>
      <c r="J90" s="73"/>
    </row>
    <row r="91" spans="3:10">
      <c r="C91" s="86" t="s">
        <v>16</v>
      </c>
      <c r="D91" s="82">
        <v>1</v>
      </c>
      <c r="E91" s="83">
        <v>0.15</v>
      </c>
      <c r="F91" s="107">
        <v>0.2</v>
      </c>
      <c r="G91" s="84"/>
      <c r="I91" s="73"/>
      <c r="J91" s="73"/>
    </row>
    <row r="92" spans="3:10">
      <c r="C92" s="86" t="s">
        <v>19</v>
      </c>
      <c r="D92" s="82">
        <v>1</v>
      </c>
      <c r="E92" s="83">
        <v>0.3</v>
      </c>
      <c r="F92" s="107">
        <v>0.2</v>
      </c>
      <c r="G92" s="84"/>
      <c r="I92" s="73"/>
      <c r="J92" s="73"/>
    </row>
    <row r="93" spans="3:10">
      <c r="C93" s="86" t="s">
        <v>22</v>
      </c>
      <c r="D93" s="82">
        <v>1</v>
      </c>
      <c r="E93" s="83">
        <v>0.2767</v>
      </c>
      <c r="F93" s="107">
        <v>0.2</v>
      </c>
      <c r="G93" s="84"/>
      <c r="I93" s="73"/>
    </row>
    <row r="94" spans="3:10">
      <c r="C94" s="140" t="s">
        <v>24</v>
      </c>
      <c r="D94" s="141">
        <v>1</v>
      </c>
      <c r="E94" s="142">
        <v>1</v>
      </c>
      <c r="F94" s="143">
        <v>0.68</v>
      </c>
      <c r="G94" s="84"/>
      <c r="I94" s="73"/>
      <c r="J94" s="73"/>
    </row>
    <row r="95" spans="3:10">
      <c r="C95" s="126" t="s">
        <v>26</v>
      </c>
      <c r="D95" s="127">
        <v>0.75</v>
      </c>
      <c r="E95" s="118">
        <v>0.55000000000000004</v>
      </c>
      <c r="F95" s="128">
        <v>0.25</v>
      </c>
      <c r="G95" s="84"/>
      <c r="I95" s="73"/>
      <c r="J95" s="73"/>
    </row>
    <row r="96" spans="3:10">
      <c r="C96" s="126" t="s">
        <v>28</v>
      </c>
      <c r="D96" s="127">
        <v>0.75</v>
      </c>
      <c r="E96" s="118">
        <v>0.44</v>
      </c>
      <c r="F96" s="128">
        <v>0.25</v>
      </c>
      <c r="G96" s="84"/>
      <c r="I96" s="73"/>
      <c r="J96" s="73"/>
    </row>
    <row r="97" spans="3:10">
      <c r="C97" s="126" t="s">
        <v>30</v>
      </c>
      <c r="D97" s="127">
        <v>0.73</v>
      </c>
      <c r="E97" s="118">
        <v>1</v>
      </c>
      <c r="F97" s="128">
        <v>0.28000000000000003</v>
      </c>
      <c r="G97" s="84"/>
      <c r="I97" s="73"/>
      <c r="J97" s="73"/>
    </row>
    <row r="98" spans="3:10" ht="15.75" thickBot="1">
      <c r="C98" s="129" t="s">
        <v>32</v>
      </c>
      <c r="D98" s="130">
        <v>1</v>
      </c>
      <c r="E98" s="122">
        <v>0.5</v>
      </c>
      <c r="F98" s="131">
        <v>1</v>
      </c>
      <c r="G98" s="84"/>
      <c r="I98" s="73"/>
    </row>
    <row r="99" spans="3:10">
      <c r="C99" s="126" t="s">
        <v>33</v>
      </c>
      <c r="D99" s="132">
        <v>1</v>
      </c>
      <c r="E99" s="133">
        <v>0.33</v>
      </c>
      <c r="F99" s="134">
        <v>1</v>
      </c>
      <c r="G99" s="84"/>
      <c r="I99" s="73"/>
    </row>
    <row r="100" spans="3:10">
      <c r="C100" s="126" t="s">
        <v>34</v>
      </c>
      <c r="D100" s="127">
        <v>1</v>
      </c>
      <c r="E100" s="118">
        <v>0.27800000000000002</v>
      </c>
      <c r="F100" s="135">
        <v>1</v>
      </c>
      <c r="G100" s="84"/>
      <c r="I100" s="73"/>
    </row>
    <row r="101" spans="3:10">
      <c r="C101" s="126" t="s">
        <v>36</v>
      </c>
      <c r="D101" s="127">
        <v>0.5</v>
      </c>
      <c r="E101" s="118">
        <v>1</v>
      </c>
      <c r="F101" s="135">
        <v>0.5</v>
      </c>
      <c r="G101" s="84"/>
      <c r="I101" s="73"/>
    </row>
    <row r="102" spans="3:10" ht="15.75" thickBot="1">
      <c r="C102" s="78"/>
      <c r="D102" s="73"/>
      <c r="E102" s="85"/>
      <c r="F102" s="108"/>
      <c r="G102" s="84"/>
      <c r="I102" s="73"/>
    </row>
    <row r="103" spans="3:10" ht="15.75" thickBot="1">
      <c r="C103" s="95" t="s">
        <v>37</v>
      </c>
      <c r="D103" s="96" t="s">
        <v>38</v>
      </c>
      <c r="E103" s="97"/>
      <c r="F103" s="109"/>
    </row>
    <row r="104" spans="3:10">
      <c r="C104" s="98" t="s">
        <v>39</v>
      </c>
      <c r="D104" s="114" t="s">
        <v>40</v>
      </c>
      <c r="E104" s="90"/>
      <c r="F104" s="110"/>
    </row>
    <row r="105" spans="3:10">
      <c r="C105" s="69"/>
      <c r="D105" s="154"/>
      <c r="E105" s="155"/>
      <c r="F105" s="156"/>
    </row>
    <row r="106" spans="3:10" ht="15.75" thickBot="1">
      <c r="C106" s="69" t="s">
        <v>42</v>
      </c>
      <c r="D106" s="115" t="s">
        <v>11</v>
      </c>
      <c r="E106" s="144">
        <f>IF(D106=$K$4,(VLOOKUP(D108,$C$5:$F$17,2,FALSE)),(VLOOKUP(D108,$C$5:$F$17,4,FALSE)))</f>
        <v>0.2</v>
      </c>
      <c r="F106" s="111"/>
    </row>
    <row r="107" spans="3:10" ht="26.25">
      <c r="C107" s="70" t="s">
        <v>43</v>
      </c>
      <c r="D107" s="116" t="s">
        <v>44</v>
      </c>
      <c r="E107" s="82"/>
      <c r="F107" s="111">
        <v>0</v>
      </c>
      <c r="H107" s="150" t="s">
        <v>45</v>
      </c>
      <c r="I107" s="151"/>
      <c r="J107" s="93" t="s">
        <v>46</v>
      </c>
    </row>
    <row r="108" spans="3:10" ht="15.75" thickBot="1">
      <c r="C108" s="69" t="s">
        <v>47</v>
      </c>
      <c r="D108" s="117" t="s">
        <v>10</v>
      </c>
      <c r="E108" s="145">
        <f>VLOOKUP(D108,$C$4:$F$17,3,FALSE)</f>
        <v>0.3</v>
      </c>
      <c r="F108" s="104">
        <f>(F106-F107)*E108*E106</f>
        <v>0</v>
      </c>
      <c r="H108" s="152"/>
      <c r="I108" s="153"/>
      <c r="J108" s="94" t="s">
        <v>48</v>
      </c>
    </row>
    <row r="109" spans="3:10" ht="27" thickBot="1">
      <c r="C109" s="70" t="s">
        <v>49</v>
      </c>
    </row>
    <row r="110" spans="3:10" ht="15.75" thickBot="1">
      <c r="C110" s="69" t="s">
        <v>50</v>
      </c>
      <c r="D110" s="97" t="s">
        <v>51</v>
      </c>
      <c r="E110" s="97"/>
      <c r="F110" s="109"/>
    </row>
    <row r="111" spans="3:10">
      <c r="C111" s="69" t="s">
        <v>52</v>
      </c>
      <c r="D111" s="90" t="s">
        <v>53</v>
      </c>
      <c r="E111" s="90"/>
      <c r="F111" s="110"/>
    </row>
    <row r="112" spans="3:10">
      <c r="C112" s="69" t="s">
        <v>54</v>
      </c>
      <c r="D112" s="100" t="s">
        <v>17</v>
      </c>
      <c r="E112" s="146">
        <f>IF(D112=$K$7,(VLOOKUP(D115,$O$4:$S$16,3,FALSE)),IF(D112=$K$8,(VLOOKUP(D115,$O$4:S$16,4,FALSE)),(VLOOKUP(D115,$O$4:S$16,5,FALSE))))</f>
        <v>3.3</v>
      </c>
      <c r="F112" s="149">
        <v>0.16700000000000001</v>
      </c>
    </row>
    <row r="113" spans="3:10">
      <c r="C113" s="69" t="s">
        <v>55</v>
      </c>
      <c r="D113" s="102" t="s">
        <v>56</v>
      </c>
      <c r="E113" s="147">
        <f>(VLOOKUP(D115,$C$5:$F$16,3,FALSE))</f>
        <v>0.3</v>
      </c>
      <c r="F113" s="111">
        <v>31</v>
      </c>
    </row>
    <row r="114" spans="3:10">
      <c r="C114" s="69" t="s">
        <v>57</v>
      </c>
      <c r="D114" s="99" t="s">
        <v>44</v>
      </c>
      <c r="E114" s="147">
        <f>(VLOOKUP(D115,$C$5:$F$16,4,FALSE))</f>
        <v>0.2</v>
      </c>
      <c r="F114" s="111">
        <v>0</v>
      </c>
    </row>
    <row r="115" spans="3:10" ht="27" thickBot="1">
      <c r="C115" s="70" t="s">
        <v>58</v>
      </c>
      <c r="D115" s="101" t="s">
        <v>10</v>
      </c>
      <c r="E115" s="148">
        <f>VLOOKUP(D115,$O$4:$S$16,2,FALSE)</f>
        <v>0.3</v>
      </c>
      <c r="F115" s="103">
        <f>(((F113/365)*F112*E115*E112)*1000)-(F114*E114*E113)</f>
        <v>14.04172602739726</v>
      </c>
      <c r="G115" s="113"/>
      <c r="H115" s="139">
        <f>F115*1000</f>
        <v>14041.726027397261</v>
      </c>
      <c r="J115" s="113"/>
    </row>
    <row r="116" spans="3:10">
      <c r="C116" s="69" t="s">
        <v>59</v>
      </c>
    </row>
    <row r="117" spans="3:10" ht="15.75" thickBot="1">
      <c r="C117" s="71"/>
      <c r="D117" s="78"/>
      <c r="E117" s="73"/>
      <c r="F117" s="108"/>
      <c r="G117" s="87"/>
    </row>
    <row r="118" spans="3:10">
      <c r="D118" s="73"/>
      <c r="E118" s="73"/>
      <c r="F118" s="108"/>
      <c r="G118" s="85"/>
    </row>
    <row r="119" spans="3:10">
      <c r="D119" s="91"/>
      <c r="E119" s="73"/>
      <c r="F119" s="108"/>
      <c r="G119" s="85"/>
    </row>
    <row r="120" spans="3:10" ht="15.75" thickBot="1">
      <c r="D120" s="78"/>
      <c r="E120" s="78"/>
      <c r="F120" s="78"/>
      <c r="G120" s="78"/>
      <c r="H120" s="78"/>
    </row>
    <row r="121" spans="3:10">
      <c r="C121" s="160" t="s">
        <v>60</v>
      </c>
      <c r="F121" s="108"/>
      <c r="G121" s="88"/>
    </row>
    <row r="122" spans="3:10" ht="15.75" thickBot="1">
      <c r="C122" s="161"/>
      <c r="D122" s="78"/>
      <c r="E122" s="73"/>
      <c r="F122" s="108"/>
      <c r="G122" s="88"/>
    </row>
    <row r="123" spans="3:10">
      <c r="D123" s="73"/>
      <c r="E123" s="73"/>
      <c r="F123" s="108"/>
      <c r="G123" s="88"/>
    </row>
    <row r="127" spans="3:10" ht="15.75" thickBot="1">
      <c r="C127" s="72" t="s">
        <v>141</v>
      </c>
    </row>
    <row r="128" spans="3:10" ht="27" thickBot="1">
      <c r="C128" s="157" t="s">
        <v>0</v>
      </c>
      <c r="D128" s="158"/>
      <c r="E128" s="158"/>
      <c r="F128" s="159"/>
    </row>
    <row r="129" spans="3:10" ht="15.75" thickBot="1">
      <c r="C129" s="72">
        <v>1</v>
      </c>
      <c r="D129" s="72">
        <v>2</v>
      </c>
      <c r="E129" s="72">
        <v>3</v>
      </c>
      <c r="F129" s="136">
        <v>4</v>
      </c>
      <c r="G129" s="72">
        <v>5</v>
      </c>
      <c r="H129" s="72">
        <v>6</v>
      </c>
      <c r="I129" s="72">
        <v>7</v>
      </c>
    </row>
    <row r="130" spans="3:10">
      <c r="C130" s="74"/>
      <c r="D130" s="75" t="s">
        <v>1</v>
      </c>
      <c r="E130" s="76" t="s">
        <v>2</v>
      </c>
      <c r="F130" s="106" t="s">
        <v>3</v>
      </c>
      <c r="G130" s="106"/>
      <c r="H130" s="77"/>
      <c r="I130" s="78"/>
      <c r="J130" s="73"/>
    </row>
    <row r="131" spans="3:10">
      <c r="C131" s="81" t="s">
        <v>10</v>
      </c>
      <c r="D131" s="82">
        <v>1</v>
      </c>
      <c r="E131" s="83">
        <v>0.3</v>
      </c>
      <c r="F131" s="107">
        <v>0.2</v>
      </c>
      <c r="G131" s="84"/>
      <c r="I131" s="73"/>
      <c r="J131" s="73"/>
    </row>
    <row r="132" spans="3:10">
      <c r="C132" s="81" t="s">
        <v>13</v>
      </c>
      <c r="D132" s="82">
        <v>1</v>
      </c>
      <c r="E132" s="83">
        <v>0.66669999999999996</v>
      </c>
      <c r="F132" s="107">
        <v>0.2</v>
      </c>
      <c r="G132" s="84"/>
      <c r="I132" s="73"/>
      <c r="J132" s="73"/>
    </row>
    <row r="133" spans="3:10">
      <c r="C133" s="86" t="s">
        <v>16</v>
      </c>
      <c r="D133" s="82">
        <v>1</v>
      </c>
      <c r="E133" s="83">
        <v>0.15</v>
      </c>
      <c r="F133" s="107">
        <v>0.2</v>
      </c>
      <c r="G133" s="84"/>
      <c r="I133" s="73"/>
      <c r="J133" s="73"/>
    </row>
    <row r="134" spans="3:10">
      <c r="C134" s="86" t="s">
        <v>19</v>
      </c>
      <c r="D134" s="82">
        <v>1</v>
      </c>
      <c r="E134" s="83">
        <v>0.3</v>
      </c>
      <c r="F134" s="107">
        <v>0.2</v>
      </c>
      <c r="G134" s="84"/>
      <c r="I134" s="73"/>
      <c r="J134" s="73"/>
    </row>
    <row r="135" spans="3:10">
      <c r="C135" s="86" t="s">
        <v>22</v>
      </c>
      <c r="D135" s="82">
        <v>1</v>
      </c>
      <c r="E135" s="83">
        <v>0.2767</v>
      </c>
      <c r="F135" s="107">
        <v>0.2</v>
      </c>
      <c r="G135" s="84"/>
      <c r="I135" s="73"/>
    </row>
    <row r="136" spans="3:10">
      <c r="C136" s="140" t="s">
        <v>24</v>
      </c>
      <c r="D136" s="141">
        <v>1</v>
      </c>
      <c r="E136" s="142">
        <v>1</v>
      </c>
      <c r="F136" s="143">
        <v>0.68</v>
      </c>
      <c r="G136" s="84"/>
      <c r="I136" s="73"/>
      <c r="J136" s="73"/>
    </row>
    <row r="137" spans="3:10">
      <c r="C137" s="126" t="s">
        <v>26</v>
      </c>
      <c r="D137" s="127">
        <v>0.75</v>
      </c>
      <c r="E137" s="118">
        <v>0.55000000000000004</v>
      </c>
      <c r="F137" s="128">
        <v>0.25</v>
      </c>
      <c r="G137" s="84"/>
      <c r="I137" s="73"/>
      <c r="J137" s="73"/>
    </row>
    <row r="138" spans="3:10">
      <c r="C138" s="126" t="s">
        <v>28</v>
      </c>
      <c r="D138" s="127">
        <v>0.75</v>
      </c>
      <c r="E138" s="118">
        <v>0.44</v>
      </c>
      <c r="F138" s="128">
        <v>0.25</v>
      </c>
      <c r="G138" s="84"/>
      <c r="I138" s="73"/>
      <c r="J138" s="73"/>
    </row>
    <row r="139" spans="3:10">
      <c r="C139" s="126" t="s">
        <v>30</v>
      </c>
      <c r="D139" s="127">
        <v>0.73</v>
      </c>
      <c r="E139" s="118">
        <v>1</v>
      </c>
      <c r="F139" s="128">
        <v>0.28000000000000003</v>
      </c>
      <c r="G139" s="84"/>
      <c r="I139" s="73"/>
      <c r="J139" s="73"/>
    </row>
    <row r="140" spans="3:10" ht="15.75" thickBot="1">
      <c r="C140" s="129" t="s">
        <v>32</v>
      </c>
      <c r="D140" s="130">
        <v>1</v>
      </c>
      <c r="E140" s="122">
        <v>0.5</v>
      </c>
      <c r="F140" s="131">
        <v>1</v>
      </c>
      <c r="G140" s="84"/>
      <c r="I140" s="73"/>
    </row>
    <row r="141" spans="3:10">
      <c r="C141" s="126" t="s">
        <v>33</v>
      </c>
      <c r="D141" s="132">
        <v>1</v>
      </c>
      <c r="E141" s="133">
        <v>0.33</v>
      </c>
      <c r="F141" s="134">
        <v>1</v>
      </c>
      <c r="G141" s="84"/>
      <c r="I141" s="73"/>
    </row>
    <row r="142" spans="3:10">
      <c r="C142" s="126" t="s">
        <v>34</v>
      </c>
      <c r="D142" s="127">
        <v>1</v>
      </c>
      <c r="E142" s="118">
        <v>0.27800000000000002</v>
      </c>
      <c r="F142" s="135">
        <v>1</v>
      </c>
      <c r="G142" s="84"/>
      <c r="I142" s="73"/>
    </row>
    <row r="143" spans="3:10">
      <c r="C143" s="126" t="s">
        <v>36</v>
      </c>
      <c r="D143" s="127">
        <v>0.5</v>
      </c>
      <c r="E143" s="118">
        <v>1</v>
      </c>
      <c r="F143" s="135">
        <v>0.5</v>
      </c>
      <c r="G143" s="84"/>
      <c r="I143" s="73"/>
    </row>
    <row r="144" spans="3:10" ht="15.75" thickBot="1">
      <c r="C144" s="78"/>
      <c r="D144" s="73"/>
      <c r="E144" s="85"/>
      <c r="F144" s="108"/>
      <c r="G144" s="84"/>
      <c r="I144" s="73"/>
    </row>
    <row r="145" spans="3:10" ht="15.75" thickBot="1">
      <c r="C145" s="95" t="s">
        <v>37</v>
      </c>
      <c r="D145" s="96" t="s">
        <v>38</v>
      </c>
      <c r="E145" s="97"/>
      <c r="F145" s="109"/>
    </row>
    <row r="146" spans="3:10">
      <c r="C146" s="98" t="s">
        <v>39</v>
      </c>
      <c r="D146" s="114" t="s">
        <v>40</v>
      </c>
      <c r="E146" s="90"/>
      <c r="F146" s="110"/>
    </row>
    <row r="147" spans="3:10">
      <c r="C147" s="69"/>
      <c r="D147" s="154"/>
      <c r="E147" s="155"/>
      <c r="F147" s="156"/>
    </row>
    <row r="148" spans="3:10" ht="15.75" thickBot="1">
      <c r="C148" s="69" t="s">
        <v>42</v>
      </c>
      <c r="D148" s="115" t="s">
        <v>11</v>
      </c>
      <c r="E148" s="144">
        <f>IF(D148=$K$4,(VLOOKUP(D150,$C$5:$F$17,2,FALSE)),(VLOOKUP(D150,$C$5:$F$17,4,FALSE)))</f>
        <v>0.2</v>
      </c>
      <c r="F148" s="111"/>
    </row>
    <row r="149" spans="3:10" ht="26.25">
      <c r="C149" s="70" t="s">
        <v>43</v>
      </c>
      <c r="D149" s="116" t="s">
        <v>44</v>
      </c>
      <c r="E149" s="82"/>
      <c r="F149" s="111">
        <v>0</v>
      </c>
      <c r="H149" s="150" t="s">
        <v>45</v>
      </c>
      <c r="I149" s="151"/>
      <c r="J149" s="93" t="s">
        <v>46</v>
      </c>
    </row>
    <row r="150" spans="3:10" ht="15.75" thickBot="1">
      <c r="C150" s="69" t="s">
        <v>47</v>
      </c>
      <c r="D150" s="117" t="s">
        <v>10</v>
      </c>
      <c r="E150" s="145">
        <f>VLOOKUP(D150,$C$4:$F$17,3,FALSE)</f>
        <v>0.3</v>
      </c>
      <c r="F150" s="104">
        <f>(F148-F149)*E150*E148</f>
        <v>0</v>
      </c>
      <c r="H150" s="152"/>
      <c r="I150" s="153"/>
      <c r="J150" s="94" t="s">
        <v>48</v>
      </c>
    </row>
    <row r="151" spans="3:10" ht="27" thickBot="1">
      <c r="C151" s="70" t="s">
        <v>49</v>
      </c>
    </row>
    <row r="152" spans="3:10" ht="15.75" thickBot="1">
      <c r="C152" s="69" t="s">
        <v>50</v>
      </c>
      <c r="D152" s="97" t="s">
        <v>51</v>
      </c>
      <c r="E152" s="97"/>
      <c r="F152" s="109"/>
    </row>
    <row r="153" spans="3:10">
      <c r="C153" s="69" t="s">
        <v>52</v>
      </c>
      <c r="D153" s="90" t="s">
        <v>53</v>
      </c>
      <c r="E153" s="90"/>
      <c r="F153" s="110"/>
    </row>
    <row r="154" spans="3:10">
      <c r="C154" s="69" t="s">
        <v>54</v>
      </c>
      <c r="D154" s="100" t="s">
        <v>17</v>
      </c>
      <c r="E154" s="146">
        <f>IF(D154=$K$7,(VLOOKUP(D157,$O$4:$S$16,3,FALSE)),IF(D154=$K$8,(VLOOKUP(D157,$O$4:S$16,4,FALSE)),(VLOOKUP(D157,$O$4:S$16,5,FALSE))))</f>
        <v>3.3</v>
      </c>
      <c r="F154" s="149">
        <v>0.16700000000000001</v>
      </c>
    </row>
    <row r="155" spans="3:10">
      <c r="C155" s="69" t="s">
        <v>55</v>
      </c>
      <c r="D155" s="102" t="s">
        <v>56</v>
      </c>
      <c r="E155" s="147">
        <f>(VLOOKUP(D157,$C$5:$F$16,3,FALSE))</f>
        <v>0.3</v>
      </c>
      <c r="F155" s="111">
        <v>30</v>
      </c>
    </row>
    <row r="156" spans="3:10">
      <c r="C156" s="69" t="s">
        <v>57</v>
      </c>
      <c r="D156" s="99" t="s">
        <v>44</v>
      </c>
      <c r="E156" s="147">
        <f>(VLOOKUP(D157,$C$5:$F$16,4,FALSE))</f>
        <v>0.2</v>
      </c>
      <c r="F156" s="111">
        <v>0</v>
      </c>
    </row>
    <row r="157" spans="3:10" ht="27" thickBot="1">
      <c r="C157" s="70" t="s">
        <v>58</v>
      </c>
      <c r="D157" s="101" t="s">
        <v>10</v>
      </c>
      <c r="E157" s="148">
        <f>VLOOKUP(D157,$O$4:$S$16,2,FALSE)</f>
        <v>0.3</v>
      </c>
      <c r="F157" s="103">
        <f>(((F155/365)*F154*E157*E154)*1000)-(F156*E156*E155)</f>
        <v>13.588767123287669</v>
      </c>
      <c r="G157" s="113"/>
      <c r="H157" s="139">
        <f>F157*1000</f>
        <v>13588.767123287669</v>
      </c>
      <c r="J157" s="113"/>
    </row>
    <row r="158" spans="3:10">
      <c r="C158" s="69" t="s">
        <v>59</v>
      </c>
    </row>
    <row r="159" spans="3:10" ht="15.75" thickBot="1">
      <c r="C159" s="71"/>
      <c r="D159" s="78"/>
      <c r="E159" s="73"/>
      <c r="F159" s="108"/>
      <c r="G159" s="87"/>
    </row>
    <row r="160" spans="3:10">
      <c r="D160" s="73"/>
      <c r="E160" s="73"/>
      <c r="F160" s="108"/>
      <c r="G160" s="85"/>
    </row>
    <row r="161" spans="3:10">
      <c r="D161" s="91"/>
      <c r="E161" s="73"/>
      <c r="F161" s="108"/>
      <c r="G161" s="85"/>
    </row>
    <row r="162" spans="3:10" ht="15.75" thickBot="1">
      <c r="D162" s="78"/>
      <c r="E162" s="78"/>
      <c r="F162" s="78"/>
      <c r="G162" s="78"/>
      <c r="H162" s="78"/>
    </row>
    <row r="163" spans="3:10">
      <c r="C163" s="160" t="s">
        <v>60</v>
      </c>
      <c r="F163" s="108"/>
      <c r="G163" s="88"/>
    </row>
    <row r="164" spans="3:10" ht="15.75" thickBot="1">
      <c r="C164" s="161"/>
      <c r="D164" s="78"/>
      <c r="E164" s="73"/>
      <c r="F164" s="108"/>
      <c r="G164" s="88"/>
    </row>
    <row r="165" spans="3:10">
      <c r="D165" s="73"/>
      <c r="E165" s="73"/>
      <c r="F165" s="108"/>
      <c r="G165" s="88"/>
    </row>
    <row r="169" spans="3:10" ht="15.75" thickBot="1">
      <c r="C169" s="72" t="s">
        <v>140</v>
      </c>
    </row>
    <row r="170" spans="3:10" ht="27" thickBot="1">
      <c r="C170" s="157" t="s">
        <v>0</v>
      </c>
      <c r="D170" s="158"/>
      <c r="E170" s="158"/>
      <c r="F170" s="159"/>
    </row>
    <row r="171" spans="3:10" ht="15.75" thickBot="1">
      <c r="C171" s="72">
        <v>1</v>
      </c>
      <c r="D171" s="72">
        <v>2</v>
      </c>
      <c r="E171" s="72">
        <v>3</v>
      </c>
      <c r="F171" s="136">
        <v>4</v>
      </c>
      <c r="G171" s="72">
        <v>5</v>
      </c>
      <c r="H171" s="72">
        <v>6</v>
      </c>
      <c r="I171" s="72">
        <v>7</v>
      </c>
    </row>
    <row r="172" spans="3:10">
      <c r="C172" s="74"/>
      <c r="D172" s="75" t="s">
        <v>1</v>
      </c>
      <c r="E172" s="76" t="s">
        <v>2</v>
      </c>
      <c r="F172" s="106" t="s">
        <v>3</v>
      </c>
      <c r="G172" s="106"/>
      <c r="H172" s="77"/>
      <c r="I172" s="78"/>
      <c r="J172" s="73"/>
    </row>
    <row r="173" spans="3:10">
      <c r="C173" s="81" t="s">
        <v>10</v>
      </c>
      <c r="D173" s="82">
        <v>1</v>
      </c>
      <c r="E173" s="83">
        <v>0.3</v>
      </c>
      <c r="F173" s="107">
        <v>0.2</v>
      </c>
      <c r="G173" s="84"/>
      <c r="I173" s="73"/>
      <c r="J173" s="73"/>
    </row>
    <row r="174" spans="3:10">
      <c r="C174" s="81" t="s">
        <v>13</v>
      </c>
      <c r="D174" s="82">
        <v>1</v>
      </c>
      <c r="E174" s="83">
        <v>0.66669999999999996</v>
      </c>
      <c r="F174" s="107">
        <v>0.2</v>
      </c>
      <c r="G174" s="84"/>
      <c r="I174" s="73"/>
      <c r="J174" s="73"/>
    </row>
    <row r="175" spans="3:10">
      <c r="C175" s="86" t="s">
        <v>16</v>
      </c>
      <c r="D175" s="82">
        <v>1</v>
      </c>
      <c r="E175" s="83">
        <v>0.15</v>
      </c>
      <c r="F175" s="107">
        <v>0.2</v>
      </c>
      <c r="G175" s="84"/>
      <c r="I175" s="73"/>
      <c r="J175" s="73"/>
    </row>
    <row r="176" spans="3:10">
      <c r="C176" s="86" t="s">
        <v>19</v>
      </c>
      <c r="D176" s="82">
        <v>1</v>
      </c>
      <c r="E176" s="83">
        <v>0.3</v>
      </c>
      <c r="F176" s="107">
        <v>0.2</v>
      </c>
      <c r="G176" s="84"/>
      <c r="I176" s="73"/>
      <c r="J176" s="73"/>
    </row>
    <row r="177" spans="3:10">
      <c r="C177" s="86" t="s">
        <v>22</v>
      </c>
      <c r="D177" s="82">
        <v>1</v>
      </c>
      <c r="E177" s="83">
        <v>0.2767</v>
      </c>
      <c r="F177" s="107">
        <v>0.2</v>
      </c>
      <c r="G177" s="84"/>
      <c r="I177" s="73"/>
    </row>
    <row r="178" spans="3:10">
      <c r="C178" s="140" t="s">
        <v>24</v>
      </c>
      <c r="D178" s="141">
        <v>1</v>
      </c>
      <c r="E178" s="142">
        <v>1</v>
      </c>
      <c r="F178" s="143">
        <v>0.68</v>
      </c>
      <c r="G178" s="84"/>
      <c r="I178" s="73"/>
      <c r="J178" s="73"/>
    </row>
    <row r="179" spans="3:10">
      <c r="C179" s="126" t="s">
        <v>26</v>
      </c>
      <c r="D179" s="127">
        <v>0.75</v>
      </c>
      <c r="E179" s="118">
        <v>0.55000000000000004</v>
      </c>
      <c r="F179" s="128">
        <v>0.25</v>
      </c>
      <c r="G179" s="84"/>
      <c r="I179" s="73"/>
      <c r="J179" s="73"/>
    </row>
    <row r="180" spans="3:10">
      <c r="C180" s="126" t="s">
        <v>28</v>
      </c>
      <c r="D180" s="127">
        <v>0.75</v>
      </c>
      <c r="E180" s="118">
        <v>0.44</v>
      </c>
      <c r="F180" s="128">
        <v>0.25</v>
      </c>
      <c r="G180" s="84"/>
      <c r="I180" s="73"/>
      <c r="J180" s="73"/>
    </row>
    <row r="181" spans="3:10">
      <c r="C181" s="126" t="s">
        <v>30</v>
      </c>
      <c r="D181" s="127">
        <v>0.73</v>
      </c>
      <c r="E181" s="118">
        <v>1</v>
      </c>
      <c r="F181" s="128">
        <v>0.28000000000000003</v>
      </c>
      <c r="G181" s="84"/>
      <c r="I181" s="73"/>
      <c r="J181" s="73"/>
    </row>
    <row r="182" spans="3:10" ht="15.75" thickBot="1">
      <c r="C182" s="129" t="s">
        <v>32</v>
      </c>
      <c r="D182" s="130">
        <v>1</v>
      </c>
      <c r="E182" s="122">
        <v>0.5</v>
      </c>
      <c r="F182" s="131">
        <v>1</v>
      </c>
      <c r="G182" s="84"/>
      <c r="I182" s="73"/>
    </row>
    <row r="183" spans="3:10">
      <c r="C183" s="126" t="s">
        <v>33</v>
      </c>
      <c r="D183" s="132">
        <v>1</v>
      </c>
      <c r="E183" s="133">
        <v>0.33</v>
      </c>
      <c r="F183" s="134">
        <v>1</v>
      </c>
      <c r="G183" s="84"/>
      <c r="I183" s="73"/>
    </row>
    <row r="184" spans="3:10">
      <c r="C184" s="126" t="s">
        <v>34</v>
      </c>
      <c r="D184" s="127">
        <v>1</v>
      </c>
      <c r="E184" s="118">
        <v>0.27800000000000002</v>
      </c>
      <c r="F184" s="135">
        <v>1</v>
      </c>
      <c r="G184" s="84"/>
      <c r="I184" s="73"/>
    </row>
    <row r="185" spans="3:10">
      <c r="C185" s="126" t="s">
        <v>36</v>
      </c>
      <c r="D185" s="127">
        <v>0.5</v>
      </c>
      <c r="E185" s="118">
        <v>1</v>
      </c>
      <c r="F185" s="135">
        <v>0.5</v>
      </c>
      <c r="G185" s="84"/>
      <c r="I185" s="73"/>
    </row>
    <row r="186" spans="3:10" ht="15.75" thickBot="1">
      <c r="C186" s="78"/>
      <c r="D186" s="73"/>
      <c r="E186" s="85"/>
      <c r="F186" s="108"/>
      <c r="G186" s="84"/>
      <c r="I186" s="73"/>
    </row>
    <row r="187" spans="3:10" ht="15.75" thickBot="1">
      <c r="C187" s="95" t="s">
        <v>37</v>
      </c>
      <c r="D187" s="96" t="s">
        <v>38</v>
      </c>
      <c r="E187" s="97"/>
      <c r="F187" s="109"/>
    </row>
    <row r="188" spans="3:10">
      <c r="C188" s="98" t="s">
        <v>39</v>
      </c>
      <c r="D188" s="114" t="s">
        <v>40</v>
      </c>
      <c r="E188" s="90"/>
      <c r="F188" s="110"/>
    </row>
    <row r="189" spans="3:10">
      <c r="C189" s="69"/>
      <c r="D189" s="154"/>
      <c r="E189" s="155"/>
      <c r="F189" s="156"/>
    </row>
    <row r="190" spans="3:10" ht="15.75" thickBot="1">
      <c r="C190" s="69" t="s">
        <v>42</v>
      </c>
      <c r="D190" s="115" t="s">
        <v>11</v>
      </c>
      <c r="E190" s="144">
        <f>IF(D190=$K$4,(VLOOKUP(D192,$C$5:$F$17,2,FALSE)),(VLOOKUP(D192,$C$5:$F$17,4,FALSE)))</f>
        <v>0.2</v>
      </c>
      <c r="F190" s="111"/>
    </row>
    <row r="191" spans="3:10" ht="26.25">
      <c r="C191" s="70" t="s">
        <v>43</v>
      </c>
      <c r="D191" s="116" t="s">
        <v>44</v>
      </c>
      <c r="E191" s="82"/>
      <c r="F191" s="111">
        <v>0</v>
      </c>
      <c r="H191" s="150" t="s">
        <v>45</v>
      </c>
      <c r="I191" s="151"/>
      <c r="J191" s="93" t="s">
        <v>46</v>
      </c>
    </row>
    <row r="192" spans="3:10" ht="15.75" thickBot="1">
      <c r="C192" s="69" t="s">
        <v>47</v>
      </c>
      <c r="D192" s="117" t="s">
        <v>10</v>
      </c>
      <c r="E192" s="145">
        <f>VLOOKUP(D192,$C$4:$F$17,3,FALSE)</f>
        <v>0.3</v>
      </c>
      <c r="F192" s="104">
        <f>(F190-F191)*E192*E190</f>
        <v>0</v>
      </c>
      <c r="H192" s="152"/>
      <c r="I192" s="153"/>
      <c r="J192" s="94" t="s">
        <v>48</v>
      </c>
    </row>
    <row r="193" spans="3:10" ht="27" thickBot="1">
      <c r="C193" s="70" t="s">
        <v>49</v>
      </c>
    </row>
    <row r="194" spans="3:10" ht="15.75" thickBot="1">
      <c r="C194" s="69" t="s">
        <v>50</v>
      </c>
      <c r="D194" s="97" t="s">
        <v>51</v>
      </c>
      <c r="E194" s="97"/>
      <c r="F194" s="109"/>
    </row>
    <row r="195" spans="3:10">
      <c r="C195" s="69" t="s">
        <v>52</v>
      </c>
      <c r="D195" s="90" t="s">
        <v>53</v>
      </c>
      <c r="E195" s="90"/>
      <c r="F195" s="110"/>
    </row>
    <row r="196" spans="3:10">
      <c r="C196" s="69" t="s">
        <v>54</v>
      </c>
      <c r="D196" s="100" t="s">
        <v>17</v>
      </c>
      <c r="E196" s="146">
        <f>IF(D196=$K$7,(VLOOKUP(D199,$O$4:$S$16,3,FALSE)),IF(D196=$K$8,(VLOOKUP(D199,$O$4:S$16,4,FALSE)),(VLOOKUP(D199,$O$4:S$16,5,FALSE))))</f>
        <v>3.3</v>
      </c>
      <c r="F196" s="149">
        <v>0.16700000000000001</v>
      </c>
    </row>
    <row r="197" spans="3:10">
      <c r="C197" s="69" t="s">
        <v>55</v>
      </c>
      <c r="D197" s="102" t="s">
        <v>56</v>
      </c>
      <c r="E197" s="147">
        <f>(VLOOKUP(D199,$C$5:$F$16,3,FALSE))</f>
        <v>0.3</v>
      </c>
      <c r="F197" s="111">
        <v>31</v>
      </c>
    </row>
    <row r="198" spans="3:10">
      <c r="C198" s="69" t="s">
        <v>57</v>
      </c>
      <c r="D198" s="99" t="s">
        <v>44</v>
      </c>
      <c r="E198" s="147">
        <f>(VLOOKUP(D199,$C$5:$F$16,4,FALSE))</f>
        <v>0.2</v>
      </c>
      <c r="F198" s="111">
        <v>0</v>
      </c>
    </row>
    <row r="199" spans="3:10" ht="27" thickBot="1">
      <c r="C199" s="70" t="s">
        <v>58</v>
      </c>
      <c r="D199" s="101" t="s">
        <v>10</v>
      </c>
      <c r="E199" s="148">
        <f>VLOOKUP(D199,$O$4:$S$16,2,FALSE)</f>
        <v>0.3</v>
      </c>
      <c r="F199" s="103">
        <f>(((F197/365)*F196*E199*E196)*1000)-(F198*E198*E197)</f>
        <v>14.04172602739726</v>
      </c>
      <c r="G199" s="113"/>
      <c r="H199" s="139">
        <f>F199*1000</f>
        <v>14041.726027397261</v>
      </c>
      <c r="J199" s="113"/>
    </row>
    <row r="200" spans="3:10">
      <c r="C200" s="69" t="s">
        <v>59</v>
      </c>
    </row>
    <row r="201" spans="3:10" ht="15.75" thickBot="1">
      <c r="C201" s="71"/>
      <c r="D201" s="78"/>
      <c r="E201" s="73"/>
      <c r="F201" s="108"/>
      <c r="G201" s="87"/>
    </row>
    <row r="202" spans="3:10">
      <c r="D202" s="73"/>
      <c r="E202" s="73"/>
      <c r="F202" s="108"/>
      <c r="G202" s="85"/>
    </row>
    <row r="203" spans="3:10">
      <c r="D203" s="91"/>
      <c r="E203" s="73"/>
      <c r="F203" s="108"/>
      <c r="G203" s="85"/>
    </row>
    <row r="204" spans="3:10" ht="15.75" thickBot="1">
      <c r="D204" s="78"/>
      <c r="E204" s="78"/>
      <c r="F204" s="78"/>
      <c r="G204" s="78"/>
      <c r="H204" s="78"/>
    </row>
    <row r="205" spans="3:10">
      <c r="C205" s="160" t="s">
        <v>60</v>
      </c>
      <c r="F205" s="108"/>
      <c r="G205" s="88"/>
    </row>
    <row r="206" spans="3:10" ht="15.75" thickBot="1">
      <c r="C206" s="161"/>
      <c r="D206" s="78"/>
      <c r="E206" s="73"/>
      <c r="F206" s="108"/>
      <c r="G206" s="88"/>
    </row>
    <row r="207" spans="3:10">
      <c r="D207" s="73"/>
      <c r="E207" s="73"/>
      <c r="F207" s="108"/>
      <c r="G207" s="88"/>
    </row>
    <row r="211" spans="3:10" ht="15.75" thickBot="1">
      <c r="C211" s="72" t="s">
        <v>139</v>
      </c>
    </row>
    <row r="212" spans="3:10" ht="27" thickBot="1">
      <c r="C212" s="157" t="s">
        <v>0</v>
      </c>
      <c r="D212" s="158"/>
      <c r="E212" s="158"/>
      <c r="F212" s="159"/>
    </row>
    <row r="213" spans="3:10" ht="15.75" thickBot="1">
      <c r="C213" s="72">
        <v>1</v>
      </c>
      <c r="D213" s="72">
        <v>2</v>
      </c>
      <c r="E213" s="72">
        <v>3</v>
      </c>
      <c r="F213" s="136">
        <v>4</v>
      </c>
      <c r="G213" s="72">
        <v>5</v>
      </c>
      <c r="H213" s="72">
        <v>6</v>
      </c>
      <c r="I213" s="72">
        <v>7</v>
      </c>
    </row>
    <row r="214" spans="3:10">
      <c r="C214" s="74"/>
      <c r="D214" s="75" t="s">
        <v>1</v>
      </c>
      <c r="E214" s="76" t="s">
        <v>2</v>
      </c>
      <c r="F214" s="106" t="s">
        <v>3</v>
      </c>
      <c r="G214" s="106"/>
      <c r="H214" s="77"/>
      <c r="I214" s="78"/>
      <c r="J214" s="73"/>
    </row>
    <row r="215" spans="3:10">
      <c r="C215" s="81" t="s">
        <v>10</v>
      </c>
      <c r="D215" s="82">
        <v>1</v>
      </c>
      <c r="E215" s="83">
        <v>0.3</v>
      </c>
      <c r="F215" s="107">
        <v>0.2</v>
      </c>
      <c r="G215" s="84"/>
      <c r="I215" s="73"/>
      <c r="J215" s="73"/>
    </row>
    <row r="216" spans="3:10">
      <c r="C216" s="81" t="s">
        <v>13</v>
      </c>
      <c r="D216" s="82">
        <v>1</v>
      </c>
      <c r="E216" s="83">
        <v>0.66669999999999996</v>
      </c>
      <c r="F216" s="107">
        <v>0.2</v>
      </c>
      <c r="G216" s="84"/>
      <c r="I216" s="73"/>
      <c r="J216" s="73"/>
    </row>
    <row r="217" spans="3:10">
      <c r="C217" s="86" t="s">
        <v>16</v>
      </c>
      <c r="D217" s="82">
        <v>1</v>
      </c>
      <c r="E217" s="83">
        <v>0.15</v>
      </c>
      <c r="F217" s="107">
        <v>0.2</v>
      </c>
      <c r="G217" s="84"/>
      <c r="I217" s="73"/>
      <c r="J217" s="73"/>
    </row>
    <row r="218" spans="3:10">
      <c r="C218" s="86" t="s">
        <v>19</v>
      </c>
      <c r="D218" s="82">
        <v>1</v>
      </c>
      <c r="E218" s="83">
        <v>0.3</v>
      </c>
      <c r="F218" s="107">
        <v>0.2</v>
      </c>
      <c r="G218" s="84"/>
      <c r="I218" s="73"/>
      <c r="J218" s="73"/>
    </row>
    <row r="219" spans="3:10">
      <c r="C219" s="86" t="s">
        <v>22</v>
      </c>
      <c r="D219" s="82">
        <v>1</v>
      </c>
      <c r="E219" s="83">
        <v>0.2767</v>
      </c>
      <c r="F219" s="107">
        <v>0.2</v>
      </c>
      <c r="G219" s="84"/>
      <c r="I219" s="73"/>
    </row>
    <row r="220" spans="3:10">
      <c r="C220" s="140" t="s">
        <v>24</v>
      </c>
      <c r="D220" s="141">
        <v>1</v>
      </c>
      <c r="E220" s="142">
        <v>1</v>
      </c>
      <c r="F220" s="143">
        <v>0.68</v>
      </c>
      <c r="G220" s="84"/>
      <c r="I220" s="73"/>
      <c r="J220" s="73"/>
    </row>
    <row r="221" spans="3:10">
      <c r="C221" s="126" t="s">
        <v>26</v>
      </c>
      <c r="D221" s="127">
        <v>0.75</v>
      </c>
      <c r="E221" s="118">
        <v>0.55000000000000004</v>
      </c>
      <c r="F221" s="128">
        <v>0.25</v>
      </c>
      <c r="G221" s="84"/>
      <c r="I221" s="73"/>
      <c r="J221" s="73"/>
    </row>
    <row r="222" spans="3:10">
      <c r="C222" s="126" t="s">
        <v>28</v>
      </c>
      <c r="D222" s="127">
        <v>0.75</v>
      </c>
      <c r="E222" s="118">
        <v>0.44</v>
      </c>
      <c r="F222" s="128">
        <v>0.25</v>
      </c>
      <c r="G222" s="84"/>
      <c r="I222" s="73"/>
      <c r="J222" s="73"/>
    </row>
    <row r="223" spans="3:10">
      <c r="C223" s="126" t="s">
        <v>30</v>
      </c>
      <c r="D223" s="127">
        <v>0.73</v>
      </c>
      <c r="E223" s="118">
        <v>1</v>
      </c>
      <c r="F223" s="128">
        <v>0.28000000000000003</v>
      </c>
      <c r="G223" s="84"/>
      <c r="I223" s="73"/>
      <c r="J223" s="73"/>
    </row>
    <row r="224" spans="3:10" ht="15.75" thickBot="1">
      <c r="C224" s="129" t="s">
        <v>32</v>
      </c>
      <c r="D224" s="130">
        <v>1</v>
      </c>
      <c r="E224" s="122">
        <v>0.5</v>
      </c>
      <c r="F224" s="131">
        <v>1</v>
      </c>
      <c r="G224" s="84"/>
      <c r="I224" s="73"/>
    </row>
    <row r="225" spans="3:10">
      <c r="C225" s="126" t="s">
        <v>33</v>
      </c>
      <c r="D225" s="132">
        <v>1</v>
      </c>
      <c r="E225" s="133">
        <v>0.33</v>
      </c>
      <c r="F225" s="134">
        <v>1</v>
      </c>
      <c r="G225" s="84"/>
      <c r="I225" s="73"/>
    </row>
    <row r="226" spans="3:10">
      <c r="C226" s="126" t="s">
        <v>34</v>
      </c>
      <c r="D226" s="127">
        <v>1</v>
      </c>
      <c r="E226" s="118">
        <v>0.27800000000000002</v>
      </c>
      <c r="F226" s="135">
        <v>1</v>
      </c>
      <c r="G226" s="84"/>
      <c r="I226" s="73"/>
    </row>
    <row r="227" spans="3:10">
      <c r="C227" s="126" t="s">
        <v>36</v>
      </c>
      <c r="D227" s="127">
        <v>0.5</v>
      </c>
      <c r="E227" s="118">
        <v>1</v>
      </c>
      <c r="F227" s="135">
        <v>0.5</v>
      </c>
      <c r="G227" s="84"/>
      <c r="I227" s="73"/>
    </row>
    <row r="228" spans="3:10" ht="15.75" thickBot="1">
      <c r="C228" s="78"/>
      <c r="D228" s="73"/>
      <c r="E228" s="85"/>
      <c r="F228" s="108"/>
      <c r="G228" s="84"/>
      <c r="I228" s="73"/>
    </row>
    <row r="229" spans="3:10" ht="15.75" thickBot="1">
      <c r="C229" s="95" t="s">
        <v>37</v>
      </c>
      <c r="D229" s="96" t="s">
        <v>38</v>
      </c>
      <c r="E229" s="97"/>
      <c r="F229" s="109"/>
    </row>
    <row r="230" spans="3:10">
      <c r="C230" s="98" t="s">
        <v>39</v>
      </c>
      <c r="D230" s="114" t="s">
        <v>40</v>
      </c>
      <c r="E230" s="90"/>
      <c r="F230" s="110"/>
    </row>
    <row r="231" spans="3:10">
      <c r="C231" s="69"/>
      <c r="D231" s="154"/>
      <c r="E231" s="155"/>
      <c r="F231" s="156"/>
    </row>
    <row r="232" spans="3:10" ht="15.75" thickBot="1">
      <c r="C232" s="69" t="s">
        <v>42</v>
      </c>
      <c r="D232" s="115" t="s">
        <v>11</v>
      </c>
      <c r="E232" s="144">
        <f>IF(D232=$K$4,(VLOOKUP(D234,$C$5:$F$17,2,FALSE)),(VLOOKUP(D234,$C$5:$F$17,4,FALSE)))</f>
        <v>0.2</v>
      </c>
      <c r="F232" s="111"/>
    </row>
    <row r="233" spans="3:10" ht="26.25">
      <c r="C233" s="70" t="s">
        <v>43</v>
      </c>
      <c r="D233" s="116" t="s">
        <v>44</v>
      </c>
      <c r="E233" s="82"/>
      <c r="F233" s="111">
        <v>0</v>
      </c>
      <c r="H233" s="150" t="s">
        <v>45</v>
      </c>
      <c r="I233" s="151"/>
      <c r="J233" s="93" t="s">
        <v>46</v>
      </c>
    </row>
    <row r="234" spans="3:10" ht="15.75" thickBot="1">
      <c r="C234" s="69" t="s">
        <v>47</v>
      </c>
      <c r="D234" s="117" t="s">
        <v>10</v>
      </c>
      <c r="E234" s="145">
        <f>VLOOKUP(D234,$C$4:$F$17,3,FALSE)</f>
        <v>0.3</v>
      </c>
      <c r="F234" s="104">
        <f>(F232-F233)*E234*E232</f>
        <v>0</v>
      </c>
      <c r="H234" s="152"/>
      <c r="I234" s="153"/>
      <c r="J234" s="94" t="s">
        <v>48</v>
      </c>
    </row>
    <row r="235" spans="3:10" ht="27" thickBot="1">
      <c r="C235" s="70" t="s">
        <v>49</v>
      </c>
    </row>
    <row r="236" spans="3:10" ht="15.75" thickBot="1">
      <c r="C236" s="69" t="s">
        <v>50</v>
      </c>
      <c r="D236" s="97" t="s">
        <v>51</v>
      </c>
      <c r="E236" s="97"/>
      <c r="F236" s="109"/>
    </row>
    <row r="237" spans="3:10">
      <c r="C237" s="69" t="s">
        <v>52</v>
      </c>
      <c r="D237" s="90" t="s">
        <v>53</v>
      </c>
      <c r="E237" s="90"/>
      <c r="F237" s="110"/>
    </row>
    <row r="238" spans="3:10">
      <c r="C238" s="69" t="s">
        <v>54</v>
      </c>
      <c r="D238" s="100" t="s">
        <v>17</v>
      </c>
      <c r="E238" s="146">
        <f>IF(D238=$K$7,(VLOOKUP(D241,$O$4:$S$16,3,FALSE)),IF(D238=$K$8,(VLOOKUP(D241,$O$4:S$16,4,FALSE)),(VLOOKUP(D241,$O$4:S$16,5,FALSE))))</f>
        <v>3.3</v>
      </c>
      <c r="F238" s="149">
        <v>0.16700000000000001</v>
      </c>
    </row>
    <row r="239" spans="3:10">
      <c r="C239" s="69" t="s">
        <v>55</v>
      </c>
      <c r="D239" s="102" t="s">
        <v>56</v>
      </c>
      <c r="E239" s="147">
        <f>(VLOOKUP(D241,$C$5:$F$16,3,FALSE))</f>
        <v>0.3</v>
      </c>
      <c r="F239" s="111">
        <v>30</v>
      </c>
    </row>
    <row r="240" spans="3:10">
      <c r="C240" s="69" t="s">
        <v>57</v>
      </c>
      <c r="D240" s="99" t="s">
        <v>44</v>
      </c>
      <c r="E240" s="147">
        <f>(VLOOKUP(D241,$C$5:$F$16,4,FALSE))</f>
        <v>0.2</v>
      </c>
      <c r="F240" s="111">
        <v>0</v>
      </c>
    </row>
    <row r="241" spans="3:10" ht="27" thickBot="1">
      <c r="C241" s="70" t="s">
        <v>58</v>
      </c>
      <c r="D241" s="101" t="s">
        <v>10</v>
      </c>
      <c r="E241" s="148">
        <f>VLOOKUP(D241,$O$4:$S$16,2,FALSE)</f>
        <v>0.3</v>
      </c>
      <c r="F241" s="103">
        <f>(((F239/365)*F238*E241*E238)*1000)-(F240*E240*E239)</f>
        <v>13.588767123287669</v>
      </c>
      <c r="G241" s="113"/>
      <c r="H241" s="139">
        <f>F241*1000</f>
        <v>13588.767123287669</v>
      </c>
      <c r="J241" s="113"/>
    </row>
    <row r="242" spans="3:10">
      <c r="C242" s="69" t="s">
        <v>59</v>
      </c>
    </row>
    <row r="243" spans="3:10" ht="15.75" thickBot="1">
      <c r="C243" s="71"/>
      <c r="D243" s="78"/>
      <c r="E243" s="73"/>
      <c r="F243" s="108"/>
      <c r="G243" s="87"/>
    </row>
    <row r="244" spans="3:10">
      <c r="D244" s="73"/>
      <c r="E244" s="73"/>
      <c r="F244" s="108"/>
      <c r="G244" s="85"/>
    </row>
    <row r="245" spans="3:10">
      <c r="D245" s="91"/>
      <c r="E245" s="73"/>
      <c r="F245" s="108"/>
      <c r="G245" s="85"/>
    </row>
    <row r="246" spans="3:10" ht="15.75" thickBot="1">
      <c r="D246" s="78"/>
      <c r="E246" s="78"/>
      <c r="F246" s="78"/>
      <c r="G246" s="78"/>
      <c r="H246" s="78"/>
    </row>
    <row r="247" spans="3:10">
      <c r="C247" s="160" t="s">
        <v>60</v>
      </c>
      <c r="F247" s="108"/>
      <c r="G247" s="88"/>
    </row>
    <row r="248" spans="3:10" ht="15.75" thickBot="1">
      <c r="C248" s="161"/>
      <c r="D248" s="78"/>
      <c r="E248" s="73"/>
      <c r="F248" s="108"/>
      <c r="G248" s="88"/>
    </row>
    <row r="249" spans="3:10">
      <c r="D249" s="73"/>
      <c r="E249" s="73"/>
      <c r="F249" s="108"/>
      <c r="G249" s="88"/>
    </row>
    <row r="253" spans="3:10" ht="15.75" thickBot="1">
      <c r="C253" s="72" t="s">
        <v>138</v>
      </c>
    </row>
    <row r="254" spans="3:10" ht="27" thickBot="1">
      <c r="C254" s="157" t="s">
        <v>0</v>
      </c>
      <c r="D254" s="158"/>
      <c r="E254" s="158"/>
      <c r="F254" s="159"/>
    </row>
    <row r="255" spans="3:10" ht="15.75" thickBot="1">
      <c r="C255" s="72">
        <v>1</v>
      </c>
      <c r="D255" s="72">
        <v>2</v>
      </c>
      <c r="E255" s="72">
        <v>3</v>
      </c>
      <c r="F255" s="136">
        <v>4</v>
      </c>
      <c r="G255" s="72">
        <v>5</v>
      </c>
      <c r="H255" s="72">
        <v>6</v>
      </c>
      <c r="I255" s="72">
        <v>7</v>
      </c>
    </row>
    <row r="256" spans="3:10">
      <c r="C256" s="74"/>
      <c r="D256" s="75" t="s">
        <v>1</v>
      </c>
      <c r="E256" s="76" t="s">
        <v>2</v>
      </c>
      <c r="F256" s="106" t="s">
        <v>3</v>
      </c>
      <c r="G256" s="106"/>
      <c r="H256" s="77"/>
      <c r="I256" s="78"/>
      <c r="J256" s="73"/>
    </row>
    <row r="257" spans="3:10">
      <c r="C257" s="81" t="s">
        <v>10</v>
      </c>
      <c r="D257" s="82">
        <v>1</v>
      </c>
      <c r="E257" s="83">
        <v>0.3</v>
      </c>
      <c r="F257" s="107">
        <v>0.2</v>
      </c>
      <c r="G257" s="84"/>
      <c r="I257" s="73"/>
      <c r="J257" s="73"/>
    </row>
    <row r="258" spans="3:10">
      <c r="C258" s="81" t="s">
        <v>13</v>
      </c>
      <c r="D258" s="82">
        <v>1</v>
      </c>
      <c r="E258" s="83">
        <v>0.66669999999999996</v>
      </c>
      <c r="F258" s="107">
        <v>0.2</v>
      </c>
      <c r="G258" s="84"/>
      <c r="I258" s="73"/>
      <c r="J258" s="73"/>
    </row>
    <row r="259" spans="3:10">
      <c r="C259" s="86" t="s">
        <v>16</v>
      </c>
      <c r="D259" s="82">
        <v>1</v>
      </c>
      <c r="E259" s="83">
        <v>0.15</v>
      </c>
      <c r="F259" s="107">
        <v>0.2</v>
      </c>
      <c r="G259" s="84"/>
      <c r="I259" s="73"/>
      <c r="J259" s="73"/>
    </row>
    <row r="260" spans="3:10">
      <c r="C260" s="86" t="s">
        <v>19</v>
      </c>
      <c r="D260" s="82">
        <v>1</v>
      </c>
      <c r="E260" s="83">
        <v>0.3</v>
      </c>
      <c r="F260" s="107">
        <v>0.2</v>
      </c>
      <c r="G260" s="84"/>
      <c r="I260" s="73"/>
      <c r="J260" s="73"/>
    </row>
    <row r="261" spans="3:10">
      <c r="C261" s="86" t="s">
        <v>22</v>
      </c>
      <c r="D261" s="82">
        <v>1</v>
      </c>
      <c r="E261" s="83">
        <v>0.2767</v>
      </c>
      <c r="F261" s="107">
        <v>0.2</v>
      </c>
      <c r="G261" s="84"/>
      <c r="I261" s="73"/>
    </row>
    <row r="262" spans="3:10">
      <c r="C262" s="140" t="s">
        <v>24</v>
      </c>
      <c r="D262" s="141">
        <v>1</v>
      </c>
      <c r="E262" s="142">
        <v>1</v>
      </c>
      <c r="F262" s="143">
        <v>0.68</v>
      </c>
      <c r="G262" s="84"/>
      <c r="I262" s="73"/>
      <c r="J262" s="73"/>
    </row>
    <row r="263" spans="3:10">
      <c r="C263" s="126" t="s">
        <v>26</v>
      </c>
      <c r="D263" s="127">
        <v>0.75</v>
      </c>
      <c r="E263" s="118">
        <v>0.55000000000000004</v>
      </c>
      <c r="F263" s="128">
        <v>0.25</v>
      </c>
      <c r="G263" s="84"/>
      <c r="I263" s="73"/>
      <c r="J263" s="73"/>
    </row>
    <row r="264" spans="3:10">
      <c r="C264" s="126" t="s">
        <v>28</v>
      </c>
      <c r="D264" s="127">
        <v>0.75</v>
      </c>
      <c r="E264" s="118">
        <v>0.44</v>
      </c>
      <c r="F264" s="128">
        <v>0.25</v>
      </c>
      <c r="G264" s="84"/>
      <c r="I264" s="73"/>
      <c r="J264" s="73"/>
    </row>
    <row r="265" spans="3:10">
      <c r="C265" s="126" t="s">
        <v>30</v>
      </c>
      <c r="D265" s="127">
        <v>0.73</v>
      </c>
      <c r="E265" s="118">
        <v>1</v>
      </c>
      <c r="F265" s="128">
        <v>0.28000000000000003</v>
      </c>
      <c r="G265" s="84"/>
      <c r="I265" s="73"/>
      <c r="J265" s="73"/>
    </row>
    <row r="266" spans="3:10" ht="15.75" thickBot="1">
      <c r="C266" s="129" t="s">
        <v>32</v>
      </c>
      <c r="D266" s="130">
        <v>1</v>
      </c>
      <c r="E266" s="122">
        <v>0.5</v>
      </c>
      <c r="F266" s="131">
        <v>1</v>
      </c>
      <c r="G266" s="84"/>
      <c r="I266" s="73"/>
    </row>
    <row r="267" spans="3:10">
      <c r="C267" s="126" t="s">
        <v>33</v>
      </c>
      <c r="D267" s="132">
        <v>1</v>
      </c>
      <c r="E267" s="133">
        <v>0.33</v>
      </c>
      <c r="F267" s="134">
        <v>1</v>
      </c>
      <c r="G267" s="84"/>
      <c r="I267" s="73"/>
    </row>
    <row r="268" spans="3:10">
      <c r="C268" s="126" t="s">
        <v>34</v>
      </c>
      <c r="D268" s="127">
        <v>1</v>
      </c>
      <c r="E268" s="118">
        <v>0.27800000000000002</v>
      </c>
      <c r="F268" s="135">
        <v>1</v>
      </c>
      <c r="G268" s="84"/>
      <c r="I268" s="73"/>
    </row>
    <row r="269" spans="3:10">
      <c r="C269" s="126" t="s">
        <v>36</v>
      </c>
      <c r="D269" s="127">
        <v>0.5</v>
      </c>
      <c r="E269" s="118">
        <v>1</v>
      </c>
      <c r="F269" s="135">
        <v>0.5</v>
      </c>
      <c r="G269" s="84"/>
      <c r="I269" s="73"/>
    </row>
    <row r="270" spans="3:10" ht="15.75" thickBot="1">
      <c r="C270" s="78"/>
      <c r="D270" s="73"/>
      <c r="E270" s="85"/>
      <c r="F270" s="108"/>
      <c r="G270" s="84"/>
      <c r="I270" s="73"/>
    </row>
    <row r="271" spans="3:10" ht="15.75" thickBot="1">
      <c r="C271" s="95" t="s">
        <v>37</v>
      </c>
      <c r="D271" s="96" t="s">
        <v>38</v>
      </c>
      <c r="E271" s="97"/>
      <c r="F271" s="109"/>
    </row>
    <row r="272" spans="3:10">
      <c r="C272" s="98" t="s">
        <v>39</v>
      </c>
      <c r="D272" s="114" t="s">
        <v>40</v>
      </c>
      <c r="E272" s="90"/>
      <c r="F272" s="110"/>
    </row>
    <row r="273" spans="3:10">
      <c r="C273" s="69"/>
      <c r="D273" s="154"/>
      <c r="E273" s="155"/>
      <c r="F273" s="156"/>
    </row>
    <row r="274" spans="3:10" ht="15.75" thickBot="1">
      <c r="C274" s="69" t="s">
        <v>42</v>
      </c>
      <c r="D274" s="115" t="s">
        <v>11</v>
      </c>
      <c r="E274" s="144">
        <f>IF(D274=$K$4,(VLOOKUP(D276,$C$5:$F$17,2,FALSE)),(VLOOKUP(D276,$C$5:$F$17,4,FALSE)))</f>
        <v>0.2</v>
      </c>
      <c r="F274" s="111"/>
    </row>
    <row r="275" spans="3:10" ht="26.25">
      <c r="C275" s="70" t="s">
        <v>43</v>
      </c>
      <c r="D275" s="116" t="s">
        <v>44</v>
      </c>
      <c r="E275" s="82"/>
      <c r="F275" s="111">
        <v>0</v>
      </c>
      <c r="H275" s="150" t="s">
        <v>45</v>
      </c>
      <c r="I275" s="151"/>
      <c r="J275" s="93" t="s">
        <v>46</v>
      </c>
    </row>
    <row r="276" spans="3:10" ht="15.75" thickBot="1">
      <c r="C276" s="69" t="s">
        <v>47</v>
      </c>
      <c r="D276" s="117" t="s">
        <v>10</v>
      </c>
      <c r="E276" s="145">
        <f>VLOOKUP(D276,$C$4:$F$17,3,FALSE)</f>
        <v>0.3</v>
      </c>
      <c r="F276" s="104">
        <f>(F274-F275)*E276*E274</f>
        <v>0</v>
      </c>
      <c r="H276" s="152"/>
      <c r="I276" s="153"/>
      <c r="J276" s="94" t="s">
        <v>48</v>
      </c>
    </row>
    <row r="277" spans="3:10" ht="27" thickBot="1">
      <c r="C277" s="70" t="s">
        <v>49</v>
      </c>
    </row>
    <row r="278" spans="3:10" ht="15.75" thickBot="1">
      <c r="C278" s="69" t="s">
        <v>50</v>
      </c>
      <c r="D278" s="97" t="s">
        <v>51</v>
      </c>
      <c r="E278" s="97"/>
      <c r="F278" s="109"/>
    </row>
    <row r="279" spans="3:10">
      <c r="C279" s="69" t="s">
        <v>52</v>
      </c>
      <c r="D279" s="90" t="s">
        <v>53</v>
      </c>
      <c r="E279" s="90"/>
      <c r="F279" s="110"/>
    </row>
    <row r="280" spans="3:10">
      <c r="C280" s="69" t="s">
        <v>54</v>
      </c>
      <c r="D280" s="100" t="s">
        <v>17</v>
      </c>
      <c r="E280" s="146">
        <f>IF(D280=$K$7,(VLOOKUP(D283,$O$4:$S$16,3,FALSE)),IF(D280=$K$8,(VLOOKUP(D283,$O$4:S$16,4,FALSE)),(VLOOKUP(D283,$O$4:S$16,5,FALSE))))</f>
        <v>3.3</v>
      </c>
      <c r="F280" s="149">
        <v>0.16700000000000001</v>
      </c>
    </row>
    <row r="281" spans="3:10">
      <c r="C281" s="69" t="s">
        <v>55</v>
      </c>
      <c r="D281" s="102" t="s">
        <v>56</v>
      </c>
      <c r="E281" s="147">
        <f>(VLOOKUP(D283,$C$5:$F$16,3,FALSE))</f>
        <v>0.3</v>
      </c>
      <c r="F281" s="111">
        <v>31</v>
      </c>
    </row>
    <row r="282" spans="3:10">
      <c r="C282" s="69" t="s">
        <v>57</v>
      </c>
      <c r="D282" s="99" t="s">
        <v>44</v>
      </c>
      <c r="E282" s="147">
        <f>(VLOOKUP(D283,$C$5:$F$16,4,FALSE))</f>
        <v>0.2</v>
      </c>
      <c r="F282" s="111">
        <v>0</v>
      </c>
    </row>
    <row r="283" spans="3:10" ht="27" thickBot="1">
      <c r="C283" s="70" t="s">
        <v>58</v>
      </c>
      <c r="D283" s="101" t="s">
        <v>10</v>
      </c>
      <c r="E283" s="148">
        <f>VLOOKUP(D283,$O$4:$S$16,2,FALSE)</f>
        <v>0.3</v>
      </c>
      <c r="F283" s="103">
        <f>(((F281/365)*F280*E283*E280)*1000)-(F282*E282*E281)</f>
        <v>14.04172602739726</v>
      </c>
      <c r="G283" s="113"/>
      <c r="H283" s="139">
        <f>F283*1000</f>
        <v>14041.726027397261</v>
      </c>
      <c r="J283" s="113"/>
    </row>
    <row r="284" spans="3:10">
      <c r="C284" s="69" t="s">
        <v>59</v>
      </c>
    </row>
    <row r="285" spans="3:10" ht="15.75" thickBot="1">
      <c r="C285" s="71"/>
      <c r="D285" s="78"/>
      <c r="E285" s="73"/>
      <c r="F285" s="108"/>
      <c r="G285" s="87"/>
    </row>
    <row r="286" spans="3:10">
      <c r="D286" s="73"/>
      <c r="E286" s="73"/>
      <c r="F286" s="108"/>
      <c r="G286" s="85"/>
    </row>
    <row r="287" spans="3:10">
      <c r="D287" s="91"/>
      <c r="E287" s="73"/>
      <c r="F287" s="108"/>
      <c r="G287" s="85"/>
    </row>
    <row r="288" spans="3:10" ht="15.75" thickBot="1">
      <c r="D288" s="78"/>
      <c r="E288" s="78"/>
      <c r="F288" s="78"/>
      <c r="G288" s="78"/>
      <c r="H288" s="78"/>
    </row>
    <row r="289" spans="3:7">
      <c r="C289" s="160" t="s">
        <v>60</v>
      </c>
      <c r="F289" s="108"/>
      <c r="G289" s="88"/>
    </row>
    <row r="290" spans="3:7" ht="15.75" thickBot="1">
      <c r="C290" s="161"/>
      <c r="D290" s="78"/>
      <c r="E290" s="73"/>
      <c r="F290" s="108"/>
      <c r="G290" s="88"/>
    </row>
    <row r="291" spans="3:7">
      <c r="D291" s="73"/>
      <c r="E291" s="73"/>
      <c r="F291" s="108"/>
      <c r="G291" s="88"/>
    </row>
  </sheetData>
  <sheetProtection selectLockedCells="1"/>
  <mergeCells count="28">
    <mergeCell ref="D273:F273"/>
    <mergeCell ref="H275:I276"/>
    <mergeCell ref="C289:C290"/>
    <mergeCell ref="C212:F212"/>
    <mergeCell ref="D231:F231"/>
    <mergeCell ref="H233:I234"/>
    <mergeCell ref="C247:C248"/>
    <mergeCell ref="C254:F254"/>
    <mergeCell ref="C163:C164"/>
    <mergeCell ref="C170:F170"/>
    <mergeCell ref="D189:F189"/>
    <mergeCell ref="H191:I192"/>
    <mergeCell ref="C205:C206"/>
    <mergeCell ref="H107:I108"/>
    <mergeCell ref="C121:C122"/>
    <mergeCell ref="C128:F128"/>
    <mergeCell ref="D147:F147"/>
    <mergeCell ref="H149:I150"/>
    <mergeCell ref="D63:F63"/>
    <mergeCell ref="H65:I66"/>
    <mergeCell ref="C79:C80"/>
    <mergeCell ref="C86:F86"/>
    <mergeCell ref="D105:F105"/>
    <mergeCell ref="H23:I24"/>
    <mergeCell ref="D21:F21"/>
    <mergeCell ref="C2:F2"/>
    <mergeCell ref="C37:C38"/>
    <mergeCell ref="C44:F44"/>
  </mergeCells>
  <phoneticPr fontId="9" type="noConversion"/>
  <dataValidations count="4">
    <dataValidation type="list" allowBlank="1" showInputMessage="1" showErrorMessage="1" sqref="D22 D64 D106 D148 D190 D232 D274" xr:uid="{FC255735-9DFB-4DE5-A268-500C8E3195F1}">
      <formula1>$K$4:$K$5</formula1>
    </dataValidation>
    <dataValidation type="list" allowBlank="1" showInputMessage="1" showErrorMessage="1" sqref="D31 D41 D36:H36 D73 D78:H78 D115 D120:H120 D157 D162:H162 D199 D204:H204 D241 D246:H246 D283 D288:H288" xr:uid="{063E312A-4BBC-43D0-A5B6-EC5751534FD6}">
      <formula1>$C$5:$C$16</formula1>
    </dataValidation>
    <dataValidation type="list" allowBlank="1" showInputMessage="1" showErrorMessage="1" sqref="D28 D70 D112 D154 D196 D238 D280" xr:uid="{497927B4-E0A0-447A-A352-6B47B48535F1}">
      <formula1>$K$7:$K$9</formula1>
    </dataValidation>
    <dataValidation type="list" allowBlank="1" showInputMessage="1" showErrorMessage="1" sqref="D24 D66 D108 D150 D192 D234 D276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2025-02-14T13:08:50Z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