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75C6E93E-FD29-4410-BAD2-A7F1E54742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5" l="1"/>
  <c r="F103" i="5" s="1"/>
  <c r="J103" i="5" s="1"/>
  <c r="E102" i="5"/>
  <c r="E101" i="5"/>
  <c r="E100" i="5"/>
  <c r="E96" i="5"/>
  <c r="F96" i="5" s="1"/>
  <c r="E94" i="5"/>
  <c r="E79" i="5"/>
  <c r="E78" i="5"/>
  <c r="F79" i="5" s="1"/>
  <c r="J79" i="5" s="1"/>
  <c r="E77" i="5"/>
  <c r="E76" i="5"/>
  <c r="E72" i="5"/>
  <c r="F72" i="5" s="1"/>
  <c r="E70" i="5"/>
  <c r="E55" i="5"/>
  <c r="F55" i="5" s="1"/>
  <c r="J55" i="5" s="1"/>
  <c r="E54" i="5"/>
  <c r="E53" i="5"/>
  <c r="E52" i="5"/>
  <c r="E48" i="5"/>
  <c r="K54" i="5" s="1"/>
  <c r="K52" i="5" s="1"/>
  <c r="E46" i="5"/>
  <c r="F38" i="4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S31" i="5"/>
  <c r="T31" i="5" s="1"/>
  <c r="E31" i="5"/>
  <c r="E30" i="5"/>
  <c r="E29" i="5"/>
  <c r="E28" i="5"/>
  <c r="T27" i="5"/>
  <c r="E24" i="5"/>
  <c r="F24" i="5" s="1"/>
  <c r="T23" i="5"/>
  <c r="N23" i="5"/>
  <c r="T22" i="5"/>
  <c r="E22" i="5"/>
  <c r="K78" i="5" l="1"/>
  <c r="K76" i="5" s="1"/>
  <c r="F48" i="5"/>
  <c r="F31" i="5"/>
  <c r="J31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46" authorId="0" shapeId="0" xr:uid="{6D5389EF-E73F-482B-895B-E6311438E21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48" authorId="0" shapeId="0" xr:uid="{1DEC9560-CC6F-4E7C-9958-F37A152DC65D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52" authorId="0" shapeId="0" xr:uid="{023C82A2-8C9E-4818-9F60-4B88563091B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53" authorId="0" shapeId="0" xr:uid="{542418C5-4C9B-44AD-9D66-6DD8A6235CF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54" authorId="0" shapeId="0" xr:uid="{563389D0-DEED-4BF3-A9C9-F82B8B451398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55" authorId="0" shapeId="0" xr:uid="{8C7172B0-C4A2-4D9B-B534-E0ADF62E102A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70" authorId="0" shapeId="0" xr:uid="{55765B87-3787-4503-833E-D71BE486A265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72" authorId="0" shapeId="0" xr:uid="{22576538-B7F1-4566-BF61-D13C2F10DAE5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76" authorId="0" shapeId="0" xr:uid="{2FC45260-6C93-41A6-8162-3CD46736751A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77" authorId="0" shapeId="0" xr:uid="{93FCCEC4-C037-4F23-934F-92E269E0B1D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78" authorId="0" shapeId="0" xr:uid="{542CBDFE-B4A2-418F-A4ED-BA57651429F5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79" authorId="0" shapeId="0" xr:uid="{A34A32FA-2ED2-49F7-A6C5-446464536C8D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  <comment ref="E94" authorId="0" shapeId="0" xr:uid="{B3D27E62-7D51-476F-89C2-A4771AB1BB43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96" authorId="0" shapeId="0" xr:uid="{996C3D48-53BD-47A0-9E53-D6E0ABAC4B7F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100" authorId="0" shapeId="0" xr:uid="{A5A1B38B-E6E6-44EE-AC31-E825393AFD33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101" authorId="0" shapeId="0" xr:uid="{418F3A96-1687-45E0-A838-05E00796EB06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102" authorId="0" shapeId="0" xr:uid="{0D9FCC9C-AF60-4AB6-9B71-39B01A244639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103" authorId="0" shapeId="0" xr:uid="{9D7BD41A-0306-4813-BA94-B26DE6556E1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<sst xmlns="http://schemas.openxmlformats.org/spreadsheetml/2006/main" count="393" uniqueCount="140">
  <si>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</si>
  <si>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</si>
  <si>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</si>
  <si>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</si>
  <si>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</si>
  <si>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</si>
  <si>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</si>
  <si>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</si>
  <si>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</si>
  <si>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</si>
  <si>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</si>
  <si>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</si>
  <si>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</si>
  <si>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</si>
  <si>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</si>
  <si>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</si>
  <si>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</si>
  <si>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</si>
  <si>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</si>
  <si>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</si>
  <si>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</si>
  <si>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</si>
  <si>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</si>
  <si>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</si>
  <si>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</si>
  <si>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</si>
  <si>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</si>
  <si>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</si>
  <si>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</si>
  <si>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</si>
  <si>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</si>
  <si>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</si>
  <si>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</si>
  <si>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</si>
  <si>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</si>
  <si>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</si>
  <si>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</si>
  <si>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</si>
  <si>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</si>
  <si>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</si>
  <si>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</si>
  <si>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</si>
  <si>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</si>
  <si>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</si>
  <si>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</si>
  <si>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</si>
  <si>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</si>
  <si>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</si>
  <si>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</si>
  <si>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</si>
  <si>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</si>
  <si>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</si>
  <si>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</si>
  <si>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</si>
  <si>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</si>
  <si>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</si>
  <si>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</si>
  <si>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</si>
  <si>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</si>
  <si>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</si>
  <si>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</si>
  <si>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</si>
  <si>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</si>
  <si>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</si>
  <si>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</si>
  <si>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</si>
  <si>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</si>
  <si>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</si>
  <si>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</si>
  <si>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</si>
  <si>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</si>
  <si>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</si>
  <si>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</si>
  <si>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</si>
  <si>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</si>
  <si>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</si>
  <si>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</si>
  <si>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</si>
  <si>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</si>
  <si>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</si>
  <si>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</si>
  <si>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</si>
  <si>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</si>
  <si>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</si>
  <si>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</si>
  <si>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</si>
  <si>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</si>
  <si>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</si>
  <si>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</si>
  <si>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</si>
  <si>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</si>
  <si>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</si>
  <si>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</si>
  <si>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</si>
  <si>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</si>
  <si>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</si>
  <si>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</si>
  <si>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</si>
  <si>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</si>
  <si>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</si>
  <si>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</si>
  <si>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</si>
  <si>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</si>
  <si>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</si>
  <si>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</si>
  <si>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</si>
  <si>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</si>
  <si>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</si>
  <si>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</si>
  <si>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</si>
  <si>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</si>
  <si>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</si>
  <si>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</si>
  <si>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</si>
  <si>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</si>
  <si>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</si>
  <si>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</si>
  <si>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</si>
  <si>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</si>
  <si>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</si>
  <si>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</si>
  <si>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</si>
  <si>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</si>
  <si>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</si>
  <si>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</si>
  <si>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</si>
  <si>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</si>
  <si>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</si>
  <si>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</si>
  <si>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</si>
  <si>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</si>
  <si>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</si>
  <si>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</si>
  <si>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</si>
  <si>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</si>
  <si>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</si>
  <si>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Clamping of FOCY86T flow line in lieu of a contractor to gain 0.150KBOPD by January 2024</t>
  </si>
  <si>
    <t>Clamping of FOCY86T flow line in lieu of a contractor to gain 0.150KBOPD by Feby 2024</t>
  </si>
  <si>
    <t>Clamping of FOCY86T flow line in lieu of a contractor to gain 0.150KBOPD by March 2024</t>
  </si>
  <si>
    <t>Clamping of FOCY86T flow line in lieu of a contractor to gain 0.150KBOPD by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</si>
</sst>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4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5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topLeftCell="A18" zoomScale="85" zoomScaleNormal="85" workbookViewId="0">
      <selection activeCell="C18" sqref="C18"/>
    </sheetView>
  </sheetViews>
  <sheetFormatPr defaultColWidth="9.1796875" defaultRowHeight="14.5"/>
  <cols>
    <col min="1" max="1" width="8.7265625" style="62"/>
    <col min="2" max="2" width="14.26953125" style="62" customWidth="1"/>
    <col min="3" max="3" width="68.7265625" style="62" customWidth="1"/>
    <col min="4" max="4" width="28.26953125" style="62" customWidth="1"/>
    <col min="5" max="5" width="10.54296875" style="62" customWidth="1"/>
    <col min="6" max="6" width="28.54296875" style="63" customWidth="1"/>
    <col min="7" max="7" width="4.26953125" style="62" customWidth="1"/>
    <col min="8" max="9" width="4.7265625" style="62" customWidth="1"/>
    <col min="10" max="10" width="18.54296875" style="62" customWidth="1"/>
    <col min="11" max="11" width="15.453125" style="62" customWidth="1"/>
    <col min="12" max="12" width="8.7265625" style="62"/>
    <col min="13" max="14" width="13.26953125" style="62" customWidth="1"/>
    <col min="15" max="15" width="31.54296875" style="62" customWidth="1"/>
    <col min="16" max="16" width="8.7265625" customWidth="1"/>
    <col min="18" max="18" width="13.26953125" customWidth="1"/>
    <col min="19" max="20" width="14.26953125" customWidth="1"/>
  </cols>
  <sheetData>
    <row r="1" spans="2:20" hidden="1"/>
    <row r="2" spans="2:20" ht="25.5" hidden="1">
      <c r="C2" s="162" t="s">
        <v>0</v>
      </c>
      <c r="D2" s="163"/>
      <c r="E2" s="163"/>
      <c r="F2" s="164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29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 ht="15" thickBot="1">
      <c r="B18" s="69"/>
      <c r="C18" s="92" t="s">
        <v>136</v>
      </c>
      <c r="D18" s="69"/>
      <c r="E18" s="93"/>
      <c r="F18" s="94"/>
      <c r="G18" s="74"/>
      <c r="I18" s="69"/>
      <c r="O18" s="92"/>
      <c r="P18" s="36"/>
      <c r="Q18" s="144"/>
      <c r="S18" s="4"/>
    </row>
    <row r="19" spans="2:20" ht="15.5" thickBot="1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3"/>
      <c r="E21" s="154"/>
      <c r="F21" s="155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/>
      <c r="R22">
        <v>0.25</v>
      </c>
      <c r="S22" s="127">
        <v>0.8</v>
      </c>
      <c r="T22" s="145">
        <f>S22*R22</f>
        <v>0.2</v>
      </c>
    </row>
    <row r="23" spans="2:20" ht="27">
      <c r="C23" s="107" t="s">
        <v>42</v>
      </c>
      <c r="D23" s="108" t="s">
        <v>43</v>
      </c>
      <c r="E23" s="71"/>
      <c r="F23" s="106">
        <v>0</v>
      </c>
      <c r="H23" s="156" t="s">
        <v>44</v>
      </c>
      <c r="I23" s="157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58"/>
      <c r="I24" s="159"/>
      <c r="J24" s="129" t="s">
        <v>47</v>
      </c>
    </row>
    <row r="25" spans="2:20" ht="27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0.15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31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40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11.847945205479451</v>
      </c>
      <c r="G31" s="117"/>
      <c r="J31" s="117">
        <f>F31*1000</f>
        <v>11847.945205479451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10" ht="8.65" customHeight="1">
      <c r="C33" s="118"/>
      <c r="D33" s="92"/>
      <c r="E33" s="69"/>
      <c r="F33" s="94"/>
      <c r="G33" s="119"/>
    </row>
    <row r="34" spans="3:10" ht="7.5" customHeight="1">
      <c r="D34" s="69"/>
      <c r="E34" s="69"/>
      <c r="F34" s="94"/>
      <c r="G34" s="93"/>
    </row>
    <row r="35" spans="3:10" ht="10.9" customHeight="1">
      <c r="D35" s="120"/>
      <c r="E35" s="69"/>
      <c r="F35" s="94"/>
      <c r="G35" s="93"/>
    </row>
    <row r="36" spans="3:10" ht="8.65" customHeight="1">
      <c r="D36" s="92"/>
      <c r="E36" s="69"/>
      <c r="F36" s="94"/>
      <c r="G36" s="121"/>
    </row>
    <row r="37" spans="3:10" ht="12.65" customHeight="1">
      <c r="C37" s="160" t="s">
        <v>59</v>
      </c>
      <c r="F37" s="122"/>
    </row>
    <row r="38" spans="3:10">
      <c r="C38" s="161"/>
      <c r="D38" s="92"/>
      <c r="E38" s="69"/>
      <c r="F38" s="94"/>
      <c r="G38" s="119"/>
    </row>
    <row r="39" spans="3:10">
      <c r="D39" s="69"/>
      <c r="E39" s="69"/>
      <c r="F39" s="94"/>
      <c r="G39" s="93"/>
    </row>
    <row r="40" spans="3:10">
      <c r="D40" s="120"/>
      <c r="E40" s="69"/>
      <c r="F40" s="94"/>
      <c r="G40" s="93"/>
    </row>
    <row r="41" spans="3:10">
      <c r="D41" s="92"/>
      <c r="E41" s="69"/>
      <c r="F41" s="94"/>
      <c r="G41" s="121"/>
    </row>
    <row r="42" spans="3:10" ht="15" thickBot="1">
      <c r="C42" s="92" t="s">
        <v>137</v>
      </c>
      <c r="D42" s="69"/>
      <c r="E42" s="93"/>
      <c r="F42" s="94"/>
      <c r="G42" s="74"/>
      <c r="I42" s="69"/>
    </row>
    <row r="43" spans="3:10" ht="15.5" thickBot="1">
      <c r="C43" s="95" t="s">
        <v>37</v>
      </c>
      <c r="D43" s="96" t="s">
        <v>38</v>
      </c>
      <c r="E43" s="97"/>
      <c r="F43" s="98"/>
    </row>
    <row r="44" spans="3:10">
      <c r="C44" s="99" t="s">
        <v>39</v>
      </c>
      <c r="D44" s="100" t="s">
        <v>40</v>
      </c>
      <c r="E44" s="101"/>
      <c r="F44" s="102"/>
    </row>
    <row r="45" spans="3:10">
      <c r="C45" s="103"/>
      <c r="D45" s="153"/>
      <c r="E45" s="154"/>
      <c r="F45" s="155"/>
    </row>
    <row r="46" spans="3:10" ht="15" thickBot="1">
      <c r="C46" s="103" t="s">
        <v>41</v>
      </c>
      <c r="D46" s="104" t="s">
        <v>11</v>
      </c>
      <c r="E46" s="105">
        <f>IF(D46=$K$4,(VLOOKUP(D48,$C$5:$F$17,2,FALSE)),(VLOOKUP(D48,$C$5:$F$17,4,FALSE)))</f>
        <v>0.2</v>
      </c>
      <c r="F46" s="106"/>
    </row>
    <row r="47" spans="3:10" ht="27">
      <c r="C47" s="107" t="s">
        <v>42</v>
      </c>
      <c r="D47" s="108" t="s">
        <v>43</v>
      </c>
      <c r="E47" s="71"/>
      <c r="F47" s="106">
        <v>0</v>
      </c>
      <c r="H47" s="156" t="s">
        <v>44</v>
      </c>
      <c r="I47" s="157"/>
      <c r="J47" s="126" t="s">
        <v>45</v>
      </c>
    </row>
    <row r="48" spans="3:10" ht="15" thickBot="1">
      <c r="C48" s="103" t="s">
        <v>46</v>
      </c>
      <c r="D48" s="109" t="s">
        <v>10</v>
      </c>
      <c r="E48" s="110">
        <f>VLOOKUP(D48,$C$4:$F$17,3,FALSE)</f>
        <v>0.3</v>
      </c>
      <c r="F48" s="111">
        <f>(F46-F47)*E48*E46</f>
        <v>0</v>
      </c>
      <c r="H48" s="158"/>
      <c r="I48" s="159"/>
      <c r="J48" s="129" t="s">
        <v>47</v>
      </c>
    </row>
    <row r="49" spans="3:11" ht="27.5" thickBot="1">
      <c r="C49" s="107" t="s">
        <v>48</v>
      </c>
    </row>
    <row r="50" spans="3:11" ht="15" thickBot="1">
      <c r="C50" s="103" t="s">
        <v>49</v>
      </c>
      <c r="D50" s="97" t="s">
        <v>50</v>
      </c>
      <c r="E50" s="97"/>
      <c r="F50" s="98"/>
    </row>
    <row r="51" spans="3:11">
      <c r="C51" s="103" t="s">
        <v>51</v>
      </c>
      <c r="D51" s="101" t="s">
        <v>52</v>
      </c>
      <c r="E51" s="101"/>
      <c r="F51" s="102"/>
    </row>
    <row r="52" spans="3:11">
      <c r="C52" s="103" t="s">
        <v>53</v>
      </c>
      <c r="D52" s="112" t="s">
        <v>17</v>
      </c>
      <c r="E52" s="71">
        <f>IF(D52=$K$7,(VLOOKUP(D55,$O$4:$S$16,3,FALSE)),IF(D52=$K$8,(VLOOKUP(D55,$O$4:S$16,4,FALSE)),(VLOOKUP(D55,$O$4:S$16,5,FALSE))))</f>
        <v>3.1</v>
      </c>
      <c r="F52" s="106">
        <v>0.15</v>
      </c>
      <c r="K52" s="128">
        <f>F46*K54</f>
        <v>0</v>
      </c>
    </row>
    <row r="53" spans="3:11">
      <c r="C53" s="103" t="s">
        <v>54</v>
      </c>
      <c r="D53" s="113" t="s">
        <v>55</v>
      </c>
      <c r="E53" s="105">
        <f>(VLOOKUP(D55,$C$5:$F$16,3,FALSE))</f>
        <v>0.3</v>
      </c>
      <c r="F53" s="106">
        <v>29</v>
      </c>
    </row>
    <row r="54" spans="3:11">
      <c r="C54" s="103" t="s">
        <v>56</v>
      </c>
      <c r="D54" s="114" t="s">
        <v>43</v>
      </c>
      <c r="E54" s="105">
        <f>(VLOOKUP(D55,$C$5:$F$16,4,FALSE))</f>
        <v>0.2</v>
      </c>
      <c r="F54" s="106">
        <v>0</v>
      </c>
      <c r="K54" s="130">
        <f>E48*E46</f>
        <v>0.06</v>
      </c>
    </row>
    <row r="55" spans="3:11" ht="40.5" thickBot="1">
      <c r="C55" s="107" t="s">
        <v>57</v>
      </c>
      <c r="D55" s="115" t="s">
        <v>10</v>
      </c>
      <c r="E55" s="110">
        <f>VLOOKUP(D55,$O$4:$S$16,2,FALSE)</f>
        <v>0.3</v>
      </c>
      <c r="F55" s="116">
        <f>(((F53/365)*F52*E55*E52)*1000)-(F54*E54*E53)</f>
        <v>11.083561643835617</v>
      </c>
      <c r="G55" s="117"/>
      <c r="J55" s="117">
        <f>F55*1000</f>
        <v>11083.561643835617</v>
      </c>
    </row>
    <row r="56" spans="3:11">
      <c r="C56" s="103" t="s">
        <v>58</v>
      </c>
    </row>
    <row r="57" spans="3:11" ht="15" thickBot="1">
      <c r="C57" s="118"/>
      <c r="D57" s="92"/>
      <c r="E57" s="69"/>
      <c r="F57" s="94"/>
      <c r="G57" s="119"/>
    </row>
    <row r="58" spans="3:11">
      <c r="D58" s="69"/>
      <c r="E58" s="69"/>
      <c r="F58" s="94"/>
      <c r="G58" s="93"/>
    </row>
    <row r="59" spans="3:11">
      <c r="D59" s="120"/>
      <c r="E59" s="69"/>
      <c r="F59" s="94"/>
      <c r="G59" s="93"/>
    </row>
    <row r="60" spans="3:11" ht="15" thickBot="1">
      <c r="D60" s="92"/>
      <c r="E60" s="69"/>
      <c r="F60" s="94"/>
      <c r="G60" s="121"/>
    </row>
    <row r="61" spans="3:11">
      <c r="C61" s="160" t="s">
        <v>59</v>
      </c>
      <c r="F61" s="122"/>
    </row>
    <row r="62" spans="3:11" ht="15" thickBot="1">
      <c r="C62" s="161"/>
      <c r="D62" s="92"/>
      <c r="E62" s="69"/>
      <c r="F62" s="94"/>
      <c r="G62" s="119"/>
    </row>
    <row r="63" spans="3:11">
      <c r="D63" s="69"/>
      <c r="E63" s="69"/>
      <c r="F63" s="94"/>
      <c r="G63" s="93"/>
    </row>
    <row r="66" spans="3:11" ht="15" thickBot="1">
      <c r="C66" s="92" t="s">
        <v>138</v>
      </c>
      <c r="D66" s="69"/>
      <c r="E66" s="93"/>
      <c r="F66" s="94"/>
      <c r="G66" s="74"/>
      <c r="I66" s="69"/>
    </row>
    <row r="67" spans="3:11" ht="15.5" thickBot="1">
      <c r="C67" s="95" t="s">
        <v>37</v>
      </c>
      <c r="D67" s="96" t="s">
        <v>38</v>
      </c>
      <c r="E67" s="97"/>
      <c r="F67" s="98"/>
    </row>
    <row r="68" spans="3:11">
      <c r="C68" s="99" t="s">
        <v>39</v>
      </c>
      <c r="D68" s="100" t="s">
        <v>40</v>
      </c>
      <c r="E68" s="101"/>
      <c r="F68" s="102"/>
    </row>
    <row r="69" spans="3:11">
      <c r="C69" s="103"/>
      <c r="D69" s="153"/>
      <c r="E69" s="154"/>
      <c r="F69" s="155"/>
    </row>
    <row r="70" spans="3:11" ht="15" thickBot="1">
      <c r="C70" s="103" t="s">
        <v>41</v>
      </c>
      <c r="D70" s="104" t="s">
        <v>11</v>
      </c>
      <c r="E70" s="105">
        <f>IF(D70=$K$4,(VLOOKUP(D72,$C$5:$F$17,2,FALSE)),(VLOOKUP(D72,$C$5:$F$17,4,FALSE)))</f>
        <v>0.2</v>
      </c>
      <c r="F70" s="106"/>
    </row>
    <row r="71" spans="3:11" ht="27">
      <c r="C71" s="107" t="s">
        <v>42</v>
      </c>
      <c r="D71" s="108" t="s">
        <v>43</v>
      </c>
      <c r="E71" s="71"/>
      <c r="F71" s="106">
        <v>0</v>
      </c>
      <c r="H71" s="156" t="s">
        <v>44</v>
      </c>
      <c r="I71" s="157"/>
      <c r="J71" s="126" t="s">
        <v>45</v>
      </c>
    </row>
    <row r="72" spans="3:11" ht="15" thickBot="1">
      <c r="C72" s="103" t="s">
        <v>46</v>
      </c>
      <c r="D72" s="109" t="s">
        <v>10</v>
      </c>
      <c r="E72" s="110">
        <f>VLOOKUP(D72,$C$4:$F$17,3,FALSE)</f>
        <v>0.3</v>
      </c>
      <c r="F72" s="111">
        <f>(F70-F71)*E72*E70</f>
        <v>0</v>
      </c>
      <c r="H72" s="158"/>
      <c r="I72" s="159"/>
      <c r="J72" s="129" t="s">
        <v>47</v>
      </c>
    </row>
    <row r="73" spans="3:11" ht="27.5" thickBot="1">
      <c r="C73" s="107" t="s">
        <v>48</v>
      </c>
    </row>
    <row r="74" spans="3:11" ht="15" thickBot="1">
      <c r="C74" s="103" t="s">
        <v>49</v>
      </c>
      <c r="D74" s="97" t="s">
        <v>50</v>
      </c>
      <c r="E74" s="97"/>
      <c r="F74" s="98"/>
    </row>
    <row r="75" spans="3:11">
      <c r="C75" s="103" t="s">
        <v>51</v>
      </c>
      <c r="D75" s="101" t="s">
        <v>52</v>
      </c>
      <c r="E75" s="101"/>
      <c r="F75" s="102"/>
    </row>
    <row r="76" spans="3:11">
      <c r="C76" s="103" t="s">
        <v>53</v>
      </c>
      <c r="D76" s="112" t="s">
        <v>17</v>
      </c>
      <c r="E76" s="71">
        <f>IF(D76=$K$7,(VLOOKUP(D79,$O$4:$S$16,3,FALSE)),IF(D76=$K$8,(VLOOKUP(D79,$O$4:S$16,4,FALSE)),(VLOOKUP(D79,$O$4:S$16,5,FALSE))))</f>
        <v>3.1</v>
      </c>
      <c r="F76" s="106">
        <v>0.15</v>
      </c>
      <c r="K76" s="128">
        <f>F70*K78</f>
        <v>0</v>
      </c>
    </row>
    <row r="77" spans="3:11">
      <c r="C77" s="103" t="s">
        <v>54</v>
      </c>
      <c r="D77" s="113" t="s">
        <v>55</v>
      </c>
      <c r="E77" s="105">
        <f>(VLOOKUP(D79,$C$5:$F$16,3,FALSE))</f>
        <v>0.3</v>
      </c>
      <c r="F77" s="106">
        <v>31</v>
      </c>
    </row>
    <row r="78" spans="3:11">
      <c r="C78" s="103" t="s">
        <v>56</v>
      </c>
      <c r="D78" s="114" t="s">
        <v>43</v>
      </c>
      <c r="E78" s="105">
        <f>(VLOOKUP(D79,$C$5:$F$16,4,FALSE))</f>
        <v>0.2</v>
      </c>
      <c r="F78" s="106">
        <v>0</v>
      </c>
      <c r="K78" s="130">
        <f>E72*E70</f>
        <v>0.06</v>
      </c>
    </row>
    <row r="79" spans="3:11" ht="40.5" thickBot="1">
      <c r="C79" s="107" t="s">
        <v>57</v>
      </c>
      <c r="D79" s="115" t="s">
        <v>10</v>
      </c>
      <c r="E79" s="110">
        <f>VLOOKUP(D79,$O$4:$S$16,2,FALSE)</f>
        <v>0.3</v>
      </c>
      <c r="F79" s="116">
        <f>(((F77/365)*F76*E79*E76)*1000)-(F78*E78*E77)</f>
        <v>11.847945205479451</v>
      </c>
      <c r="G79" s="117"/>
      <c r="J79" s="117">
        <f>F79*1000</f>
        <v>11847.945205479451</v>
      </c>
    </row>
    <row r="80" spans="3:11">
      <c r="C80" s="103" t="s">
        <v>58</v>
      </c>
    </row>
    <row r="81" spans="3:10" ht="15" thickBot="1">
      <c r="C81" s="118"/>
      <c r="D81" s="92"/>
      <c r="E81" s="69"/>
      <c r="F81" s="94"/>
      <c r="G81" s="119"/>
    </row>
    <row r="82" spans="3:10">
      <c r="D82" s="69"/>
      <c r="E82" s="69"/>
      <c r="F82" s="94"/>
      <c r="G82" s="93"/>
    </row>
    <row r="83" spans="3:10">
      <c r="D83" s="120"/>
      <c r="E83" s="69"/>
      <c r="F83" s="94"/>
      <c r="G83" s="93"/>
    </row>
    <row r="84" spans="3:10" ht="15" thickBot="1">
      <c r="D84" s="92"/>
      <c r="E84" s="69"/>
      <c r="F84" s="94"/>
      <c r="G84" s="121"/>
    </row>
    <row r="85" spans="3:10">
      <c r="C85" s="160" t="s">
        <v>59</v>
      </c>
      <c r="F85" s="122"/>
    </row>
    <row r="86" spans="3:10" ht="15" thickBot="1">
      <c r="C86" s="161"/>
      <c r="D86" s="92"/>
      <c r="E86" s="69"/>
      <c r="F86" s="94"/>
      <c r="G86" s="119"/>
    </row>
    <row r="87" spans="3:10">
      <c r="D87" s="69"/>
      <c r="E87" s="69"/>
      <c r="F87" s="94"/>
      <c r="G87" s="93"/>
    </row>
    <row r="90" spans="3:10" ht="15" thickBot="1">
      <c r="C90" s="92" t="s">
        <v>139</v>
      </c>
      <c r="D90" s="69"/>
      <c r="E90" s="93"/>
      <c r="F90" s="94"/>
      <c r="G90" s="74"/>
      <c r="I90" s="69"/>
    </row>
    <row r="91" spans="3:10" ht="15.5" thickBot="1">
      <c r="C91" s="95" t="s">
        <v>37</v>
      </c>
      <c r="D91" s="96" t="s">
        <v>38</v>
      </c>
      <c r="E91" s="97"/>
      <c r="F91" s="98"/>
    </row>
    <row r="92" spans="3:10">
      <c r="C92" s="99" t="s">
        <v>39</v>
      </c>
      <c r="D92" s="100" t="s">
        <v>40</v>
      </c>
      <c r="E92" s="101"/>
      <c r="F92" s="102"/>
    </row>
    <row r="93" spans="3:10">
      <c r="C93" s="103"/>
      <c r="D93" s="153"/>
      <c r="E93" s="154"/>
      <c r="F93" s="155"/>
    </row>
    <row r="94" spans="3:10" ht="15" thickBot="1">
      <c r="C94" s="103" t="s">
        <v>41</v>
      </c>
      <c r="D94" s="104" t="s">
        <v>11</v>
      </c>
      <c r="E94" s="105">
        <f>IF(D94=$K$4,(VLOOKUP(D96,$C$5:$F$17,2,FALSE)),(VLOOKUP(D96,$C$5:$F$17,4,FALSE)))</f>
        <v>0.2</v>
      </c>
      <c r="F94" s="106"/>
    </row>
    <row r="95" spans="3:10" ht="27">
      <c r="C95" s="107" t="s">
        <v>42</v>
      </c>
      <c r="D95" s="108" t="s">
        <v>43</v>
      </c>
      <c r="E95" s="71"/>
      <c r="F95" s="106">
        <v>0</v>
      </c>
      <c r="H95" s="156" t="s">
        <v>44</v>
      </c>
      <c r="I95" s="157"/>
      <c r="J95" s="126" t="s">
        <v>45</v>
      </c>
    </row>
    <row r="96" spans="3:10" ht="15" thickBot="1">
      <c r="C96" s="103" t="s">
        <v>46</v>
      </c>
      <c r="D96" s="109" t="s">
        <v>10</v>
      </c>
      <c r="E96" s="110">
        <f>VLOOKUP(D96,$C$4:$F$17,3,FALSE)</f>
        <v>0.3</v>
      </c>
      <c r="F96" s="111">
        <f>(F94-F95)*E96*E94</f>
        <v>0</v>
      </c>
      <c r="H96" s="158"/>
      <c r="I96" s="159"/>
      <c r="J96" s="129" t="s">
        <v>47</v>
      </c>
    </row>
    <row r="97" spans="3:10" ht="27.5" thickBot="1">
      <c r="C97" s="107" t="s">
        <v>48</v>
      </c>
    </row>
    <row r="98" spans="3:10" ht="15" thickBot="1">
      <c r="C98" s="103" t="s">
        <v>49</v>
      </c>
      <c r="D98" s="97" t="s">
        <v>50</v>
      </c>
      <c r="E98" s="97"/>
      <c r="F98" s="98"/>
    </row>
    <row r="99" spans="3:10">
      <c r="C99" s="103" t="s">
        <v>51</v>
      </c>
      <c r="D99" s="101" t="s">
        <v>52</v>
      </c>
      <c r="E99" s="101"/>
      <c r="F99" s="102"/>
    </row>
    <row r="100" spans="3:10">
      <c r="C100" s="103" t="s">
        <v>53</v>
      </c>
      <c r="D100" s="112" t="s">
        <v>17</v>
      </c>
      <c r="E100" s="71">
        <f>IF(D100=$K$7,(VLOOKUP(D103,$O$4:$S$16,3,FALSE)),IF(D100=$K$8,(VLOOKUP(D103,$O$4:S$16,4,FALSE)),(VLOOKUP(D103,$O$4:S$16,5,FALSE))))</f>
        <v>3.1</v>
      </c>
      <c r="F100" s="106">
        <v>0.15</v>
      </c>
    </row>
    <row r="101" spans="3:10">
      <c r="C101" s="103" t="s">
        <v>54</v>
      </c>
      <c r="D101" s="113" t="s">
        <v>55</v>
      </c>
      <c r="E101" s="105">
        <f>(VLOOKUP(D103,$C$5:$F$16,3,FALSE))</f>
        <v>0.3</v>
      </c>
      <c r="F101" s="106">
        <v>30</v>
      </c>
    </row>
    <row r="102" spans="3:10">
      <c r="C102" s="103" t="s">
        <v>56</v>
      </c>
      <c r="D102" s="114" t="s">
        <v>43</v>
      </c>
      <c r="E102" s="105">
        <f>(VLOOKUP(D103,$C$5:$F$16,4,FALSE))</f>
        <v>0.2</v>
      </c>
      <c r="F102" s="106">
        <v>0</v>
      </c>
    </row>
    <row r="103" spans="3:10" ht="40.5" thickBot="1">
      <c r="C103" s="107" t="s">
        <v>57</v>
      </c>
      <c r="D103" s="115" t="s">
        <v>10</v>
      </c>
      <c r="E103" s="110">
        <f>VLOOKUP(D103,$O$4:$S$16,2,FALSE)</f>
        <v>0.3</v>
      </c>
      <c r="F103" s="116">
        <f>(((F101/365)*F100*E103*E100)*1000)-(F102*E102*E101)</f>
        <v>11.465753424657533</v>
      </c>
      <c r="G103" s="117"/>
      <c r="J103" s="117">
        <f>F103*1000</f>
        <v>11465.753424657534</v>
      </c>
    </row>
    <row r="104" spans="3:10">
      <c r="C104" s="103" t="s">
        <v>58</v>
      </c>
    </row>
    <row r="105" spans="3:10" ht="15" thickBot="1">
      <c r="C105" s="118"/>
      <c r="D105" s="92"/>
      <c r="E105" s="69"/>
      <c r="F105" s="94"/>
      <c r="G105" s="119"/>
    </row>
    <row r="106" spans="3:10">
      <c r="D106" s="69"/>
      <c r="E106" s="69"/>
      <c r="F106" s="94"/>
      <c r="G106" s="93"/>
    </row>
    <row r="107" spans="3:10">
      <c r="D107" s="120"/>
      <c r="E107" s="69"/>
      <c r="F107" s="94"/>
      <c r="G107" s="93"/>
    </row>
    <row r="108" spans="3:10" ht="15" thickBot="1">
      <c r="D108" s="92"/>
      <c r="E108" s="69"/>
      <c r="F108" s="94"/>
      <c r="G108" s="121"/>
    </row>
    <row r="109" spans="3:10">
      <c r="C109" s="160" t="s">
        <v>59</v>
      </c>
      <c r="F109" s="122"/>
    </row>
    <row r="110" spans="3:10" ht="15" thickBot="1">
      <c r="C110" s="161"/>
      <c r="D110" s="92"/>
      <c r="E110" s="69"/>
      <c r="F110" s="94"/>
      <c r="G110" s="119"/>
    </row>
    <row r="111" spans="3:10">
      <c r="D111" s="69"/>
      <c r="E111" s="69"/>
      <c r="F111" s="94"/>
      <c r="G111" s="93"/>
    </row>
  </sheetData>
  <sheetProtection selectLockedCells="1"/>
  <mergeCells count="13">
    <mergeCell ref="D45:F45"/>
    <mergeCell ref="H47:I48"/>
    <mergeCell ref="C61:C62"/>
    <mergeCell ref="D69:F69"/>
    <mergeCell ref="H71:I72"/>
    <mergeCell ref="C2:F2"/>
    <mergeCell ref="D21:F21"/>
    <mergeCell ref="C37:C38"/>
    <mergeCell ref="H23:I24"/>
    <mergeCell ref="C85:C86"/>
    <mergeCell ref="D93:F93"/>
    <mergeCell ref="H95:I96"/>
    <mergeCell ref="C109:C110"/>
  </mergeCells>
  <dataValidations count="4">
    <dataValidation type="list" allowBlank="1" showInputMessage="1" showErrorMessage="1" sqref="D22 D46 D70 D94" xr:uid="{00000000-0002-0000-0000-000000000000}">
      <formula1>$K$4:$K$5</formula1>
    </dataValidation>
    <dataValidation type="list" allowBlank="1" showInputMessage="1" showErrorMessage="1" sqref="D24 D48 D72 D96" xr:uid="{00000000-0002-0000-0000-000001000000}">
      <formula1>$C$5:$C$17</formula1>
    </dataValidation>
    <dataValidation type="list" allowBlank="1" showInputMessage="1" showErrorMessage="1" sqref="D28 D52 D76 D100" xr:uid="{00000000-0002-0000-0000-000002000000}">
      <formula1>$K$7:$K$9</formula1>
    </dataValidation>
    <dataValidation type="list" allowBlank="1" showInputMessage="1" showErrorMessage="1" sqref="D31 D36 D41 D55 D60 D79 D84 D103 D108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265625" defaultRowHeight="13"/>
  <cols>
    <col min="1" max="1" width="8.7265625" style="4" customWidth="1"/>
    <col min="2" max="2" width="26.7265625" style="4" customWidth="1"/>
    <col min="3" max="3" width="12" style="4" customWidth="1"/>
    <col min="4" max="6" width="20.7265625" style="4"/>
    <col min="7" max="7" width="26.7265625" style="4" customWidth="1"/>
    <col min="8" max="8" width="20.7265625" style="4"/>
    <col min="9" max="9" width="15.26953125" style="4" customWidth="1"/>
    <col min="10" max="10" width="12.81640625" style="4" customWidth="1"/>
    <col min="11" max="16384" width="20.726562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6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6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6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6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2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6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6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6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6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6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6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6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6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6">
      <c r="G31" s="10" t="s">
        <v>71</v>
      </c>
      <c r="H31" s="6">
        <v>0.15</v>
      </c>
      <c r="I31" s="54">
        <f>I28*H31</f>
        <v>11.737499999999999</v>
      </c>
    </row>
    <row r="32" spans="2:9" ht="26">
      <c r="G32" s="10" t="s">
        <v>72</v>
      </c>
      <c r="H32" s="6">
        <v>0.3</v>
      </c>
      <c r="I32" s="54">
        <f>I28*H32</f>
        <v>23.474999999999998</v>
      </c>
    </row>
    <row r="33" spans="7:9" ht="26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265625" defaultRowHeight="13"/>
  <cols>
    <col min="1" max="1" width="8.7265625" style="4"/>
    <col min="2" max="2" width="25" style="4" customWidth="1"/>
    <col min="3" max="3" width="8.7265625" style="4"/>
    <col min="4" max="4" width="17.1796875" style="4" customWidth="1"/>
    <col min="5" max="5" width="6.81640625" style="4" customWidth="1"/>
    <col min="6" max="6" width="6.453125" style="4" customWidth="1"/>
    <col min="7" max="7" width="22.26953125" style="4" customWidth="1"/>
    <col min="8" max="8" width="8.7265625" style="4"/>
    <col min="9" max="9" width="12.1796875" style="4" customWidth="1"/>
    <col min="10" max="11" width="5.26953125" style="4" customWidth="1"/>
    <col min="12" max="12" width="25.81640625" style="4" customWidth="1"/>
    <col min="13" max="13" width="14" style="4" customWidth="1"/>
    <col min="14" max="14" width="10.81640625" style="4" customWidth="1"/>
    <col min="15" max="16384" width="8.726562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4.5"/>
  <cols>
    <col min="2" max="2" width="24.7265625" customWidth="1"/>
    <col min="3" max="3" width="14.8164062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27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7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7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7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/>
</ds:datastoreItem>
</file>

<file path=customXml/itemProps2.xml><?xml version="1.0" encoding="utf-8"?>
<ds:datastoreItem xmlns:ds="http://schemas.openxmlformats.org/officeDocument/2006/customXml" ds:itemID="{3A210914-9792-42B2-9FF6-31C0394FA283}">
  <ds:schemaRefs/>
</ds:datastoreItem>
</file>

<file path=customXml/itemProps3.xml><?xml version="1.0" encoding="utf-8"?>
<ds:datastoreItem xmlns:ds="http://schemas.openxmlformats.org/officeDocument/2006/customXml" ds:itemID="{0A97A245-9448-462D-AAAA-B89FB7F2AF44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2024-04-30T13:27:27Z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