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13_ncr:1_{2939F48A-989D-43E7-9109-BDA9AC02515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5" l="1"/>
  <c r="E78" i="5"/>
  <c r="E77" i="5"/>
  <c r="E76" i="5"/>
  <c r="E72" i="5"/>
  <c r="F72" i="5" s="1"/>
  <c r="E70" i="5"/>
  <c r="E55" i="5"/>
  <c r="E54" i="5"/>
  <c r="E53" i="5"/>
  <c r="E52" i="5"/>
  <c r="F55" i="5" s="1"/>
  <c r="I55" i="5" s="1"/>
  <c r="E48" i="5"/>
  <c r="F48" i="5" s="1"/>
  <c r="E46" i="5"/>
  <c r="E22" i="5"/>
  <c r="F79" i="5" l="1"/>
  <c r="I79" i="5" s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I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6" authorId="0" shapeId="0" xr:uid="{F5706EA0-F7A9-4D77-8CA5-5ABCF1443DE2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48" authorId="0" shapeId="0" xr:uid="{A00EA658-3B85-4203-B290-3EB75E6D6B2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2" authorId="0" shapeId="0" xr:uid="{BA4B2C54-6B48-47BA-88D3-EDF3AC252CBE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3" authorId="0" shapeId="0" xr:uid="{0EB4E21E-AFE0-4231-BB39-735924B3182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4" authorId="0" shapeId="0" xr:uid="{64A6B571-7F46-4406-9C4B-42ED844F78D2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5" authorId="0" shapeId="0" xr:uid="{B79AB66B-FB68-4872-9955-75A9AE71290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70" authorId="0" shapeId="0" xr:uid="{A371D5F4-5A60-40E0-A13E-31BD0D348D9F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72" authorId="0" shapeId="0" xr:uid="{B668565A-B500-4E63-8DC1-E3A51D19890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76" authorId="0" shapeId="0" xr:uid="{7AF0076D-FCB5-4906-97A3-CB0BF524994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77" authorId="0" shapeId="0" xr:uid="{5DBC0A31-75E3-4CA0-AC20-BA82C28166F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78" authorId="0" shapeId="0" xr:uid="{1D4229CA-A653-44F6-8C76-200CF13BBC4E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79" authorId="0" shapeId="0" xr:uid="{393ACB10-A950-4F32-8C1A-3A48D29C4A1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<sst xmlns="http://schemas.openxmlformats.org/spreadsheetml/2006/main" count="364" uniqueCount="139">
  <si>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</si>
  <si>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</si>
  <si>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</si>
  <si>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</si>
  <si>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</si>
  <si>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</si>
  <si>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</si>
  <si>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</si>
  <si>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</si>
  <si>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</si>
  <si>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</si>
  <si>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</si>
  <si>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</si>
  <si>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</si>
  <si>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</si>
  <si>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</si>
  <si>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</si>
  <si>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</si>
  <si>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</si>
  <si>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</si>
  <si>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</si>
  <si>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</si>
  <si>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</si>
  <si>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</si>
  <si>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</si>
  <si>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</si>
  <si>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</si>
  <si>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</si>
  <si>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</si>
  <si>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</si>
  <si>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</si>
  <si>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</si>
  <si>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</si>
  <si>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</si>
  <si>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</si>
  <si>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</si>
  <si>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</si>
  <si>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</si>
  <si>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</si>
  <si>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</si>
  <si>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</si>
  <si>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</si>
  <si>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</si>
  <si>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</si>
  <si>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</si>
  <si>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</si>
  <si>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</si>
  <si>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</si>
  <si>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</si>
  <si>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</si>
  <si>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</si>
  <si>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</si>
  <si>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</si>
  <si>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</si>
  <si>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</si>
  <si>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</si>
  <si>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</si>
  <si>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</si>
  <si>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</si>
  <si>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</si>
  <si>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</si>
  <si>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</si>
  <si>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</si>
  <si>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</si>
  <si>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</si>
  <si>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</si>
  <si>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</si>
  <si>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</si>
  <si>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</si>
  <si>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</si>
  <si>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</si>
  <si>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</si>
  <si>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</si>
  <si>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</si>
  <si>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</si>
  <si>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</si>
  <si>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</si>
  <si>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</si>
  <si>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</si>
  <si>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</si>
  <si>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</si>
  <si>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</si>
  <si>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</si>
  <si>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</si>
  <si>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</si>
  <si>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</si>
  <si>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</si>
  <si>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</si>
  <si>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</si>
  <si>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</si>
  <si>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</si>
  <si>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</si>
  <si>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</si>
  <si>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</si>
  <si>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</si>
  <si>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</si>
  <si>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</si>
  <si>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</si>
  <si>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</si>
  <si>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</si>
  <si>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</si>
  <si>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</si>
  <si>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</si>
  <si>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</si>
  <si>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</si>
  <si>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</si>
  <si>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</si>
  <si>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</si>
  <si>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</si>
  <si>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</si>
  <si>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</si>
  <si>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</si>
  <si>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</si>
  <si>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</si>
  <si>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</si>
  <si>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</si>
  <si>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</si>
  <si>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</si>
  <si>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</si>
  <si>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</si>
  <si>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</si>
  <si>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</si>
  <si>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</si>
  <si>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</si>
  <si>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</si>
  <si>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</si>
  <si>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</si>
  <si>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</si>
  <si>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</si>
  <si>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</si>
  <si>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</si>
  <si>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</si>
  <si>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</si>
  <si>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</si>
  <si>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</si>
  <si>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</si>
  <si>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July: DIY activities in NBNK PU by Q3 2024</t>
  </si>
  <si>
    <t>August: DIY activities in NBNK PU by Q3 2024</t>
  </si>
  <si>
    <t>Sept: DIY activities in NBNK PU by Q3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</si>
</sst>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4">
    <cellStyle name="Comma" xfId="1" builtinId="3"/>
    <cellStyle name="Comma 2" xfId="3" xr:uid="{6F67BEAD-7771-4AF4-850A-7A9A5214BF4D}"/>
    <cellStyle name="Normal" xfId="0" builtinId="0"/>
    <cellStyle name="Normal 2" xfId="2" xr:uid="{E592670E-EE93-4F63-B1FC-71591EFD90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45</xdr:row>
      <xdr:rowOff>95250</xdr:rowOff>
    </xdr:from>
    <xdr:to>
      <xdr:col>3</xdr:col>
      <xdr:colOff>12700</xdr:colOff>
      <xdr:row>48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1E2B42B-C040-4AE8-8378-83DA70C94B47}"/>
            </a:ext>
          </a:extLst>
        </xdr:cNvPr>
        <xdr:cNvCxnSpPr/>
      </xdr:nvCxnSpPr>
      <xdr:spPr>
        <a:xfrm flipV="1">
          <a:off x="5437909" y="874568"/>
          <a:ext cx="688109" cy="6788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47</xdr:row>
      <xdr:rowOff>114300</xdr:rowOff>
    </xdr:from>
    <xdr:to>
      <xdr:col>3</xdr:col>
      <xdr:colOff>57150</xdr:colOff>
      <xdr:row>49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D17825A-F47A-49E3-AC75-624168DC6E67}"/>
            </a:ext>
          </a:extLst>
        </xdr:cNvPr>
        <xdr:cNvCxnSpPr/>
      </xdr:nvCxnSpPr>
      <xdr:spPr>
        <a:xfrm flipV="1">
          <a:off x="4218709" y="1430482"/>
          <a:ext cx="1951759" cy="545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51</xdr:row>
      <xdr:rowOff>57150</xdr:rowOff>
    </xdr:from>
    <xdr:to>
      <xdr:col>3</xdr:col>
      <xdr:colOff>76200</xdr:colOff>
      <xdr:row>52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39A5789-4866-4719-B62F-97EB18AA3DD4}"/>
            </a:ext>
          </a:extLst>
        </xdr:cNvPr>
        <xdr:cNvCxnSpPr/>
      </xdr:nvCxnSpPr>
      <xdr:spPr>
        <a:xfrm flipV="1">
          <a:off x="5507759" y="2282536"/>
          <a:ext cx="681759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53</xdr:row>
      <xdr:rowOff>114300</xdr:rowOff>
    </xdr:from>
    <xdr:to>
      <xdr:col>3</xdr:col>
      <xdr:colOff>44450</xdr:colOff>
      <xdr:row>54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9402880-E899-488E-A85D-FD6EEEDE3F5C}"/>
            </a:ext>
          </a:extLst>
        </xdr:cNvPr>
        <xdr:cNvCxnSpPr/>
      </xdr:nvCxnSpPr>
      <xdr:spPr>
        <a:xfrm>
          <a:off x="4237759" y="2720686"/>
          <a:ext cx="1920009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69</xdr:row>
      <xdr:rowOff>95250</xdr:rowOff>
    </xdr:from>
    <xdr:to>
      <xdr:col>3</xdr:col>
      <xdr:colOff>12700</xdr:colOff>
      <xdr:row>72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0E282E7-BAE6-4718-89C9-694D3E4B2C07}"/>
            </a:ext>
          </a:extLst>
        </xdr:cNvPr>
        <xdr:cNvCxnSpPr/>
      </xdr:nvCxnSpPr>
      <xdr:spPr>
        <a:xfrm flipV="1">
          <a:off x="5437909" y="874568"/>
          <a:ext cx="688109" cy="6788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71</xdr:row>
      <xdr:rowOff>114300</xdr:rowOff>
    </xdr:from>
    <xdr:to>
      <xdr:col>3</xdr:col>
      <xdr:colOff>57150</xdr:colOff>
      <xdr:row>73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9A792CE-30D9-490E-A67C-39741A6828F4}"/>
            </a:ext>
          </a:extLst>
        </xdr:cNvPr>
        <xdr:cNvCxnSpPr/>
      </xdr:nvCxnSpPr>
      <xdr:spPr>
        <a:xfrm flipV="1">
          <a:off x="4218709" y="1430482"/>
          <a:ext cx="1951759" cy="545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75</xdr:row>
      <xdr:rowOff>57150</xdr:rowOff>
    </xdr:from>
    <xdr:to>
      <xdr:col>3</xdr:col>
      <xdr:colOff>76200</xdr:colOff>
      <xdr:row>76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1FF9ACC-A769-4D3A-8CD7-7601963CFAB8}"/>
            </a:ext>
          </a:extLst>
        </xdr:cNvPr>
        <xdr:cNvCxnSpPr/>
      </xdr:nvCxnSpPr>
      <xdr:spPr>
        <a:xfrm flipV="1">
          <a:off x="5507759" y="2282536"/>
          <a:ext cx="681759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77</xdr:row>
      <xdr:rowOff>114300</xdr:rowOff>
    </xdr:from>
    <xdr:to>
      <xdr:col>3</xdr:col>
      <xdr:colOff>44450</xdr:colOff>
      <xdr:row>78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3480228-A1D7-4AD9-A7FE-627F84E91AAF}"/>
            </a:ext>
          </a:extLst>
        </xdr:cNvPr>
        <xdr:cNvCxnSpPr/>
      </xdr:nvCxnSpPr>
      <xdr:spPr>
        <a:xfrm>
          <a:off x="4237759" y="2720686"/>
          <a:ext cx="1920009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86"/>
  <sheetViews>
    <sheetView tabSelected="1" topLeftCell="A18" zoomScale="110" zoomScaleNormal="110" workbookViewId="0">
      <selection activeCell="J29" sqref="J29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3.85546875" style="72" hidden="1" customWidth="1"/>
    <col min="6" max="6" width="28.5703125" style="107" customWidth="1"/>
    <col min="7" max="7" width="4.28515625" style="72" customWidth="1"/>
    <col min="8" max="8" width="4.7109375" style="72" customWidth="1"/>
    <col min="9" max="9" width="11.28515625" style="72" customWidth="1"/>
    <col min="10" max="10" width="18.5703125" style="72" customWidth="1"/>
    <col min="11" max="11" width="15.42578125" style="72" customWidth="1"/>
    <col min="12" max="12" width="8.7109375" style="72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hidden="1" thickBot="1"/>
    <row r="2" spans="2:20" ht="27" hidden="1" thickBot="1">
      <c r="C2" s="161" t="s">
        <v>0</v>
      </c>
      <c r="D2" s="162"/>
      <c r="E2" s="162"/>
      <c r="F2" s="163"/>
    </row>
    <row r="3" spans="2:20" ht="15.7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.7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.75" thickBot="1">
      <c r="B18" s="73"/>
      <c r="C18" s="78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.7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2"/>
      <c r="E21" s="153"/>
      <c r="F21" s="154"/>
    </row>
    <row r="22" spans="2:20" ht="15.7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51">
        <v>16000</v>
      </c>
      <c r="R22">
        <v>0.25</v>
      </c>
      <c r="S22" s="139">
        <v>0.8</v>
      </c>
      <c r="T22" s="140">
        <f>S22*R22</f>
        <v>0.2</v>
      </c>
    </row>
    <row r="23" spans="2:20" ht="26.25">
      <c r="C23" s="70" t="s">
        <v>42</v>
      </c>
      <c r="D23" s="118" t="s">
        <v>43</v>
      </c>
      <c r="E23" s="82"/>
      <c r="F23" s="113"/>
      <c r="H23" s="155" t="s">
        <v>44</v>
      </c>
      <c r="I23" s="156"/>
      <c r="J23" s="95" t="s">
        <v>45</v>
      </c>
      <c r="M23" s="139"/>
      <c r="N23" s="141"/>
      <c r="S23">
        <v>5.6</v>
      </c>
      <c r="T23">
        <f>S23/R22</f>
        <v>22.4</v>
      </c>
    </row>
    <row r="24" spans="2:20" ht="15.7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4800</v>
      </c>
      <c r="H24" s="157"/>
      <c r="I24" s="158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2.3589041095890413</v>
      </c>
      <c r="G31" s="115"/>
      <c r="I31" s="141">
        <f>F31*1000</f>
        <v>2358.9041095890411</v>
      </c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/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" customHeight="1">
      <c r="C37" s="159" t="s">
        <v>59</v>
      </c>
      <c r="F37" s="114"/>
    </row>
    <row r="38" spans="3:10" ht="15.75" thickBot="1">
      <c r="C38" s="160"/>
      <c r="D38" s="78"/>
      <c r="E38" s="73"/>
      <c r="F38" s="110"/>
      <c r="G38" s="87"/>
    </row>
    <row r="39" spans="3:10">
      <c r="D39" s="73"/>
      <c r="E39" s="73"/>
      <c r="F39" s="110"/>
      <c r="G39" s="85"/>
      <c r="H39" s="72">
        <f>F39/F29</f>
        <v>0</v>
      </c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 ht="15.75" thickBot="1">
      <c r="C42" s="78" t="s">
        <v>137</v>
      </c>
      <c r="D42" s="73"/>
      <c r="E42" s="85"/>
      <c r="F42" s="110"/>
      <c r="G42" s="84"/>
      <c r="I42" s="73"/>
    </row>
    <row r="43" spans="3:10" ht="15.75" thickBot="1">
      <c r="C43" s="97" t="s">
        <v>37</v>
      </c>
      <c r="D43" s="98" t="s">
        <v>38</v>
      </c>
      <c r="E43" s="99"/>
      <c r="F43" s="111"/>
    </row>
    <row r="44" spans="3:10">
      <c r="C44" s="100" t="s">
        <v>39</v>
      </c>
      <c r="D44" s="116" t="s">
        <v>40</v>
      </c>
      <c r="E44" s="90"/>
      <c r="F44" s="112"/>
    </row>
    <row r="45" spans="3:10">
      <c r="C45" s="69"/>
      <c r="D45" s="152"/>
      <c r="E45" s="153"/>
      <c r="F45" s="154"/>
    </row>
    <row r="46" spans="3:10" ht="15.75" thickBot="1">
      <c r="C46" s="69" t="s">
        <v>41</v>
      </c>
      <c r="D46" s="117" t="s">
        <v>4</v>
      </c>
      <c r="E46" s="91">
        <f>IF(D46=$K$4,(VLOOKUP(D48,$C$5:$F$17,2,FALSE)),(VLOOKUP(D48,$C$5:$F$17,4,FALSE)))</f>
        <v>1</v>
      </c>
      <c r="F46" s="151">
        <v>45000</v>
      </c>
    </row>
    <row r="47" spans="3:10" ht="26.25">
      <c r="C47" s="70" t="s">
        <v>42</v>
      </c>
      <c r="D47" s="118" t="s">
        <v>43</v>
      </c>
      <c r="E47" s="82"/>
      <c r="F47" s="113"/>
      <c r="H47" s="155" t="s">
        <v>44</v>
      </c>
      <c r="I47" s="156"/>
      <c r="J47" s="95" t="s">
        <v>45</v>
      </c>
    </row>
    <row r="48" spans="3:10" ht="15.75" thickBot="1">
      <c r="C48" s="69" t="s">
        <v>46</v>
      </c>
      <c r="D48" s="119" t="s">
        <v>10</v>
      </c>
      <c r="E48" s="92">
        <f>VLOOKUP(D48,$C$4:$F$17,3,FALSE)</f>
        <v>0.3</v>
      </c>
      <c r="F48" s="106">
        <f>(F46-F47)*E48*E46</f>
        <v>13500</v>
      </c>
      <c r="H48" s="157"/>
      <c r="I48" s="158"/>
      <c r="J48" s="96" t="s">
        <v>47</v>
      </c>
    </row>
    <row r="49" spans="3:11" ht="27" thickBot="1">
      <c r="C49" s="70" t="s">
        <v>48</v>
      </c>
    </row>
    <row r="50" spans="3:11" ht="15.75" thickBot="1">
      <c r="C50" s="69" t="s">
        <v>49</v>
      </c>
      <c r="D50" s="99" t="s">
        <v>50</v>
      </c>
      <c r="E50" s="99"/>
      <c r="F50" s="111"/>
    </row>
    <row r="51" spans="3:11">
      <c r="C51" s="69" t="s">
        <v>51</v>
      </c>
      <c r="D51" s="90" t="s">
        <v>52</v>
      </c>
      <c r="E51" s="90"/>
      <c r="F51" s="112"/>
    </row>
    <row r="52" spans="3:11">
      <c r="C52" s="69" t="s">
        <v>53</v>
      </c>
      <c r="D52" s="102" t="s">
        <v>17</v>
      </c>
      <c r="E52" s="82">
        <f>IF(D52=$K$7,(VLOOKUP(D55,$O$4:$S$16,3,FALSE)),IF(D52=$K$8,(VLOOKUP(D55,$O$4:S$16,4,FALSE)),(VLOOKUP(D55,$O$4:S$16,5,FALSE))))</f>
        <v>3.1</v>
      </c>
      <c r="F52" s="113">
        <v>2.2000000000000002</v>
      </c>
      <c r="K52" s="141"/>
    </row>
    <row r="53" spans="3:11">
      <c r="C53" s="69" t="s">
        <v>54</v>
      </c>
      <c r="D53" s="104" t="s">
        <v>55</v>
      </c>
      <c r="E53" s="91">
        <f>(VLOOKUP(D55,$C$5:$F$16,3,FALSE))</f>
        <v>0.3</v>
      </c>
      <c r="F53" s="113">
        <v>1</v>
      </c>
    </row>
    <row r="54" spans="3:11">
      <c r="C54" s="69" t="s">
        <v>56</v>
      </c>
      <c r="D54" s="101" t="s">
        <v>43</v>
      </c>
      <c r="E54" s="91">
        <f>(VLOOKUP(D55,$C$5:$F$16,4,FALSE))</f>
        <v>0.2</v>
      </c>
      <c r="F54" s="113">
        <v>0</v>
      </c>
      <c r="K54" s="150"/>
    </row>
    <row r="55" spans="3:11" ht="27" thickBot="1">
      <c r="C55" s="70" t="s">
        <v>57</v>
      </c>
      <c r="D55" s="103" t="s">
        <v>10</v>
      </c>
      <c r="E55" s="92">
        <f>VLOOKUP(D55,$O$4:$S$16,2,FALSE)</f>
        <v>0.3</v>
      </c>
      <c r="F55" s="105">
        <f>(((F53/365)*F52*E55*E52)*1000)-(F54*E54*E53)</f>
        <v>5.6054794520547944</v>
      </c>
      <c r="G55" s="115"/>
      <c r="I55" s="141">
        <f>F55*1000</f>
        <v>5605.4794520547948</v>
      </c>
      <c r="J55" s="115"/>
    </row>
    <row r="56" spans="3:11">
      <c r="C56" s="69" t="s">
        <v>58</v>
      </c>
    </row>
    <row r="57" spans="3:11" ht="15.75" thickBot="1">
      <c r="C57" s="71"/>
      <c r="D57" s="78"/>
      <c r="E57" s="73"/>
      <c r="F57" s="110"/>
      <c r="G57" s="87"/>
    </row>
    <row r="58" spans="3:11">
      <c r="D58" s="73"/>
      <c r="E58" s="73"/>
      <c r="F58" s="110"/>
      <c r="G58" s="85"/>
    </row>
    <row r="59" spans="3:11">
      <c r="D59" s="93"/>
      <c r="E59" s="73"/>
      <c r="F59" s="110"/>
      <c r="G59" s="85"/>
    </row>
    <row r="60" spans="3:11" ht="15.75" thickBot="1">
      <c r="D60" s="78"/>
      <c r="E60" s="73"/>
      <c r="F60" s="110"/>
      <c r="G60" s="88"/>
    </row>
    <row r="61" spans="3:11">
      <c r="C61" s="159" t="s">
        <v>59</v>
      </c>
      <c r="F61" s="114"/>
    </row>
    <row r="62" spans="3:11" ht="15.75" thickBot="1">
      <c r="C62" s="160"/>
      <c r="D62" s="78"/>
      <c r="E62" s="73"/>
      <c r="F62" s="110"/>
      <c r="G62" s="87"/>
    </row>
    <row r="66" spans="3:10" ht="15.75" thickBot="1">
      <c r="C66" s="72" t="s">
        <v>138</v>
      </c>
    </row>
    <row r="67" spans="3:10" ht="15.75" thickBot="1">
      <c r="C67" s="97" t="s">
        <v>37</v>
      </c>
      <c r="D67" s="98" t="s">
        <v>38</v>
      </c>
      <c r="E67" s="99"/>
      <c r="F67" s="111"/>
    </row>
    <row r="68" spans="3:10">
      <c r="C68" s="100" t="s">
        <v>39</v>
      </c>
      <c r="D68" s="116" t="s">
        <v>40</v>
      </c>
      <c r="E68" s="90"/>
      <c r="F68" s="112"/>
    </row>
    <row r="69" spans="3:10">
      <c r="C69" s="69"/>
      <c r="D69" s="152"/>
      <c r="E69" s="153"/>
      <c r="F69" s="154"/>
    </row>
    <row r="70" spans="3:10" ht="15.75" thickBot="1">
      <c r="C70" s="69" t="s">
        <v>41</v>
      </c>
      <c r="D70" s="117" t="s">
        <v>4</v>
      </c>
      <c r="E70" s="91">
        <f>IF(D70=$K$4,(VLOOKUP(D72,$C$5:$F$17,2,FALSE)),(VLOOKUP(D72,$C$5:$F$17,4,FALSE)))</f>
        <v>1</v>
      </c>
      <c r="F70" s="151">
        <v>50000</v>
      </c>
    </row>
    <row r="71" spans="3:10" ht="26.25">
      <c r="C71" s="70" t="s">
        <v>42</v>
      </c>
      <c r="D71" s="118" t="s">
        <v>43</v>
      </c>
      <c r="E71" s="82"/>
      <c r="F71" s="113"/>
      <c r="H71" s="155" t="s">
        <v>44</v>
      </c>
      <c r="I71" s="156"/>
      <c r="J71" s="95" t="s">
        <v>45</v>
      </c>
    </row>
    <row r="72" spans="3:10" ht="15.75" thickBot="1">
      <c r="C72" s="69" t="s">
        <v>46</v>
      </c>
      <c r="D72" s="119" t="s">
        <v>10</v>
      </c>
      <c r="E72" s="92">
        <f>VLOOKUP(D72,$C$4:$F$17,3,FALSE)</f>
        <v>0.3</v>
      </c>
      <c r="F72" s="106">
        <f>(F70-F71)*E72*E70</f>
        <v>15000</v>
      </c>
      <c r="H72" s="157"/>
      <c r="I72" s="158"/>
      <c r="J72" s="96" t="s">
        <v>47</v>
      </c>
    </row>
    <row r="73" spans="3:10" ht="27" thickBot="1">
      <c r="C73" s="70" t="s">
        <v>48</v>
      </c>
    </row>
    <row r="74" spans="3:10" ht="15.75" thickBot="1">
      <c r="C74" s="69" t="s">
        <v>49</v>
      </c>
      <c r="D74" s="99" t="s">
        <v>50</v>
      </c>
      <c r="E74" s="99"/>
      <c r="F74" s="111"/>
    </row>
    <row r="75" spans="3:10">
      <c r="C75" s="69" t="s">
        <v>51</v>
      </c>
      <c r="D75" s="90" t="s">
        <v>52</v>
      </c>
      <c r="E75" s="90"/>
      <c r="F75" s="112"/>
    </row>
    <row r="76" spans="3:10">
      <c r="C76" s="69" t="s">
        <v>53</v>
      </c>
      <c r="D76" s="102" t="s">
        <v>17</v>
      </c>
      <c r="E76" s="82">
        <f>IF(D76=$K$7,(VLOOKUP(D79,$O$4:$S$16,3,FALSE)),IF(D76=$K$8,(VLOOKUP(D79,$O$4:S$16,4,FALSE)),(VLOOKUP(D79,$O$4:S$16,5,FALSE))))</f>
        <v>3.1</v>
      </c>
      <c r="F76" s="113">
        <v>0.32800000000000001</v>
      </c>
    </row>
    <row r="77" spans="3:10">
      <c r="C77" s="69" t="s">
        <v>54</v>
      </c>
      <c r="D77" s="104" t="s">
        <v>55</v>
      </c>
      <c r="E77" s="91">
        <f>(VLOOKUP(D79,$C$5:$F$16,3,FALSE))</f>
        <v>0.3</v>
      </c>
      <c r="F77" s="113">
        <v>1</v>
      </c>
    </row>
    <row r="78" spans="3:10">
      <c r="C78" s="69" t="s">
        <v>56</v>
      </c>
      <c r="D78" s="101" t="s">
        <v>43</v>
      </c>
      <c r="E78" s="91">
        <f>(VLOOKUP(D79,$C$5:$F$16,4,FALSE))</f>
        <v>0.2</v>
      </c>
      <c r="F78" s="113">
        <v>0</v>
      </c>
    </row>
    <row r="79" spans="3:10" ht="27" thickBot="1">
      <c r="C79" s="70" t="s">
        <v>57</v>
      </c>
      <c r="D79" s="103" t="s">
        <v>10</v>
      </c>
      <c r="E79" s="92">
        <f>VLOOKUP(D79,$O$4:$S$16,2,FALSE)</f>
        <v>0.3</v>
      </c>
      <c r="F79" s="105">
        <f>(((F77/365)*F76*E79*E76)*1000)-(F78*E78*E77)</f>
        <v>0.83572602739726032</v>
      </c>
      <c r="G79" s="115"/>
      <c r="I79" s="141">
        <f>F79*1000</f>
        <v>835.72602739726028</v>
      </c>
      <c r="J79" s="115"/>
    </row>
    <row r="80" spans="3:10">
      <c r="C80" s="69" t="s">
        <v>58</v>
      </c>
    </row>
    <row r="81" spans="3:7" ht="15.75" thickBot="1">
      <c r="C81" s="71"/>
      <c r="D81" s="78"/>
      <c r="E81" s="73"/>
      <c r="F81" s="110"/>
      <c r="G81" s="87"/>
    </row>
    <row r="82" spans="3:7">
      <c r="D82" s="73"/>
      <c r="E82" s="73"/>
      <c r="F82" s="110"/>
      <c r="G82" s="85"/>
    </row>
    <row r="83" spans="3:7">
      <c r="D83" s="93"/>
      <c r="E83" s="73"/>
      <c r="F83" s="110"/>
      <c r="G83" s="85"/>
    </row>
    <row r="84" spans="3:7" ht="15.75" thickBot="1">
      <c r="D84" s="78"/>
      <c r="E84" s="73"/>
      <c r="F84" s="110"/>
      <c r="G84" s="88"/>
    </row>
    <row r="85" spans="3:7">
      <c r="C85" s="159" t="s">
        <v>59</v>
      </c>
      <c r="F85" s="114"/>
    </row>
    <row r="86" spans="3:7" ht="15.75" thickBot="1">
      <c r="C86" s="160"/>
      <c r="D86" s="78"/>
      <c r="E86" s="73"/>
      <c r="F86" s="110"/>
      <c r="G86" s="87"/>
    </row>
  </sheetData>
  <sheetProtection selectLockedCells="1"/>
  <mergeCells count="10">
    <mergeCell ref="D21:F21"/>
    <mergeCell ref="C2:F2"/>
    <mergeCell ref="C37:C38"/>
    <mergeCell ref="D45:F45"/>
    <mergeCell ref="H47:I48"/>
    <mergeCell ref="D69:F69"/>
    <mergeCell ref="H71:I72"/>
    <mergeCell ref="C85:C86"/>
    <mergeCell ref="C61:C62"/>
    <mergeCell ref="H23:I24"/>
  </mergeCells>
  <phoneticPr fontId="11" type="noConversion"/>
  <dataValidations count="4">
    <dataValidation type="list" allowBlank="1" showInputMessage="1" showErrorMessage="1" sqref="D22 D46 D70" xr:uid="{FC255735-9DFB-4DE5-A268-500C8E3195F1}">
      <formula1>$K$4:$K$5</formula1>
    </dataValidation>
    <dataValidation type="list" allowBlank="1" showInputMessage="1" showErrorMessage="1" sqref="D31 D41 D36 D55 D60 D79 D84" xr:uid="{063E312A-4BBC-43D0-A5B6-EC5751534FD6}">
      <formula1>$C$5:$C$16</formula1>
    </dataValidation>
    <dataValidation type="list" allowBlank="1" showInputMessage="1" showErrorMessage="1" sqref="D28 D52 D76" xr:uid="{497927B4-E0A0-447A-A352-6B47B48535F1}">
      <formula1>$K$7:$K$9</formula1>
    </dataValidation>
    <dataValidation type="list" allowBlank="1" showInputMessage="1" showErrorMessage="1" sqref="D24 D48 D72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>
      <c r="K11" s="18" t="s">
        <v>73</v>
      </c>
    </row>
    <row r="12" spans="2:11" ht="13.5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5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5.5">
      <c r="G31" s="17" t="s">
        <v>71</v>
      </c>
      <c r="H31" s="2">
        <v>0.15</v>
      </c>
      <c r="I31" s="16">
        <f>I28*H31</f>
        <v>11.737499999999999</v>
      </c>
    </row>
    <row r="32" spans="2:9" ht="25.5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44</v>
      </c>
      <c r="C26" s="36"/>
      <c r="D26" s="37" t="s">
        <v>80</v>
      </c>
    </row>
    <row r="27" spans="2:14" ht="13.5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.7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.7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.75" thickBot="1">
      <c r="B22" s="32" t="s">
        <v>117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44</v>
      </c>
      <c r="C25" s="36"/>
      <c r="D25" s="37" t="s">
        <v>80</v>
      </c>
    </row>
    <row r="26" spans="2:4" ht="15.7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.7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.7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67</v>
      </c>
      <c r="E27" s="58"/>
      <c r="F27" s="59"/>
      <c r="G27" s="60">
        <v>365</v>
      </c>
    </row>
    <row r="28" spans="4:7" ht="15.7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67</v>
      </c>
      <c r="E32" s="58"/>
      <c r="F32" s="59"/>
      <c r="G32" s="60">
        <v>365</v>
      </c>
    </row>
    <row r="33" spans="4:7" ht="15.7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67</v>
      </c>
      <c r="E37" s="58"/>
      <c r="F37" s="59"/>
      <c r="G37" s="60">
        <v>365</v>
      </c>
    </row>
    <row r="38" spans="4:7" ht="15.7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2024-10-15T14:10:17Z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