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FEFF3150-FAAA-41D9-8CFE-9B583F0B4BAC}" xr6:coauthVersionLast="31" xr6:coauthVersionMax="31" xr10:uidLastSave="{00000000-0000-0000-0000-000000000000}"/>
  <bookViews>
    <workbookView xWindow="0" yWindow="60" windowWidth="16820" windowHeight="7040" xr2:uid="{00000000-000D-0000-FFFF-FFFF00000000}"/>
  </bookViews>
  <sheets>
    <sheet name="FCF" sheetId="7" r:id="rId1"/>
    <sheet name="Details" sheetId="20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7" l="1"/>
  <c r="I60" i="7"/>
  <c r="P51" i="7"/>
  <c r="L51" i="7"/>
  <c r="I51" i="7"/>
  <c r="L47" i="7"/>
  <c r="L48" i="7" s="1"/>
  <c r="L52" i="7" s="1"/>
  <c r="F47" i="7"/>
  <c r="F48" i="7" s="1"/>
  <c r="F52" i="7" s="1"/>
  <c r="E47" i="7"/>
  <c r="B47" i="7"/>
  <c r="B48" i="7" s="1"/>
  <c r="B52" i="7" s="1"/>
  <c r="P46" i="7"/>
  <c r="P47" i="7" s="1"/>
  <c r="L46" i="7"/>
  <c r="I46" i="7"/>
  <c r="I47" i="7" s="1"/>
  <c r="H46" i="7"/>
  <c r="H47" i="7" s="1"/>
  <c r="G46" i="7"/>
  <c r="G47" i="7" s="1"/>
  <c r="F46" i="7"/>
  <c r="E46" i="7"/>
  <c r="D46" i="7"/>
  <c r="D47" i="7" s="1"/>
  <c r="C46" i="7"/>
  <c r="C47" i="7" s="1"/>
  <c r="B46" i="7"/>
  <c r="I42" i="7"/>
  <c r="C48" i="7" l="1"/>
  <c r="C52" i="7" s="1"/>
  <c r="G48" i="7"/>
  <c r="G52" i="7" s="1"/>
  <c r="P48" i="7"/>
  <c r="P52" i="7" s="1"/>
  <c r="F53" i="7"/>
  <c r="F55" i="7" s="1"/>
  <c r="D48" i="7"/>
  <c r="D52" i="7" s="1"/>
  <c r="H52" i="7"/>
  <c r="H48" i="7"/>
  <c r="B53" i="7"/>
  <c r="B55" i="7"/>
  <c r="L53" i="7"/>
  <c r="L55" i="7" s="1"/>
  <c r="L57" i="7" s="1"/>
  <c r="L62" i="7" s="1"/>
  <c r="E48" i="7"/>
  <c r="E52" i="7" s="1"/>
  <c r="I48" i="7"/>
  <c r="I52" i="7" s="1"/>
  <c r="D53" i="7" l="1"/>
  <c r="D55" i="7" s="1"/>
  <c r="G53" i="7"/>
  <c r="G55" i="7"/>
  <c r="E53" i="7"/>
  <c r="E55" i="7" s="1"/>
  <c r="P53" i="7"/>
  <c r="P55" i="7"/>
  <c r="P57" i="7" s="1"/>
  <c r="P62" i="7" s="1"/>
  <c r="C53" i="7"/>
  <c r="C55" i="7"/>
  <c r="I53" i="7"/>
  <c r="I55" i="7" s="1"/>
  <c r="I57" i="7" s="1"/>
  <c r="I61" i="7" s="1"/>
  <c r="I62" i="7" s="1"/>
  <c r="I69" i="7" s="1"/>
  <c r="H53" i="7"/>
  <c r="H55" i="7" s="1"/>
  <c r="I97" i="7"/>
  <c r="L88" i="7" l="1"/>
  <c r="I88" i="7"/>
  <c r="F84" i="7"/>
  <c r="F85" i="7" s="1"/>
  <c r="F89" i="7" s="1"/>
  <c r="E84" i="7"/>
  <c r="B84" i="7"/>
  <c r="B85" i="7" s="1"/>
  <c r="B89" i="7" s="1"/>
  <c r="P83" i="7"/>
  <c r="P84" i="7" s="1"/>
  <c r="L83" i="7"/>
  <c r="L84" i="7" s="1"/>
  <c r="L85" i="7" s="1"/>
  <c r="L89" i="7" s="1"/>
  <c r="I83" i="7"/>
  <c r="I84" i="7" s="1"/>
  <c r="H83" i="7"/>
  <c r="H84" i="7" s="1"/>
  <c r="G83" i="7"/>
  <c r="G84" i="7" s="1"/>
  <c r="F83" i="7"/>
  <c r="E83" i="7"/>
  <c r="D83" i="7"/>
  <c r="D84" i="7" s="1"/>
  <c r="C83" i="7"/>
  <c r="C84" i="7" s="1"/>
  <c r="B83" i="7"/>
  <c r="P88" i="7"/>
  <c r="I79" i="7"/>
  <c r="J78" i="7"/>
  <c r="D85" i="7" l="1"/>
  <c r="D89" i="7" s="1"/>
  <c r="B90" i="7"/>
  <c r="B92" i="7"/>
  <c r="H85" i="7"/>
  <c r="H89" i="7" s="1"/>
  <c r="F90" i="7"/>
  <c r="F92" i="7" s="1"/>
  <c r="L90" i="7"/>
  <c r="L92" i="7" s="1"/>
  <c r="L94" i="7" s="1"/>
  <c r="L99" i="7" s="1"/>
  <c r="C89" i="7"/>
  <c r="C85" i="7"/>
  <c r="G85" i="7"/>
  <c r="G89" i="7" s="1"/>
  <c r="P85" i="7"/>
  <c r="P89" i="7" s="1"/>
  <c r="E85" i="7"/>
  <c r="E89" i="7" s="1"/>
  <c r="I85" i="7"/>
  <c r="I89" i="7" s="1"/>
  <c r="E92" i="7" l="1"/>
  <c r="E90" i="7"/>
  <c r="G90" i="7"/>
  <c r="G92" i="7"/>
  <c r="H92" i="7"/>
  <c r="H90" i="7"/>
  <c r="D90" i="7"/>
  <c r="D92" i="7" s="1"/>
  <c r="P90" i="7"/>
  <c r="P92" i="7" s="1"/>
  <c r="P94" i="7" s="1"/>
  <c r="P99" i="7" s="1"/>
  <c r="C90" i="7"/>
  <c r="C92" i="7"/>
  <c r="I90" i="7"/>
  <c r="I92" i="7" s="1"/>
  <c r="I94" i="7" s="1"/>
  <c r="I98" i="7" s="1"/>
  <c r="I99" i="7" s="1"/>
  <c r="I106" i="7" l="1"/>
  <c r="I109" i="7" s="1"/>
  <c r="I23" i="7" l="1"/>
  <c r="P14" i="7" l="1"/>
  <c r="I14" i="7"/>
  <c r="P9" i="7"/>
  <c r="P10" i="7" s="1"/>
  <c r="I9" i="7"/>
  <c r="I10" i="7" s="1"/>
  <c r="H9" i="7"/>
  <c r="H10" i="7" s="1"/>
  <c r="G9" i="7"/>
  <c r="G10" i="7" s="1"/>
  <c r="F9" i="7"/>
  <c r="F10" i="7" s="1"/>
  <c r="F11" i="7" s="1"/>
  <c r="F15" i="7" s="1"/>
  <c r="E9" i="7"/>
  <c r="E10" i="7" s="1"/>
  <c r="D9" i="7"/>
  <c r="D10" i="7" s="1"/>
  <c r="C9" i="7"/>
  <c r="C10" i="7" s="1"/>
  <c r="B9" i="7"/>
  <c r="B10" i="7" s="1"/>
  <c r="B11" i="7" s="1"/>
  <c r="B15" i="7" s="1"/>
  <c r="L9" i="7"/>
  <c r="L10" i="7" s="1"/>
  <c r="I5" i="7"/>
  <c r="G11" i="7" l="1"/>
  <c r="G15" i="7" s="1"/>
  <c r="B16" i="7"/>
  <c r="B18" i="7" s="1"/>
  <c r="D11" i="7"/>
  <c r="D15" i="7"/>
  <c r="H11" i="7"/>
  <c r="H15" i="7" s="1"/>
  <c r="P11" i="7"/>
  <c r="P15" i="7" s="1"/>
  <c r="C11" i="7"/>
  <c r="C15" i="7"/>
  <c r="L11" i="7"/>
  <c r="F16" i="7"/>
  <c r="F18" i="7"/>
  <c r="E11" i="7"/>
  <c r="E15" i="7" s="1"/>
  <c r="I11" i="7"/>
  <c r="I15" i="7" s="1"/>
  <c r="L14" i="7"/>
  <c r="L15" i="7" l="1"/>
  <c r="L16" i="7" s="1"/>
  <c r="L18" i="7" s="1"/>
  <c r="L20" i="7" s="1"/>
  <c r="L25" i="7" s="1"/>
  <c r="I16" i="7"/>
  <c r="I18" i="7" s="1"/>
  <c r="I20" i="7" s="1"/>
  <c r="I24" i="7" s="1"/>
  <c r="I25" i="7" s="1"/>
  <c r="E16" i="7"/>
  <c r="E18" i="7" s="1"/>
  <c r="D16" i="7"/>
  <c r="D18" i="7" s="1"/>
  <c r="G16" i="7"/>
  <c r="G18" i="7" s="1"/>
  <c r="P16" i="7"/>
  <c r="P18" i="7" s="1"/>
  <c r="P20" i="7" s="1"/>
  <c r="P25" i="7" s="1"/>
  <c r="H16" i="7"/>
  <c r="H18" i="7" s="1"/>
  <c r="C16" i="7"/>
  <c r="C18" i="7" s="1"/>
  <c r="I32" i="7" l="1"/>
  <c r="I35" i="7" s="1"/>
</calcChain>
</file>

<file path=xl/sharedStrings.xml><?xml version="1.0" encoding="utf-8"?>
<sst xmlns="http://schemas.openxmlformats.org/spreadsheetml/2006/main" count="236" uniqueCount="57">
  <si>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</si>
  <si>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</si>
  <si>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</si>
  <si>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</si>
  <si>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</si>
  <si>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</si>
  <si>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</si>
  <si>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</si>
  <si>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</si>
  <si>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</si>
  <si>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</si>
  <si>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</si>
  <si>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</si>
  <si>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</si>
  <si>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</si>
  <si>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</si>
  <si>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</si>
  <si>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</si>
  <si>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</si>
  <si>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</si>
  <si>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</si>
  <si>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</si>
  <si>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</si>
  <si>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</si>
  <si>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</si>
  <si>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</si>
  <si>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</si>
  <si>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</si>
  <si>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</si>
  <si>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</si>
  <si>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</si>
  <si>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</si>
  <si>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</si>
  <si>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</si>
  <si>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</si>
  <si>
    <t>Monthly</t>
  </si>
  <si>
    <t>FIELDS</t>
  </si>
  <si>
    <t>Well Code</t>
  </si>
  <si>
    <t>Themes</t>
  </si>
  <si>
    <t>Detailed Scope</t>
  </si>
  <si>
    <t>Start</t>
  </si>
  <si>
    <t>End</t>
  </si>
  <si>
    <t>Action Party</t>
  </si>
  <si>
    <t>January - December</t>
  </si>
  <si>
    <t>November - December</t>
  </si>
  <si>
    <t>Action</t>
  </si>
  <si>
    <t>Review and agree start up sequence with NPDC</t>
  </si>
  <si>
    <t>Start up and restore production</t>
  </si>
  <si>
    <t>Receive production report</t>
  </si>
  <si>
    <t>Egbema &amp; Egbema West</t>
  </si>
  <si>
    <t>Production restoration</t>
  </si>
  <si>
    <t>Resolution of non-payment of Surveillance guards salaries and restoration of production</t>
  </si>
  <si>
    <t>NPDC/SPDC NOV</t>
  </si>
  <si>
    <t>NPDC</t>
  </si>
  <si>
    <t>SPDC NOV</t>
  </si>
  <si>
    <t>October</t>
  </si>
  <si>
    <t>Nov &amp; Dec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</si>
</sst>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Futura Light"/>
    </font>
    <font>
      <sz val="10"/>
      <color theme="1"/>
      <name val="Futura Light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2" fillId="0" borderId="0"/>
    <xf numFmtId="43" fontId="2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43" fontId="2" fillId="5" borderId="1" xfId="2" applyNumberFormat="1" applyFont="1" applyFill="1" applyBorder="1"/>
    <xf numFmtId="0" fontId="1" fillId="6" borderId="8" xfId="0" applyFont="1" applyFill="1" applyBorder="1"/>
    <xf numFmtId="0" fontId="6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7" fillId="7" borderId="8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vertical="center"/>
    </xf>
    <xf numFmtId="0" fontId="0" fillId="7" borderId="8" xfId="0" applyFill="1" applyBorder="1"/>
    <xf numFmtId="0" fontId="7" fillId="7" borderId="8" xfId="0" applyFont="1" applyFill="1" applyBorder="1" applyAlignment="1">
      <alignment vertical="center" wrapText="1"/>
    </xf>
    <xf numFmtId="168" fontId="7" fillId="7" borderId="8" xfId="0" applyNumberFormat="1" applyFont="1" applyFill="1" applyBorder="1" applyAlignment="1">
      <alignment horizontal="center" vertical="center"/>
    </xf>
    <xf numFmtId="0" fontId="0" fillId="7" borderId="0" xfId="0" applyFill="1"/>
    <xf numFmtId="17" fontId="3" fillId="4" borderId="0" xfId="0" applyNumberFormat="1" applyFont="1" applyFill="1"/>
  </cellXfs>
  <cellStyles count="7">
    <cellStyle name="Comma 10 6" xfId="2" xr:uid="{00000000-0005-0000-0000-000000000000}"/>
    <cellStyle name="Comma 2" xfId="3" xr:uid="{00000000-0005-0000-0000-000001000000}"/>
    <cellStyle name="Comma 2 4" xfId="6" xr:uid="{23FB4038-AC9F-4308-B302-A48669DCEC53}"/>
    <cellStyle name="Normal" xfId="0" builtinId="0"/>
    <cellStyle name="Normal 2 2" xfId="1" xr:uid="{00000000-0005-0000-0000-000003000000}"/>
    <cellStyle name="Normal 2 4" xfId="5" xr:uid="{FF127615-01BB-4381-9640-15ACCF59BDC1}"/>
    <cellStyle name="Normal 5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9"/>
  <sheetViews>
    <sheetView tabSelected="1" zoomScale="85" zoomScaleNormal="85" workbookViewId="0"/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16.81640625" customWidth="1"/>
    <col min="14" max="14" width="9.1796875" customWidth="1"/>
    <col min="15" max="15" width="60.179687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8" ht="22.5" customHeight="1" x14ac:dyDescent="0.3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 x14ac:dyDescent="0.4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7">
        <v>43374</v>
      </c>
      <c r="J2" s="5"/>
      <c r="K2" s="3" t="s">
        <v>1</v>
      </c>
      <c r="L2" s="47">
        <v>43374</v>
      </c>
      <c r="O2" s="3" t="s">
        <v>2</v>
      </c>
      <c r="P2" s="47">
        <v>43374</v>
      </c>
    </row>
    <row r="3" spans="1:18" x14ac:dyDescent="0.35">
      <c r="A3" s="1" t="s">
        <v>3</v>
      </c>
      <c r="K3" s="1" t="s">
        <v>3</v>
      </c>
      <c r="M3" s="5"/>
      <c r="O3" s="1" t="s">
        <v>3</v>
      </c>
    </row>
    <row r="4" spans="1:18" x14ac:dyDescent="0.35">
      <c r="A4" s="1" t="s">
        <v>31</v>
      </c>
      <c r="I4" s="31">
        <v>0</v>
      </c>
      <c r="K4" s="1"/>
      <c r="L4" s="31"/>
      <c r="M4" s="5"/>
      <c r="O4" s="1"/>
    </row>
    <row r="5" spans="1:18" x14ac:dyDescent="0.35">
      <c r="A5" s="1" t="s">
        <v>32</v>
      </c>
      <c r="I5" s="31">
        <f>I4*0.2</f>
        <v>0</v>
      </c>
      <c r="K5" s="1"/>
      <c r="L5" s="31"/>
      <c r="M5" s="5"/>
      <c r="O5" s="1"/>
    </row>
    <row r="6" spans="1:18" x14ac:dyDescent="0.35">
      <c r="A6" s="6" t="s">
        <v>4</v>
      </c>
      <c r="B6" s="7"/>
      <c r="C6" s="7"/>
      <c r="D6" s="7"/>
      <c r="E6" s="7"/>
      <c r="F6" s="7"/>
      <c r="G6" s="7"/>
      <c r="H6" s="7"/>
      <c r="I6" s="7">
        <v>51.43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18" x14ac:dyDescent="0.3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v>31</v>
      </c>
      <c r="K7" s="6" t="s">
        <v>7</v>
      </c>
      <c r="L7" s="10">
        <v>31</v>
      </c>
      <c r="O7" s="6" t="s">
        <v>7</v>
      </c>
      <c r="P7" s="10">
        <v>31</v>
      </c>
    </row>
    <row r="8" spans="1:18" x14ac:dyDescent="0.35">
      <c r="A8" s="6" t="s">
        <v>8</v>
      </c>
      <c r="B8" s="11"/>
      <c r="C8" s="11"/>
      <c r="D8" s="11"/>
      <c r="E8" s="11"/>
      <c r="F8" s="11"/>
      <c r="G8" s="11"/>
      <c r="H8" s="11"/>
      <c r="I8" s="12">
        <v>1.3</v>
      </c>
      <c r="J8" t="s">
        <v>9</v>
      </c>
      <c r="K8" s="6" t="s">
        <v>8</v>
      </c>
      <c r="L8" s="13"/>
      <c r="M8" t="s">
        <v>9</v>
      </c>
      <c r="O8" s="6" t="s">
        <v>8</v>
      </c>
      <c r="P8" s="13">
        <v>0</v>
      </c>
      <c r="Q8" t="s">
        <v>9</v>
      </c>
    </row>
    <row r="9" spans="1:18" x14ac:dyDescent="0.3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32">
        <f>I8*I7*1000</f>
        <v>40300.000000000007</v>
      </c>
      <c r="K9" s="6" t="s">
        <v>11</v>
      </c>
      <c r="L9" s="32">
        <f>L8*L7*1000</f>
        <v>0</v>
      </c>
      <c r="O9" s="6" t="s">
        <v>11</v>
      </c>
      <c r="P9" s="14">
        <f t="shared" ref="P9" si="1">P8*P7*1000</f>
        <v>0</v>
      </c>
    </row>
    <row r="10" spans="1:18" ht="15" thickBot="1" x14ac:dyDescent="0.4">
      <c r="A10" s="6" t="s">
        <v>12</v>
      </c>
      <c r="B10" s="15">
        <f t="shared" ref="B10:I10" si="2">+B9*B6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6">
        <f t="shared" si="2"/>
        <v>2072629.0000000005</v>
      </c>
      <c r="K10" s="6" t="s">
        <v>12</v>
      </c>
      <c r="L10" s="16">
        <f>+L9*L6*5.8</f>
        <v>0</v>
      </c>
      <c r="O10" s="6" t="s">
        <v>12</v>
      </c>
      <c r="P10" s="16">
        <f>+P9*P6*5.8</f>
        <v>0</v>
      </c>
    </row>
    <row r="11" spans="1:18" ht="15" thickTop="1" x14ac:dyDescent="0.35">
      <c r="A11" s="6" t="s">
        <v>13</v>
      </c>
      <c r="B11" s="17">
        <f t="shared" ref="B11:I11" si="3">-B10*0.2</f>
        <v>0</v>
      </c>
      <c r="C11" s="17">
        <f t="shared" si="3"/>
        <v>0</v>
      </c>
      <c r="D11" s="17">
        <f t="shared" si="3"/>
        <v>0</v>
      </c>
      <c r="E11" s="17">
        <f t="shared" si="3"/>
        <v>0</v>
      </c>
      <c r="F11" s="17">
        <f t="shared" si="3"/>
        <v>0</v>
      </c>
      <c r="G11" s="17">
        <f t="shared" si="3"/>
        <v>0</v>
      </c>
      <c r="H11" s="18">
        <f t="shared" si="3"/>
        <v>0</v>
      </c>
      <c r="I11" s="19">
        <f t="shared" si="3"/>
        <v>-414525.8000000001</v>
      </c>
      <c r="J11" t="s">
        <v>14</v>
      </c>
      <c r="K11" s="6" t="s">
        <v>15</v>
      </c>
      <c r="L11" s="19">
        <f>-L10*0.07</f>
        <v>0</v>
      </c>
      <c r="M11" t="s">
        <v>16</v>
      </c>
      <c r="O11" s="6" t="s">
        <v>15</v>
      </c>
      <c r="P11" s="19">
        <f>-P10*0.07</f>
        <v>0</v>
      </c>
      <c r="Q11" t="s">
        <v>16</v>
      </c>
    </row>
    <row r="12" spans="1:18" x14ac:dyDescent="0.35">
      <c r="A12" s="6" t="s">
        <v>17</v>
      </c>
      <c r="B12" s="17"/>
      <c r="C12" s="17"/>
      <c r="D12" s="17"/>
      <c r="E12" s="17"/>
      <c r="F12" s="17"/>
      <c r="G12" s="17"/>
      <c r="H12" s="18"/>
      <c r="I12" s="17">
        <v>0</v>
      </c>
      <c r="K12" s="6" t="s">
        <v>17</v>
      </c>
      <c r="L12" s="17"/>
      <c r="O12" s="6" t="s">
        <v>17</v>
      </c>
      <c r="P12" s="17">
        <v>0</v>
      </c>
    </row>
    <row r="13" spans="1:18" x14ac:dyDescent="0.3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18" x14ac:dyDescent="0.3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-I8*I7*2706</f>
        <v>-109051.80000000002</v>
      </c>
      <c r="J14" t="s">
        <v>20</v>
      </c>
      <c r="K14" s="6" t="s">
        <v>19</v>
      </c>
      <c r="L14" s="17">
        <f>-L8*L7*2706</f>
        <v>0</v>
      </c>
      <c r="O14" s="6" t="s">
        <v>19</v>
      </c>
      <c r="P14" s="17">
        <f>-P8*P7*2706</f>
        <v>0</v>
      </c>
    </row>
    <row r="15" spans="1:18" x14ac:dyDescent="0.35">
      <c r="A15" s="6" t="s">
        <v>21</v>
      </c>
      <c r="B15" s="20">
        <f t="shared" ref="B15:H15" si="4">+B10+B11</f>
        <v>0</v>
      </c>
      <c r="C15" s="20">
        <f t="shared" si="4"/>
        <v>0</v>
      </c>
      <c r="D15" s="20">
        <f t="shared" si="4"/>
        <v>0</v>
      </c>
      <c r="E15" s="20">
        <f t="shared" si="4"/>
        <v>0</v>
      </c>
      <c r="F15" s="20">
        <f t="shared" si="4"/>
        <v>0</v>
      </c>
      <c r="G15" s="20">
        <f t="shared" si="4"/>
        <v>0</v>
      </c>
      <c r="H15" s="21">
        <f t="shared" si="4"/>
        <v>0</v>
      </c>
      <c r="I15" s="20">
        <f>+I10+I11+I12+I13+I14</f>
        <v>1549051.4000000004</v>
      </c>
      <c r="K15" s="6" t="s">
        <v>21</v>
      </c>
      <c r="L15" s="20">
        <f>+L10+L11+L12+L13+L14</f>
        <v>0</v>
      </c>
      <c r="O15" s="6" t="s">
        <v>21</v>
      </c>
      <c r="P15" s="20">
        <f>+P10+P11+P12+P13+P14</f>
        <v>0</v>
      </c>
    </row>
    <row r="16" spans="1:18" x14ac:dyDescent="0.35">
      <c r="A16" s="6" t="s">
        <v>22</v>
      </c>
      <c r="B16" s="17">
        <f t="shared" ref="B16:I16" si="5">-B15*0.85</f>
        <v>0</v>
      </c>
      <c r="C16" s="17">
        <f t="shared" si="5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8">
        <f t="shared" si="5"/>
        <v>0</v>
      </c>
      <c r="I16" s="17">
        <f t="shared" si="5"/>
        <v>-1316693.6900000002</v>
      </c>
      <c r="J16" t="s">
        <v>23</v>
      </c>
      <c r="K16" s="6" t="s">
        <v>24</v>
      </c>
      <c r="L16" s="17">
        <f>-L15*0.3</f>
        <v>0</v>
      </c>
      <c r="O16" s="6" t="s">
        <v>24</v>
      </c>
      <c r="P16" s="17">
        <f>-P15*0.3</f>
        <v>0</v>
      </c>
    </row>
    <row r="17" spans="1:17" x14ac:dyDescent="0.3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" thickBot="1" x14ac:dyDescent="0.4">
      <c r="A18" s="25" t="s">
        <v>25</v>
      </c>
      <c r="B18" s="26">
        <f t="shared" ref="B18:I18" si="6">+B15+B16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15">
        <f t="shared" si="6"/>
        <v>232357.7100000002</v>
      </c>
      <c r="K18" s="25" t="s">
        <v>25</v>
      </c>
      <c r="L18" s="15">
        <f t="shared" ref="L18" si="7">+L15+L16</f>
        <v>0</v>
      </c>
      <c r="O18" s="25" t="s">
        <v>25</v>
      </c>
      <c r="P18" s="15">
        <f t="shared" ref="P18" si="8">+P15+P16</f>
        <v>0</v>
      </c>
    </row>
    <row r="19" spans="1:17" ht="15" thickTop="1" x14ac:dyDescent="0.35"/>
    <row r="20" spans="1:17" ht="15" thickBot="1" x14ac:dyDescent="0.4">
      <c r="A20" t="s">
        <v>26</v>
      </c>
      <c r="I20" s="27">
        <f>I18-I14</f>
        <v>341409.51000000024</v>
      </c>
      <c r="J20" t="s">
        <v>27</v>
      </c>
      <c r="K20" t="s">
        <v>26</v>
      </c>
      <c r="L20" s="27">
        <f>L18-L14</f>
        <v>0</v>
      </c>
      <c r="M20" t="s">
        <v>27</v>
      </c>
      <c r="O20" t="s">
        <v>26</v>
      </c>
      <c r="P20" s="27">
        <f>P18-P14</f>
        <v>0</v>
      </c>
      <c r="Q20" t="s">
        <v>27</v>
      </c>
    </row>
    <row r="21" spans="1:17" ht="15" thickTop="1" x14ac:dyDescent="0.35"/>
    <row r="22" spans="1:17" x14ac:dyDescent="0.35">
      <c r="A22" s="1" t="s">
        <v>31</v>
      </c>
      <c r="I22" s="31">
        <v>0</v>
      </c>
    </row>
    <row r="23" spans="1:17" x14ac:dyDescent="0.35">
      <c r="A23" s="1" t="s">
        <v>33</v>
      </c>
      <c r="I23" s="31">
        <f>-0.2*I22*0.85</f>
        <v>0</v>
      </c>
    </row>
    <row r="24" spans="1:17" x14ac:dyDescent="0.35">
      <c r="A24" t="s">
        <v>34</v>
      </c>
      <c r="I24" s="28">
        <f>I23+I22+I20</f>
        <v>341409.51000000024</v>
      </c>
    </row>
    <row r="25" spans="1:17" x14ac:dyDescent="0.3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102422.85300000008</v>
      </c>
      <c r="K25" t="s">
        <v>28</v>
      </c>
      <c r="L25" s="30">
        <f>L20*0.3</f>
        <v>0</v>
      </c>
      <c r="O25" t="s">
        <v>29</v>
      </c>
      <c r="P25" s="30">
        <f>P20*0.3</f>
        <v>0</v>
      </c>
    </row>
    <row r="26" spans="1:17" hidden="1" x14ac:dyDescent="0.35"/>
    <row r="27" spans="1:17" hidden="1" x14ac:dyDescent="0.35"/>
    <row r="28" spans="1:17" hidden="1" x14ac:dyDescent="0.35"/>
    <row r="29" spans="1:17" hidden="1" x14ac:dyDescent="0.35"/>
    <row r="30" spans="1:17" x14ac:dyDescent="0.35">
      <c r="P30" s="28"/>
    </row>
    <row r="32" spans="1:17" x14ac:dyDescent="0.35">
      <c r="A32" t="s">
        <v>30</v>
      </c>
      <c r="I32" s="28">
        <f>I25+L25+P25</f>
        <v>102422.85300000008</v>
      </c>
    </row>
    <row r="33" spans="1:18" x14ac:dyDescent="0.35">
      <c r="I33" s="28"/>
      <c r="J33" s="28"/>
      <c r="L33" s="28"/>
    </row>
    <row r="34" spans="1:18" x14ac:dyDescent="0.35">
      <c r="A34" s="1" t="s">
        <v>35</v>
      </c>
    </row>
    <row r="35" spans="1:18" x14ac:dyDescent="0.35">
      <c r="A35" t="s">
        <v>55</v>
      </c>
      <c r="I35" s="28">
        <f>I32</f>
        <v>102422.85300000008</v>
      </c>
      <c r="L35" s="28"/>
    </row>
    <row r="38" spans="1:18" ht="22.5" customHeight="1" x14ac:dyDescent="0.35">
      <c r="B38" s="2"/>
      <c r="C38" s="2"/>
      <c r="D38" s="2"/>
      <c r="E38" s="2"/>
      <c r="F38" s="2"/>
      <c r="G38" s="2"/>
      <c r="H38" s="2"/>
      <c r="I38" s="2"/>
      <c r="L38" s="2"/>
      <c r="P38" s="2"/>
    </row>
    <row r="39" spans="1:18" ht="18.5" x14ac:dyDescent="0.45">
      <c r="A39" s="3" t="s">
        <v>0</v>
      </c>
      <c r="B39" s="4">
        <v>2008</v>
      </c>
      <c r="C39" s="4">
        <v>2009</v>
      </c>
      <c r="D39" s="4">
        <v>2010</v>
      </c>
      <c r="E39" s="4">
        <v>2011</v>
      </c>
      <c r="F39" s="4">
        <v>2012</v>
      </c>
      <c r="G39" s="4">
        <v>2013</v>
      </c>
      <c r="H39" s="4">
        <v>2014</v>
      </c>
      <c r="I39" s="47" t="s">
        <v>56</v>
      </c>
      <c r="J39" s="5"/>
      <c r="K39" s="3" t="s">
        <v>1</v>
      </c>
      <c r="L39" s="47" t="s">
        <v>56</v>
      </c>
      <c r="O39" s="3" t="s">
        <v>2</v>
      </c>
      <c r="P39" s="47" t="s">
        <v>56</v>
      </c>
    </row>
    <row r="40" spans="1:18" x14ac:dyDescent="0.35">
      <c r="A40" s="1" t="s">
        <v>3</v>
      </c>
      <c r="K40" s="1" t="s">
        <v>3</v>
      </c>
      <c r="M40" s="5"/>
      <c r="O40" s="1" t="s">
        <v>3</v>
      </c>
    </row>
    <row r="41" spans="1:18" x14ac:dyDescent="0.35">
      <c r="A41" s="1" t="s">
        <v>31</v>
      </c>
      <c r="I41" s="31">
        <v>0</v>
      </c>
      <c r="K41" s="1"/>
      <c r="L41" s="31"/>
      <c r="M41" s="5"/>
      <c r="O41" s="1"/>
    </row>
    <row r="42" spans="1:18" x14ac:dyDescent="0.35">
      <c r="A42" s="1" t="s">
        <v>32</v>
      </c>
      <c r="I42" s="31">
        <f>I41*0.2</f>
        <v>0</v>
      </c>
      <c r="K42" s="1"/>
      <c r="L42" s="31"/>
      <c r="M42" s="5"/>
      <c r="O42" s="1"/>
    </row>
    <row r="43" spans="1:18" x14ac:dyDescent="0.35">
      <c r="A43" s="6" t="s">
        <v>4</v>
      </c>
      <c r="B43" s="7"/>
      <c r="C43" s="7"/>
      <c r="D43" s="7"/>
      <c r="E43" s="7"/>
      <c r="F43" s="7"/>
      <c r="G43" s="7"/>
      <c r="H43" s="7"/>
      <c r="I43" s="7">
        <v>51.43</v>
      </c>
      <c r="J43" t="s">
        <v>5</v>
      </c>
      <c r="K43" s="6" t="s">
        <v>6</v>
      </c>
      <c r="L43" s="8">
        <v>1.36</v>
      </c>
      <c r="M43" t="s">
        <v>5</v>
      </c>
      <c r="O43" s="6" t="s">
        <v>6</v>
      </c>
      <c r="P43" s="9">
        <v>2.5099999999999998</v>
      </c>
      <c r="Q43" t="s">
        <v>5</v>
      </c>
      <c r="R43" s="5"/>
    </row>
    <row r="44" spans="1:18" x14ac:dyDescent="0.35">
      <c r="A44" s="6" t="s">
        <v>7</v>
      </c>
      <c r="B44" s="10">
        <v>366</v>
      </c>
      <c r="C44" s="10">
        <v>365</v>
      </c>
      <c r="D44" s="10">
        <v>365</v>
      </c>
      <c r="E44" s="10">
        <v>365</v>
      </c>
      <c r="F44" s="10">
        <v>366</v>
      </c>
      <c r="G44" s="10">
        <v>365</v>
      </c>
      <c r="H44" s="10">
        <v>365</v>
      </c>
      <c r="I44" s="10">
        <v>61</v>
      </c>
      <c r="K44" s="6" t="s">
        <v>7</v>
      </c>
      <c r="L44" s="10">
        <v>61</v>
      </c>
      <c r="O44" s="6" t="s">
        <v>7</v>
      </c>
      <c r="P44" s="10">
        <v>61</v>
      </c>
    </row>
    <row r="45" spans="1:18" x14ac:dyDescent="0.35">
      <c r="A45" s="6" t="s">
        <v>8</v>
      </c>
      <c r="B45" s="11"/>
      <c r="C45" s="11"/>
      <c r="D45" s="11"/>
      <c r="E45" s="11"/>
      <c r="F45" s="11"/>
      <c r="G45" s="11"/>
      <c r="H45" s="11"/>
      <c r="I45" s="12">
        <v>3.55</v>
      </c>
      <c r="J45" t="s">
        <v>9</v>
      </c>
      <c r="K45" s="6" t="s">
        <v>8</v>
      </c>
      <c r="L45" s="13"/>
      <c r="M45" t="s">
        <v>9</v>
      </c>
      <c r="O45" s="6" t="s">
        <v>8</v>
      </c>
      <c r="P45" s="13">
        <v>0</v>
      </c>
      <c r="Q45" t="s">
        <v>9</v>
      </c>
    </row>
    <row r="46" spans="1:18" x14ac:dyDescent="0.35">
      <c r="A46" s="6" t="s">
        <v>10</v>
      </c>
      <c r="B46" s="14">
        <f t="shared" ref="B46:H46" si="9">B45*B44*1000</f>
        <v>0</v>
      </c>
      <c r="C46" s="14">
        <f t="shared" si="9"/>
        <v>0</v>
      </c>
      <c r="D46" s="14">
        <f t="shared" si="9"/>
        <v>0</v>
      </c>
      <c r="E46" s="14">
        <f t="shared" si="9"/>
        <v>0</v>
      </c>
      <c r="F46" s="14">
        <f t="shared" si="9"/>
        <v>0</v>
      </c>
      <c r="G46" s="14">
        <f t="shared" si="9"/>
        <v>0</v>
      </c>
      <c r="H46" s="14">
        <f t="shared" si="9"/>
        <v>0</v>
      </c>
      <c r="I46" s="32">
        <f>I45*I44*1000</f>
        <v>216549.99999999997</v>
      </c>
      <c r="K46" s="6" t="s">
        <v>11</v>
      </c>
      <c r="L46" s="32">
        <f>L45*L44*1000</f>
        <v>0</v>
      </c>
      <c r="O46" s="6" t="s">
        <v>11</v>
      </c>
      <c r="P46" s="14">
        <f t="shared" ref="P46" si="10">P45*P44*1000</f>
        <v>0</v>
      </c>
    </row>
    <row r="47" spans="1:18" ht="15" thickBot="1" x14ac:dyDescent="0.4">
      <c r="A47" s="6" t="s">
        <v>12</v>
      </c>
      <c r="B47" s="15">
        <f t="shared" ref="B47:I47" si="11">+B46*B43</f>
        <v>0</v>
      </c>
      <c r="C47" s="15">
        <f t="shared" si="11"/>
        <v>0</v>
      </c>
      <c r="D47" s="15">
        <f t="shared" si="11"/>
        <v>0</v>
      </c>
      <c r="E47" s="15">
        <f t="shared" si="11"/>
        <v>0</v>
      </c>
      <c r="F47" s="15">
        <f t="shared" si="11"/>
        <v>0</v>
      </c>
      <c r="G47" s="15">
        <f t="shared" si="11"/>
        <v>0</v>
      </c>
      <c r="H47" s="15">
        <f t="shared" si="11"/>
        <v>0</v>
      </c>
      <c r="I47" s="16">
        <f t="shared" si="11"/>
        <v>11137166.499999998</v>
      </c>
      <c r="K47" s="6" t="s">
        <v>12</v>
      </c>
      <c r="L47" s="16">
        <f>+L46*L43*5.8</f>
        <v>0</v>
      </c>
      <c r="O47" s="6" t="s">
        <v>12</v>
      </c>
      <c r="P47" s="16">
        <f>+P46*P43*5.8</f>
        <v>0</v>
      </c>
    </row>
    <row r="48" spans="1:18" ht="15" thickTop="1" x14ac:dyDescent="0.35">
      <c r="A48" s="6" t="s">
        <v>13</v>
      </c>
      <c r="B48" s="17">
        <f t="shared" ref="B48:I48" si="12">-B47*0.2</f>
        <v>0</v>
      </c>
      <c r="C48" s="17">
        <f t="shared" si="12"/>
        <v>0</v>
      </c>
      <c r="D48" s="17">
        <f t="shared" si="12"/>
        <v>0</v>
      </c>
      <c r="E48" s="17">
        <f t="shared" si="12"/>
        <v>0</v>
      </c>
      <c r="F48" s="17">
        <f t="shared" si="12"/>
        <v>0</v>
      </c>
      <c r="G48" s="17">
        <f t="shared" si="12"/>
        <v>0</v>
      </c>
      <c r="H48" s="18">
        <f t="shared" si="12"/>
        <v>0</v>
      </c>
      <c r="I48" s="19">
        <f t="shared" si="12"/>
        <v>-2227433.2999999998</v>
      </c>
      <c r="J48" t="s">
        <v>14</v>
      </c>
      <c r="K48" s="6" t="s">
        <v>15</v>
      </c>
      <c r="L48" s="19">
        <f>-L47*0.07</f>
        <v>0</v>
      </c>
      <c r="M48" t="s">
        <v>16</v>
      </c>
      <c r="O48" s="6" t="s">
        <v>15</v>
      </c>
      <c r="P48" s="19">
        <f>-P47*0.07</f>
        <v>0</v>
      </c>
      <c r="Q48" t="s">
        <v>16</v>
      </c>
    </row>
    <row r="49" spans="1:17" x14ac:dyDescent="0.35">
      <c r="A49" s="6" t="s">
        <v>17</v>
      </c>
      <c r="B49" s="17"/>
      <c r="C49" s="17"/>
      <c r="D49" s="17"/>
      <c r="E49" s="17"/>
      <c r="F49" s="17"/>
      <c r="G49" s="17"/>
      <c r="H49" s="18"/>
      <c r="I49" s="17">
        <v>0</v>
      </c>
      <c r="K49" s="6" t="s">
        <v>17</v>
      </c>
      <c r="L49" s="17"/>
      <c r="O49" s="6" t="s">
        <v>17</v>
      </c>
      <c r="P49" s="17">
        <v>0</v>
      </c>
    </row>
    <row r="50" spans="1:17" x14ac:dyDescent="0.35">
      <c r="A50" s="6" t="s">
        <v>18</v>
      </c>
      <c r="B50" s="17"/>
      <c r="C50" s="17"/>
      <c r="D50" s="17"/>
      <c r="E50" s="17"/>
      <c r="F50" s="17"/>
      <c r="G50" s="17"/>
      <c r="H50" s="18"/>
      <c r="I50" s="17"/>
      <c r="K50" s="6" t="s">
        <v>18</v>
      </c>
      <c r="L50" s="17"/>
      <c r="O50" s="6" t="s">
        <v>18</v>
      </c>
      <c r="P50" s="17"/>
    </row>
    <row r="51" spans="1:17" x14ac:dyDescent="0.35">
      <c r="A51" s="6" t="s">
        <v>19</v>
      </c>
      <c r="B51" s="17"/>
      <c r="C51" s="17"/>
      <c r="D51" s="17"/>
      <c r="E51" s="17"/>
      <c r="F51" s="17"/>
      <c r="G51" s="17"/>
      <c r="H51" s="18"/>
      <c r="I51" s="17">
        <f>-I45*I44*2706</f>
        <v>-585984.29999999993</v>
      </c>
      <c r="J51" t="s">
        <v>20</v>
      </c>
      <c r="K51" s="6" t="s">
        <v>19</v>
      </c>
      <c r="L51" s="17">
        <f>-L45*L44*2706</f>
        <v>0</v>
      </c>
      <c r="O51" s="6" t="s">
        <v>19</v>
      </c>
      <c r="P51" s="17">
        <f>-P45*P44*2706</f>
        <v>0</v>
      </c>
    </row>
    <row r="52" spans="1:17" x14ac:dyDescent="0.35">
      <c r="A52" s="6" t="s">
        <v>21</v>
      </c>
      <c r="B52" s="20">
        <f t="shared" ref="B52:H52" si="13">+B47+B48</f>
        <v>0</v>
      </c>
      <c r="C52" s="20">
        <f t="shared" si="13"/>
        <v>0</v>
      </c>
      <c r="D52" s="20">
        <f t="shared" si="13"/>
        <v>0</v>
      </c>
      <c r="E52" s="20">
        <f t="shared" si="13"/>
        <v>0</v>
      </c>
      <c r="F52" s="20">
        <f t="shared" si="13"/>
        <v>0</v>
      </c>
      <c r="G52" s="20">
        <f t="shared" si="13"/>
        <v>0</v>
      </c>
      <c r="H52" s="21">
        <f t="shared" si="13"/>
        <v>0</v>
      </c>
      <c r="I52" s="20">
        <f>+I47+I48+I49+I50+I51</f>
        <v>8323748.8999999994</v>
      </c>
      <c r="K52" s="6" t="s">
        <v>21</v>
      </c>
      <c r="L52" s="20">
        <f>+L47+L48+L49+L50+L51</f>
        <v>0</v>
      </c>
      <c r="O52" s="6" t="s">
        <v>21</v>
      </c>
      <c r="P52" s="20">
        <f>+P47+P48+P49+P50+P51</f>
        <v>0</v>
      </c>
    </row>
    <row r="53" spans="1:17" x14ac:dyDescent="0.35">
      <c r="A53" s="6" t="s">
        <v>22</v>
      </c>
      <c r="B53" s="17">
        <f t="shared" ref="B53:I53" si="14">-B52*0.85</f>
        <v>0</v>
      </c>
      <c r="C53" s="17">
        <f t="shared" si="14"/>
        <v>0</v>
      </c>
      <c r="D53" s="17">
        <f t="shared" si="14"/>
        <v>0</v>
      </c>
      <c r="E53" s="17">
        <f t="shared" si="14"/>
        <v>0</v>
      </c>
      <c r="F53" s="17">
        <f t="shared" si="14"/>
        <v>0</v>
      </c>
      <c r="G53" s="17">
        <f t="shared" si="14"/>
        <v>0</v>
      </c>
      <c r="H53" s="18">
        <f t="shared" si="14"/>
        <v>0</v>
      </c>
      <c r="I53" s="17">
        <f t="shared" si="14"/>
        <v>-7075186.5649999995</v>
      </c>
      <c r="J53" t="s">
        <v>23</v>
      </c>
      <c r="K53" s="6" t="s">
        <v>24</v>
      </c>
      <c r="L53" s="17">
        <f>-L52*0.3</f>
        <v>0</v>
      </c>
      <c r="O53" s="6" t="s">
        <v>24</v>
      </c>
      <c r="P53" s="17">
        <f>-P52*0.3</f>
        <v>0</v>
      </c>
    </row>
    <row r="54" spans="1:17" x14ac:dyDescent="0.35">
      <c r="A54" s="22"/>
      <c r="B54" s="23"/>
      <c r="C54" s="23"/>
      <c r="D54" s="23"/>
      <c r="E54" s="23"/>
      <c r="F54" s="23"/>
      <c r="G54" s="23"/>
      <c r="H54" s="23"/>
      <c r="I54" s="24"/>
      <c r="K54" s="22"/>
      <c r="L54" s="24"/>
      <c r="O54" s="22"/>
      <c r="P54" s="24"/>
    </row>
    <row r="55" spans="1:17" ht="15" thickBot="1" x14ac:dyDescent="0.4">
      <c r="A55" s="25" t="s">
        <v>25</v>
      </c>
      <c r="B55" s="26">
        <f t="shared" ref="B55:I55" si="15">+B52+B53</f>
        <v>0</v>
      </c>
      <c r="C55" s="26">
        <f t="shared" si="15"/>
        <v>0</v>
      </c>
      <c r="D55" s="26">
        <f t="shared" si="15"/>
        <v>0</v>
      </c>
      <c r="E55" s="26">
        <f t="shared" si="15"/>
        <v>0</v>
      </c>
      <c r="F55" s="26">
        <f t="shared" si="15"/>
        <v>0</v>
      </c>
      <c r="G55" s="26">
        <f t="shared" si="15"/>
        <v>0</v>
      </c>
      <c r="H55" s="26">
        <f t="shared" si="15"/>
        <v>0</v>
      </c>
      <c r="I55" s="15">
        <f t="shared" si="15"/>
        <v>1248562.335</v>
      </c>
      <c r="K55" s="25" t="s">
        <v>25</v>
      </c>
      <c r="L55" s="15">
        <f t="shared" ref="L55" si="16">+L52+L53</f>
        <v>0</v>
      </c>
      <c r="O55" s="25" t="s">
        <v>25</v>
      </c>
      <c r="P55" s="15">
        <f t="shared" ref="P55" si="17">+P52+P53</f>
        <v>0</v>
      </c>
    </row>
    <row r="56" spans="1:17" ht="15" thickTop="1" x14ac:dyDescent="0.35"/>
    <row r="57" spans="1:17" ht="15" thickBot="1" x14ac:dyDescent="0.4">
      <c r="A57" t="s">
        <v>26</v>
      </c>
      <c r="I57" s="27">
        <f>I55-I51</f>
        <v>1834546.6349999998</v>
      </c>
      <c r="J57" t="s">
        <v>27</v>
      </c>
      <c r="K57" t="s">
        <v>26</v>
      </c>
      <c r="L57" s="27">
        <f>L55-L51</f>
        <v>0</v>
      </c>
      <c r="M57" t="s">
        <v>27</v>
      </c>
      <c r="O57" t="s">
        <v>26</v>
      </c>
      <c r="P57" s="27">
        <f>P55-P51</f>
        <v>0</v>
      </c>
      <c r="Q57" t="s">
        <v>27</v>
      </c>
    </row>
    <row r="58" spans="1:17" ht="15" thickTop="1" x14ac:dyDescent="0.35"/>
    <row r="59" spans="1:17" x14ac:dyDescent="0.35">
      <c r="A59" s="1" t="s">
        <v>31</v>
      </c>
      <c r="I59" s="31">
        <v>0</v>
      </c>
    </row>
    <row r="60" spans="1:17" x14ac:dyDescent="0.35">
      <c r="A60" s="1" t="s">
        <v>33</v>
      </c>
      <c r="I60" s="31">
        <f>-0.2*I59*0.85</f>
        <v>0</v>
      </c>
    </row>
    <row r="61" spans="1:17" x14ac:dyDescent="0.35">
      <c r="A61" t="s">
        <v>34</v>
      </c>
      <c r="I61" s="28">
        <f>I60+I59+I57</f>
        <v>1834546.6349999998</v>
      </c>
    </row>
    <row r="62" spans="1:17" x14ac:dyDescent="0.35">
      <c r="A62" t="s">
        <v>29</v>
      </c>
      <c r="B62" s="29">
        <v>2014</v>
      </c>
      <c r="C62" s="29"/>
      <c r="D62" s="29"/>
      <c r="E62" s="29"/>
      <c r="F62" s="29"/>
      <c r="G62" s="29"/>
      <c r="H62" s="29"/>
      <c r="I62" s="30">
        <f>I61*0.3</f>
        <v>550363.99049999996</v>
      </c>
      <c r="K62" t="s">
        <v>28</v>
      </c>
      <c r="L62" s="30">
        <f>L57*0.3</f>
        <v>0</v>
      </c>
      <c r="O62" t="s">
        <v>29</v>
      </c>
      <c r="P62" s="30">
        <f>P57*0.3</f>
        <v>0</v>
      </c>
    </row>
    <row r="63" spans="1:17" hidden="1" x14ac:dyDescent="0.35"/>
    <row r="64" spans="1:17" hidden="1" x14ac:dyDescent="0.35"/>
    <row r="65" spans="1:17" hidden="1" x14ac:dyDescent="0.35"/>
    <row r="66" spans="1:17" hidden="1" x14ac:dyDescent="0.35"/>
    <row r="67" spans="1:17" x14ac:dyDescent="0.35">
      <c r="P67" s="28"/>
    </row>
    <row r="69" spans="1:17" x14ac:dyDescent="0.35">
      <c r="A69" t="s">
        <v>30</v>
      </c>
      <c r="I69" s="28">
        <f>I62+L62+P62</f>
        <v>550363.99049999996</v>
      </c>
    </row>
    <row r="70" spans="1:17" x14ac:dyDescent="0.35">
      <c r="I70" s="28"/>
      <c r="J70" s="28"/>
      <c r="L70" s="28"/>
    </row>
    <row r="71" spans="1:17" x14ac:dyDescent="0.35">
      <c r="A71" s="1" t="s">
        <v>35</v>
      </c>
    </row>
    <row r="72" spans="1:17" x14ac:dyDescent="0.35">
      <c r="A72" t="s">
        <v>44</v>
      </c>
      <c r="I72" s="28">
        <f>I69/2</f>
        <v>275181.99524999998</v>
      </c>
      <c r="L72" s="28"/>
    </row>
    <row r="76" spans="1:17" ht="18.5" x14ac:dyDescent="0.45">
      <c r="A76" s="3" t="s">
        <v>0</v>
      </c>
      <c r="B76" s="4">
        <v>2008</v>
      </c>
      <c r="C76" s="4">
        <v>2009</v>
      </c>
      <c r="D76" s="4">
        <v>2010</v>
      </c>
      <c r="E76" s="4">
        <v>2011</v>
      </c>
      <c r="F76" s="4">
        <v>2012</v>
      </c>
      <c r="G76" s="4">
        <v>2013</v>
      </c>
      <c r="H76" s="4">
        <v>2014</v>
      </c>
      <c r="I76" s="4">
        <v>2019</v>
      </c>
      <c r="J76" s="5"/>
      <c r="K76" s="3" t="s">
        <v>1</v>
      </c>
      <c r="L76" s="4">
        <v>2019</v>
      </c>
      <c r="O76" s="3" t="s">
        <v>2</v>
      </c>
      <c r="P76" s="4">
        <v>2019</v>
      </c>
    </row>
    <row r="77" spans="1:17" x14ac:dyDescent="0.35">
      <c r="A77" s="1" t="s">
        <v>3</v>
      </c>
      <c r="K77" s="1" t="s">
        <v>3</v>
      </c>
      <c r="M77" s="5"/>
      <c r="O77" s="1" t="s">
        <v>3</v>
      </c>
    </row>
    <row r="78" spans="1:17" x14ac:dyDescent="0.35">
      <c r="A78" s="1" t="s">
        <v>31</v>
      </c>
      <c r="I78" s="31">
        <v>0</v>
      </c>
      <c r="J78">
        <f>680000*0.15*0.3</f>
        <v>30600</v>
      </c>
      <c r="K78" s="1"/>
      <c r="L78" s="31"/>
      <c r="M78" s="5"/>
      <c r="O78" s="1"/>
    </row>
    <row r="79" spans="1:17" x14ac:dyDescent="0.35">
      <c r="A79" s="1" t="s">
        <v>32</v>
      </c>
      <c r="I79" s="31">
        <f>I78*0.2</f>
        <v>0</v>
      </c>
      <c r="K79" s="1"/>
      <c r="L79" s="31"/>
      <c r="M79" s="5"/>
      <c r="O79" s="1"/>
    </row>
    <row r="80" spans="1:17" x14ac:dyDescent="0.35">
      <c r="A80" s="6" t="s">
        <v>4</v>
      </c>
      <c r="B80" s="7"/>
      <c r="C80" s="7"/>
      <c r="D80" s="7"/>
      <c r="E80" s="7"/>
      <c r="F80" s="7"/>
      <c r="G80" s="7"/>
      <c r="H80" s="7"/>
      <c r="I80" s="7">
        <v>51.43</v>
      </c>
      <c r="J80" t="s">
        <v>5</v>
      </c>
      <c r="K80" s="6" t="s">
        <v>6</v>
      </c>
      <c r="L80" s="8">
        <v>1.36</v>
      </c>
      <c r="M80" t="s">
        <v>5</v>
      </c>
      <c r="O80" s="6" t="s">
        <v>6</v>
      </c>
      <c r="P80" s="9">
        <v>2.5099999999999998</v>
      </c>
      <c r="Q80" t="s">
        <v>5</v>
      </c>
    </row>
    <row r="81" spans="1:17" x14ac:dyDescent="0.35">
      <c r="A81" s="6" t="s">
        <v>7</v>
      </c>
      <c r="B81" s="10">
        <v>366</v>
      </c>
      <c r="C81" s="10">
        <v>365</v>
      </c>
      <c r="D81" s="10">
        <v>365</v>
      </c>
      <c r="E81" s="10">
        <v>365</v>
      </c>
      <c r="F81" s="10">
        <v>366</v>
      </c>
      <c r="G81" s="10">
        <v>365</v>
      </c>
      <c r="H81" s="10">
        <v>365</v>
      </c>
      <c r="I81" s="10">
        <v>365</v>
      </c>
      <c r="K81" s="6" t="s">
        <v>7</v>
      </c>
      <c r="L81" s="10">
        <v>365</v>
      </c>
      <c r="O81" s="6" t="s">
        <v>7</v>
      </c>
      <c r="P81" s="10">
        <v>365</v>
      </c>
    </row>
    <row r="82" spans="1:17" x14ac:dyDescent="0.35">
      <c r="A82" s="6" t="s">
        <v>8</v>
      </c>
      <c r="B82" s="11"/>
      <c r="C82" s="11"/>
      <c r="D82" s="11"/>
      <c r="E82" s="11"/>
      <c r="F82" s="11"/>
      <c r="G82" s="11"/>
      <c r="H82" s="11"/>
      <c r="I82" s="12">
        <v>3.55</v>
      </c>
      <c r="J82" t="s">
        <v>9</v>
      </c>
      <c r="K82" s="6" t="s">
        <v>8</v>
      </c>
      <c r="L82" s="13">
        <v>0</v>
      </c>
      <c r="M82" t="s">
        <v>9</v>
      </c>
      <c r="O82" s="6" t="s">
        <v>8</v>
      </c>
      <c r="P82" s="13">
        <v>0</v>
      </c>
      <c r="Q82" t="s">
        <v>9</v>
      </c>
    </row>
    <row r="83" spans="1:17" x14ac:dyDescent="0.35">
      <c r="A83" s="6" t="s">
        <v>10</v>
      </c>
      <c r="B83" s="14">
        <f t="shared" ref="B83:H83" si="18">B82*B81*1000</f>
        <v>0</v>
      </c>
      <c r="C83" s="14">
        <f t="shared" si="18"/>
        <v>0</v>
      </c>
      <c r="D83" s="14">
        <f t="shared" si="18"/>
        <v>0</v>
      </c>
      <c r="E83" s="14">
        <f t="shared" si="18"/>
        <v>0</v>
      </c>
      <c r="F83" s="14">
        <f t="shared" si="18"/>
        <v>0</v>
      </c>
      <c r="G83" s="14">
        <f t="shared" si="18"/>
        <v>0</v>
      </c>
      <c r="H83" s="14">
        <f t="shared" si="18"/>
        <v>0</v>
      </c>
      <c r="I83" s="32">
        <f>I82*I81*1000</f>
        <v>1295750</v>
      </c>
      <c r="K83" s="6" t="s">
        <v>11</v>
      </c>
      <c r="L83" s="32">
        <f>L82*L81*1000</f>
        <v>0</v>
      </c>
      <c r="O83" s="6" t="s">
        <v>11</v>
      </c>
      <c r="P83" s="14">
        <f t="shared" ref="P83" si="19">P82*P81*1000</f>
        <v>0</v>
      </c>
    </row>
    <row r="84" spans="1:17" ht="15" thickBot="1" x14ac:dyDescent="0.4">
      <c r="A84" s="6" t="s">
        <v>12</v>
      </c>
      <c r="B84" s="15">
        <f t="shared" ref="B84:I84" si="20">+B83*B80</f>
        <v>0</v>
      </c>
      <c r="C84" s="15">
        <f t="shared" si="20"/>
        <v>0</v>
      </c>
      <c r="D84" s="15">
        <f t="shared" si="20"/>
        <v>0</v>
      </c>
      <c r="E84" s="15">
        <f t="shared" si="20"/>
        <v>0</v>
      </c>
      <c r="F84" s="15">
        <f t="shared" si="20"/>
        <v>0</v>
      </c>
      <c r="G84" s="15">
        <f t="shared" si="20"/>
        <v>0</v>
      </c>
      <c r="H84" s="15">
        <f t="shared" si="20"/>
        <v>0</v>
      </c>
      <c r="I84" s="16">
        <f t="shared" si="20"/>
        <v>66640422.5</v>
      </c>
      <c r="K84" s="6" t="s">
        <v>12</v>
      </c>
      <c r="L84" s="16">
        <f>+L83*L80*5.8</f>
        <v>0</v>
      </c>
      <c r="O84" s="6" t="s">
        <v>12</v>
      </c>
      <c r="P84" s="16">
        <f>+P83*P80*5.8</f>
        <v>0</v>
      </c>
    </row>
    <row r="85" spans="1:17" ht="15" thickTop="1" x14ac:dyDescent="0.35">
      <c r="A85" s="6" t="s">
        <v>13</v>
      </c>
      <c r="B85" s="17">
        <f t="shared" ref="B85:I85" si="21">-B84*0.2</f>
        <v>0</v>
      </c>
      <c r="C85" s="17">
        <f t="shared" si="21"/>
        <v>0</v>
      </c>
      <c r="D85" s="17">
        <f t="shared" si="21"/>
        <v>0</v>
      </c>
      <c r="E85" s="17">
        <f t="shared" si="21"/>
        <v>0</v>
      </c>
      <c r="F85" s="17">
        <f t="shared" si="21"/>
        <v>0</v>
      </c>
      <c r="G85" s="17">
        <f t="shared" si="21"/>
        <v>0</v>
      </c>
      <c r="H85" s="18">
        <f t="shared" si="21"/>
        <v>0</v>
      </c>
      <c r="I85" s="19">
        <f t="shared" si="21"/>
        <v>-13328084.5</v>
      </c>
      <c r="J85" t="s">
        <v>14</v>
      </c>
      <c r="K85" s="6" t="s">
        <v>15</v>
      </c>
      <c r="L85" s="19">
        <f>-L84*0.07</f>
        <v>0</v>
      </c>
      <c r="M85" t="s">
        <v>16</v>
      </c>
      <c r="O85" s="6" t="s">
        <v>15</v>
      </c>
      <c r="P85" s="19">
        <f>-P84*0.07</f>
        <v>0</v>
      </c>
      <c r="Q85" t="s">
        <v>16</v>
      </c>
    </row>
    <row r="86" spans="1:17" x14ac:dyDescent="0.35">
      <c r="A86" s="6" t="s">
        <v>17</v>
      </c>
      <c r="B86" s="17"/>
      <c r="C86" s="17"/>
      <c r="D86" s="17"/>
      <c r="E86" s="17"/>
      <c r="F86" s="17"/>
      <c r="G86" s="17"/>
      <c r="H86" s="18"/>
      <c r="I86" s="17">
        <v>0</v>
      </c>
      <c r="K86" s="6" t="s">
        <v>17</v>
      </c>
      <c r="L86" s="17">
        <v>0</v>
      </c>
      <c r="O86" s="6" t="s">
        <v>17</v>
      </c>
      <c r="P86" s="17">
        <v>0</v>
      </c>
    </row>
    <row r="87" spans="1:17" x14ac:dyDescent="0.35">
      <c r="A87" s="6" t="s">
        <v>18</v>
      </c>
      <c r="B87" s="17"/>
      <c r="C87" s="17"/>
      <c r="D87" s="17"/>
      <c r="E87" s="17"/>
      <c r="F87" s="17"/>
      <c r="G87" s="17"/>
      <c r="H87" s="18"/>
      <c r="I87" s="17"/>
      <c r="K87" s="6" t="s">
        <v>18</v>
      </c>
      <c r="L87" s="17"/>
      <c r="O87" s="6" t="s">
        <v>18</v>
      </c>
      <c r="P87" s="17"/>
    </row>
    <row r="88" spans="1:17" x14ac:dyDescent="0.35">
      <c r="A88" s="6" t="s">
        <v>19</v>
      </c>
      <c r="B88" s="17"/>
      <c r="C88" s="17"/>
      <c r="D88" s="17"/>
      <c r="E88" s="17"/>
      <c r="F88" s="17"/>
      <c r="G88" s="17"/>
      <c r="H88" s="18"/>
      <c r="I88" s="17">
        <f>-I82*I81*2706</f>
        <v>-3506299.5</v>
      </c>
      <c r="J88" t="s">
        <v>20</v>
      </c>
      <c r="K88" s="6" t="s">
        <v>19</v>
      </c>
      <c r="L88" s="17">
        <f>-L82*L81*2706</f>
        <v>0</v>
      </c>
      <c r="O88" s="6" t="s">
        <v>19</v>
      </c>
      <c r="P88" s="17">
        <f>-P82*P81*2706</f>
        <v>0</v>
      </c>
    </row>
    <row r="89" spans="1:17" x14ac:dyDescent="0.35">
      <c r="A89" s="6" t="s">
        <v>21</v>
      </c>
      <c r="B89" s="20">
        <f t="shared" ref="B89:H89" si="22">+B84+B85</f>
        <v>0</v>
      </c>
      <c r="C89" s="20">
        <f t="shared" si="22"/>
        <v>0</v>
      </c>
      <c r="D89" s="20">
        <f t="shared" si="22"/>
        <v>0</v>
      </c>
      <c r="E89" s="20">
        <f t="shared" si="22"/>
        <v>0</v>
      </c>
      <c r="F89" s="20">
        <f t="shared" si="22"/>
        <v>0</v>
      </c>
      <c r="G89" s="20">
        <f t="shared" si="22"/>
        <v>0</v>
      </c>
      <c r="H89" s="21">
        <f t="shared" si="22"/>
        <v>0</v>
      </c>
      <c r="I89" s="20">
        <f>+I84+I85+I86+I87+I88</f>
        <v>49806038.5</v>
      </c>
      <c r="K89" s="6" t="s">
        <v>21</v>
      </c>
      <c r="L89" s="20">
        <f>+L84+L85+L86+L87+L88</f>
        <v>0</v>
      </c>
      <c r="O89" s="6" t="s">
        <v>21</v>
      </c>
      <c r="P89" s="20">
        <f>+P84+P85+P86+P87+P88</f>
        <v>0</v>
      </c>
    </row>
    <row r="90" spans="1:17" x14ac:dyDescent="0.35">
      <c r="A90" s="6" t="s">
        <v>22</v>
      </c>
      <c r="B90" s="17">
        <f t="shared" ref="B90:I90" si="23">-B89*0.85</f>
        <v>0</v>
      </c>
      <c r="C90" s="17">
        <f t="shared" si="23"/>
        <v>0</v>
      </c>
      <c r="D90" s="17">
        <f t="shared" si="23"/>
        <v>0</v>
      </c>
      <c r="E90" s="17">
        <f t="shared" si="23"/>
        <v>0</v>
      </c>
      <c r="F90" s="17">
        <f t="shared" si="23"/>
        <v>0</v>
      </c>
      <c r="G90" s="17">
        <f t="shared" si="23"/>
        <v>0</v>
      </c>
      <c r="H90" s="18">
        <f t="shared" si="23"/>
        <v>0</v>
      </c>
      <c r="I90" s="17">
        <f t="shared" si="23"/>
        <v>-42335132.725000001</v>
      </c>
      <c r="J90" t="s">
        <v>23</v>
      </c>
      <c r="K90" s="6" t="s">
        <v>24</v>
      </c>
      <c r="L90" s="17">
        <f>-L89*0.3</f>
        <v>0</v>
      </c>
      <c r="O90" s="6" t="s">
        <v>24</v>
      </c>
      <c r="P90" s="17">
        <f>-P89*0.3</f>
        <v>0</v>
      </c>
    </row>
    <row r="91" spans="1:17" x14ac:dyDescent="0.35">
      <c r="A91" s="22"/>
      <c r="B91" s="23"/>
      <c r="C91" s="23"/>
      <c r="D91" s="23"/>
      <c r="E91" s="23"/>
      <c r="F91" s="23"/>
      <c r="G91" s="23"/>
      <c r="H91" s="23"/>
      <c r="I91" s="24"/>
      <c r="K91" s="22"/>
      <c r="L91" s="24"/>
      <c r="O91" s="22"/>
      <c r="P91" s="24"/>
    </row>
    <row r="92" spans="1:17" ht="15" thickBot="1" x14ac:dyDescent="0.4">
      <c r="A92" s="25" t="s">
        <v>25</v>
      </c>
      <c r="B92" s="26">
        <f t="shared" ref="B92:I92" si="24">+B89+B90</f>
        <v>0</v>
      </c>
      <c r="C92" s="26">
        <f t="shared" si="24"/>
        <v>0</v>
      </c>
      <c r="D92" s="26">
        <f t="shared" si="24"/>
        <v>0</v>
      </c>
      <c r="E92" s="26">
        <f t="shared" si="24"/>
        <v>0</v>
      </c>
      <c r="F92" s="26">
        <f t="shared" si="24"/>
        <v>0</v>
      </c>
      <c r="G92" s="26">
        <f t="shared" si="24"/>
        <v>0</v>
      </c>
      <c r="H92" s="26">
        <f t="shared" si="24"/>
        <v>0</v>
      </c>
      <c r="I92" s="15">
        <f t="shared" si="24"/>
        <v>7470905.7749999985</v>
      </c>
      <c r="K92" s="25" t="s">
        <v>25</v>
      </c>
      <c r="L92" s="15">
        <f t="shared" ref="L92" si="25">+L89+L90</f>
        <v>0</v>
      </c>
      <c r="O92" s="25" t="s">
        <v>25</v>
      </c>
      <c r="P92" s="15">
        <f t="shared" ref="P92" si="26">+P89+P90</f>
        <v>0</v>
      </c>
    </row>
    <row r="93" spans="1:17" ht="15" thickTop="1" x14ac:dyDescent="0.35"/>
    <row r="94" spans="1:17" ht="15" thickBot="1" x14ac:dyDescent="0.4">
      <c r="A94" t="s">
        <v>26</v>
      </c>
      <c r="I94" s="27">
        <f>I92-I88</f>
        <v>10977205.274999999</v>
      </c>
      <c r="J94" t="s">
        <v>27</v>
      </c>
      <c r="K94" t="s">
        <v>26</v>
      </c>
      <c r="L94" s="27">
        <f>L92-L88</f>
        <v>0</v>
      </c>
      <c r="M94" t="s">
        <v>27</v>
      </c>
      <c r="O94" t="s">
        <v>26</v>
      </c>
      <c r="P94" s="27">
        <f>P92-P88</f>
        <v>0</v>
      </c>
      <c r="Q94" t="s">
        <v>27</v>
      </c>
    </row>
    <row r="95" spans="1:17" ht="15" thickTop="1" x14ac:dyDescent="0.35"/>
    <row r="96" spans="1:17" x14ac:dyDescent="0.35">
      <c r="A96" s="1" t="s">
        <v>31</v>
      </c>
      <c r="I96" s="31">
        <v>0</v>
      </c>
    </row>
    <row r="97" spans="1:16" x14ac:dyDescent="0.35">
      <c r="A97" s="1" t="s">
        <v>33</v>
      </c>
      <c r="I97" s="31">
        <f>(-0.2*I96*0.85)+(-0.2*I22*0.85)</f>
        <v>0</v>
      </c>
    </row>
    <row r="98" spans="1:16" x14ac:dyDescent="0.35">
      <c r="A98" t="s">
        <v>34</v>
      </c>
      <c r="I98" s="28">
        <f>I97+I96+I94</f>
        <v>10977205.274999999</v>
      </c>
    </row>
    <row r="99" spans="1:16" x14ac:dyDescent="0.35">
      <c r="A99" t="s">
        <v>29</v>
      </c>
      <c r="B99" s="29">
        <v>2014</v>
      </c>
      <c r="C99" s="29"/>
      <c r="D99" s="29"/>
      <c r="E99" s="29"/>
      <c r="F99" s="29"/>
      <c r="G99" s="29"/>
      <c r="H99" s="29"/>
      <c r="I99" s="30">
        <f>I98*0.3</f>
        <v>3293161.5824999996</v>
      </c>
      <c r="K99" t="s">
        <v>28</v>
      </c>
      <c r="L99" s="30">
        <f>L94*0.3</f>
        <v>0</v>
      </c>
      <c r="O99" t="s">
        <v>29</v>
      </c>
      <c r="P99" s="30">
        <f>P94*0.3</f>
        <v>0</v>
      </c>
    </row>
    <row r="104" spans="1:16" x14ac:dyDescent="0.35">
      <c r="P104" s="28"/>
    </row>
    <row r="106" spans="1:16" x14ac:dyDescent="0.35">
      <c r="A106" t="s">
        <v>30</v>
      </c>
      <c r="I106" s="28">
        <f>I99+L99+P99</f>
        <v>3293161.5824999996</v>
      </c>
    </row>
    <row r="107" spans="1:16" x14ac:dyDescent="0.35">
      <c r="I107" s="28"/>
      <c r="J107" s="28"/>
      <c r="L107" s="28"/>
    </row>
    <row r="108" spans="1:16" x14ac:dyDescent="0.35">
      <c r="A108" s="1" t="s">
        <v>35</v>
      </c>
    </row>
    <row r="109" spans="1:16" x14ac:dyDescent="0.35">
      <c r="A109" t="s">
        <v>43</v>
      </c>
      <c r="I109" s="28">
        <f>I106/12</f>
        <v>274430.13187499996</v>
      </c>
      <c r="L109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98291-9627-426D-A4D9-94A74937B21C}">
  <dimension ref="A1:AH4"/>
  <sheetViews>
    <sheetView topLeftCell="E1" zoomScale="80" zoomScaleNormal="80" workbookViewId="0">
      <selection activeCell="K4" sqref="K4"/>
    </sheetView>
  </sheetViews>
  <sheetFormatPr defaultRowHeight="14.5" x14ac:dyDescent="0.35"/>
  <cols>
    <col min="1" max="1" width="3.453125" bestFit="1" customWidth="1"/>
    <col min="2" max="2" width="10.54296875" customWidth="1"/>
    <col min="3" max="3" width="14" customWidth="1"/>
    <col min="5" max="5" width="53" customWidth="1"/>
    <col min="6" max="7" width="13.7265625" bestFit="1" customWidth="1"/>
    <col min="8" max="8" width="26.1796875" customWidth="1"/>
    <col min="9" max="10" width="13.7265625" bestFit="1" customWidth="1"/>
    <col min="11" max="11" width="17" customWidth="1"/>
    <col min="12" max="13" width="13.7265625" bestFit="1" customWidth="1"/>
    <col min="14" max="14" width="15.81640625" bestFit="1" customWidth="1"/>
    <col min="15" max="20" width="12.453125" customWidth="1"/>
    <col min="21" max="21" width="13.1796875" customWidth="1"/>
    <col min="22" max="22" width="13.453125" customWidth="1"/>
    <col min="23" max="23" width="18.453125" customWidth="1"/>
    <col min="24" max="25" width="13.81640625" customWidth="1"/>
    <col min="26" max="26" width="14.81640625" customWidth="1"/>
    <col min="27" max="28" width="12.453125" customWidth="1"/>
    <col min="29" max="29" width="14.81640625" customWidth="1"/>
    <col min="33" max="33" width="13.81640625" bestFit="1" customWidth="1"/>
    <col min="34" max="34" width="12.453125" bestFit="1" customWidth="1"/>
  </cols>
  <sheetData>
    <row r="1" spans="1:34" x14ac:dyDescent="0.35">
      <c r="F1" s="40" t="s">
        <v>45</v>
      </c>
      <c r="G1" s="40"/>
      <c r="H1" s="40"/>
      <c r="I1" s="40"/>
      <c r="J1" s="40"/>
      <c r="K1" s="40"/>
    </row>
    <row r="2" spans="1:34" ht="36.75" customHeight="1" x14ac:dyDescent="0.35">
      <c r="A2" s="33"/>
      <c r="B2" s="34" t="s">
        <v>36</v>
      </c>
      <c r="C2" s="34" t="s">
        <v>37</v>
      </c>
      <c r="D2" s="34" t="s">
        <v>38</v>
      </c>
      <c r="E2" s="34" t="s">
        <v>39</v>
      </c>
      <c r="F2" s="37" t="s">
        <v>46</v>
      </c>
      <c r="G2" s="38"/>
      <c r="H2" s="39"/>
      <c r="I2" s="37" t="s">
        <v>47</v>
      </c>
      <c r="J2" s="38"/>
      <c r="K2" s="39"/>
      <c r="L2" s="37" t="s">
        <v>48</v>
      </c>
      <c r="M2" s="38"/>
      <c r="N2" s="39"/>
    </row>
    <row r="3" spans="1:34" x14ac:dyDescent="0.35">
      <c r="A3" s="33"/>
      <c r="B3" s="35"/>
      <c r="C3" s="35"/>
      <c r="D3" s="35"/>
      <c r="E3" s="35"/>
      <c r="F3" s="36" t="s">
        <v>40</v>
      </c>
      <c r="G3" s="36" t="s">
        <v>41</v>
      </c>
      <c r="H3" s="36" t="s">
        <v>42</v>
      </c>
      <c r="I3" s="36" t="s">
        <v>40</v>
      </c>
      <c r="J3" s="36" t="s">
        <v>41</v>
      </c>
      <c r="K3" s="36" t="s">
        <v>42</v>
      </c>
      <c r="L3" s="36" t="s">
        <v>40</v>
      </c>
      <c r="M3" s="36" t="s">
        <v>41</v>
      </c>
      <c r="N3" s="36" t="s">
        <v>42</v>
      </c>
    </row>
    <row r="4" spans="1:34" s="46" customFormat="1" ht="27" x14ac:dyDescent="0.35">
      <c r="A4" s="41">
        <v>1</v>
      </c>
      <c r="B4" s="42" t="s">
        <v>49</v>
      </c>
      <c r="C4" s="43"/>
      <c r="D4" s="42" t="s">
        <v>50</v>
      </c>
      <c r="E4" s="44" t="s">
        <v>51</v>
      </c>
      <c r="F4" s="45">
        <v>43344</v>
      </c>
      <c r="G4" s="45">
        <v>43352</v>
      </c>
      <c r="H4" s="45" t="s">
        <v>52</v>
      </c>
      <c r="I4" s="45">
        <v>43352</v>
      </c>
      <c r="J4" s="45">
        <v>43367</v>
      </c>
      <c r="K4" s="45" t="s">
        <v>53</v>
      </c>
      <c r="L4" s="45">
        <v>43367</v>
      </c>
      <c r="M4" s="45">
        <v>43465</v>
      </c>
      <c r="N4" s="45" t="s">
        <v>54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</sheetData>
  <mergeCells count="4">
    <mergeCell ref="F1:K1"/>
    <mergeCell ref="F2:H2"/>
    <mergeCell ref="I2:K2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2018-10-11T09:14:50Z</dcterms:modified>
</cp:coreProperties>
</file>