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E79DF6A8-9844-4CF6-9C68-D014F6B4E51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H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<sst xmlns="http://schemas.openxmlformats.org/spreadsheetml/2006/main" count="307" uniqueCount="138">
  <si>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</si>
  <si>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</si>
  <si>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</si>
  <si>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</si>
  <si>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</si>
  <si>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</si>
  <si>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</si>
  <si>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</si>
  <si>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</si>
  <si>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</si>
  <si>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</si>
  <si>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</si>
  <si>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</si>
  <si>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</si>
  <si>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</si>
  <si>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</si>
  <si>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</si>
  <si>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</si>
  <si>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</si>
  <si>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</si>
  <si>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</si>
  <si>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</si>
  <si>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</si>
  <si>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</si>
  <si>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</si>
  <si>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</si>
  <si>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</si>
  <si>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</si>
  <si>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</si>
  <si>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</si>
  <si>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</si>
  <si>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</si>
  <si>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</si>
  <si>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</si>
  <si>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</si>
  <si>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</si>
  <si>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</si>
  <si>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</si>
  <si>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</si>
  <si>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</si>
  <si>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</si>
  <si>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</si>
  <si>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</si>
  <si>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</si>
  <si>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</si>
  <si>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</si>
  <si>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</si>
  <si>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</si>
  <si>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</si>
  <si>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</si>
  <si>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</si>
  <si>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</si>
  <si>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</si>
  <si>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</si>
  <si>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</si>
  <si>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</si>
  <si>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</si>
  <si>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</si>
  <si>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</si>
  <si>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</si>
  <si>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</si>
  <si>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</si>
  <si>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</si>
  <si>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</si>
  <si>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</si>
  <si>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</si>
  <si>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</si>
  <si>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</si>
  <si>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</si>
  <si>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</si>
  <si>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</si>
  <si>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</si>
  <si>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</si>
  <si>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</si>
  <si>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</si>
  <si>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</si>
  <si>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</si>
  <si>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</si>
  <si>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</si>
  <si>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</si>
  <si>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</si>
  <si>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</si>
  <si>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</si>
  <si>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</si>
  <si>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</si>
  <si>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</si>
  <si>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</si>
  <si>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</si>
  <si>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</si>
  <si>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</si>
  <si>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</si>
  <si>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</si>
  <si>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</si>
  <si>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</si>
  <si>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</si>
  <si>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</si>
  <si>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</si>
  <si>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</si>
  <si>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</si>
  <si>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</si>
  <si>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</si>
  <si>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</si>
  <si>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</si>
  <si>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</si>
  <si>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</si>
  <si>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</si>
  <si>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</si>
  <si>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</si>
  <si>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</si>
  <si>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</si>
  <si>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</si>
  <si>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</si>
  <si>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</si>
  <si>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</si>
  <si>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</si>
  <si>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</si>
  <si>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</si>
  <si>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</si>
  <si>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</si>
  <si>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</si>
  <si>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</si>
  <si>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</si>
  <si>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</si>
  <si>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</si>
  <si>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</si>
  <si>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</si>
  <si>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</si>
  <si>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</si>
  <si>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</si>
  <si>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</si>
  <si>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</si>
  <si>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</si>
  <si>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</si>
  <si>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</si>
  <si>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</si>
  <si>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</si>
  <si>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</si>
  <si>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CPF: Secure Export Gas Nomination of 20MMSCF in seven days from DIY by Swapping discharge from Comp-A to Comp-B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</si>
</sst>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C1" sqref="C1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28515625" style="72" customWidth="1"/>
    <col min="5" max="5" width="9.42578125" style="72" hidden="1" customWidth="1"/>
    <col min="6" max="6" width="28.5703125" style="105" customWidth="1"/>
    <col min="7" max="7" width="4.28515625" style="72" customWidth="1"/>
    <col min="8" max="8" width="17.5703125" style="72" customWidth="1"/>
    <col min="9" max="9" width="4.7109375" style="72" customWidth="1"/>
    <col min="10" max="10" width="18.5703125" style="72" customWidth="1"/>
    <col min="11" max="11" width="15.42578125" style="72" customWidth="1"/>
    <col min="12" max="12" width="14.28515625" style="72" bestFit="1" customWidth="1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thickBot="1">
      <c r="C1" s="72" t="s">
        <v>137</v>
      </c>
    </row>
    <row r="2" spans="2:20" ht="27" thickBot="1">
      <c r="C2" s="157" t="s">
        <v>0</v>
      </c>
      <c r="D2" s="158"/>
      <c r="E2" s="158"/>
      <c r="F2" s="159"/>
    </row>
    <row r="3" spans="2:20" ht="15.7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.7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.7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.7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.7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.7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 ht="26.25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.7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.7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20</v>
      </c>
      <c r="E28" s="146">
        <f>IF(D28=$K$7,(VLOOKUP(D31,$O$4:$S$16,3,FALSE)),IF(D28=$K$8,(VLOOKUP(D31,$O$4:S$16,4,FALSE)),(VLOOKUP(D31,$O$4:S$16,5,FALSE))))</f>
        <v>0.5</v>
      </c>
      <c r="F28" s="149">
        <v>20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7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57.534246575342465</v>
      </c>
      <c r="G31" s="113"/>
      <c r="H31" s="139">
        <f>F31*1000</f>
        <v>57534.246575342462</v>
      </c>
      <c r="J31" s="113"/>
      <c r="R31" s="137"/>
      <c r="S31" s="138"/>
      <c r="T31" s="138"/>
    </row>
    <row r="32" spans="2:20">
      <c r="C32" s="69" t="s">
        <v>59</v>
      </c>
      <c r="N32"/>
    </row>
    <row r="33" spans="3:8" ht="15.7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.7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.7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5.5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5.5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2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2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25" thickBot="1">
      <c r="K11" s="18" t="s">
        <v>74</v>
      </c>
    </row>
    <row r="12" spans="2:11" ht="13.5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5.5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5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5.5">
      <c r="G31" s="17" t="s">
        <v>72</v>
      </c>
      <c r="H31" s="2">
        <v>0.15</v>
      </c>
      <c r="I31" s="16">
        <f>I28*H31</f>
        <v>11.737499999999999</v>
      </c>
    </row>
    <row r="32" spans="2:9" ht="25.5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45</v>
      </c>
      <c r="C26" s="36"/>
      <c r="D26" s="37" t="s">
        <v>81</v>
      </c>
    </row>
    <row r="27" spans="2:14" ht="13.5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.7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.7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.75" thickBot="1">
      <c r="B22" s="32" t="s">
        <v>118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45</v>
      </c>
      <c r="C25" s="36"/>
      <c r="D25" s="37" t="s">
        <v>81</v>
      </c>
    </row>
    <row r="26" spans="2:4" ht="15.7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.7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.7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68</v>
      </c>
      <c r="E27" s="58"/>
      <c r="F27" s="59"/>
      <c r="G27" s="60">
        <v>365</v>
      </c>
    </row>
    <row r="28" spans="4:7" ht="15.7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68</v>
      </c>
      <c r="E32" s="58"/>
      <c r="F32" s="59"/>
      <c r="G32" s="60">
        <v>365</v>
      </c>
    </row>
    <row r="33" spans="4:7" ht="15.7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68</v>
      </c>
      <c r="E37" s="58"/>
      <c r="F37" s="59"/>
      <c r="G37" s="60">
        <v>365</v>
      </c>
    </row>
    <row r="38" spans="4:7" ht="15.7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2025-02-17T10:47:21Z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