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F0A9B779-1399-4AB2-B93C-F3478FFE2FCB}" xr6:coauthVersionLast="41" xr6:coauthVersionMax="41" xr10:uidLastSave="{00000000-0000-0000-0000-000000000000}"/>
  <bookViews>
    <workbookView xWindow="-110" yWindow="-110" windowWidth="19420" windowHeight="10420" xr2:uid="{EB888601-44E8-486C-8737-244AEE1BBFCD}"/>
  </bookViews>
  <sheets>
    <sheet name="FCF " sheetId="5" r:id="rId1"/>
    <sheet name="Sept 2019 Production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0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0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0">[18]R8_fld!#REF!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 localSheetId="0">#REF!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 localSheetId="0">[26]Indicators!#REF!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0">[26]Indicators!#REF!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0">[26]Indicators!#REF!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 localSheetId="0">#REF!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0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 localSheetId="0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0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 localSheetId="0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0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0">[18]R8_fld!#REF!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 localSheetId="0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 localSheetId="0">[26]Indicators!#REF!</definedName>
    <definedName name="dfdf">[26]Indicators!#REF!</definedName>
    <definedName name="dfdv" localSheetId="0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 localSheetId="0">[18]R8_fld!#REF!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0">[26]Indicators!#REF!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0">[26]Indicators!#REF!</definedName>
    <definedName name="eeee">[26]Indicators!#REF!</definedName>
    <definedName name="eerttn" localSheetId="0">[26]Indicators!#REF!</definedName>
    <definedName name="eerttn">[26]Indicators!#REF!</definedName>
    <definedName name="eerv" localSheetId="0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0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0">#REF!</definedName>
    <definedName name="EPG_Tranche">#REF!</definedName>
    <definedName name="erbbvg" localSheetId="0">[26]Indicators!#REF!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 localSheetId="0">[26]Indicators!#REF!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0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0">[18]R8_fld!#REF!</definedName>
    <definedName name="EXP">[18]R8_fld!#REF!</definedName>
    <definedName name="EXP_APPR_TOT">[33]Sheet1!$D$55:$AZ$55</definedName>
    <definedName name="EXP_IIP" localSheetId="0">[18]R8_fld!#REF!</definedName>
    <definedName name="EXP_IIP">[18]R8_fld!#REF!</definedName>
    <definedName name="EXP_RES" localSheetId="0">[18]R8_fld!#REF!</definedName>
    <definedName name="EXP_RES">[18]R8_fld!#REF!</definedName>
    <definedName name="EXP_URT" localSheetId="0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 localSheetId="0">[26]Indicators!#REF!</definedName>
    <definedName name="fdd">[26]Indicators!#REF!</definedName>
    <definedName name="fddd" localSheetId="0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 localSheetId="0">[18]R8_fld!#REF!</definedName>
    <definedName name="fff">[18]R8_fld!#REF!</definedName>
    <definedName name="fghj" localSheetId="0">#REF!</definedName>
    <definedName name="fghj">#REF!</definedName>
    <definedName name="FID" localSheetId="0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 localSheetId="0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0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 localSheetId="0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0">[26]Indicators!#REF!</definedName>
    <definedName name="gbbg">[26]Indicators!#REF!</definedName>
    <definedName name="GCT_ACCRUAL___DIRECTORATE" localSheetId="0">#REF!</definedName>
    <definedName name="GCT_ACCRUAL___DIRECTORATE">#REF!</definedName>
    <definedName name="gggg" localSheetId="0">[26]Indicators!#REF!</definedName>
    <definedName name="gggg">[26]Indicators!#REF!</definedName>
    <definedName name="gghbdj" localSheetId="0">[26]Indicators!#REF!</definedName>
    <definedName name="gghbdj">[26]Indicators!#REF!</definedName>
    <definedName name="gghfgad" localSheetId="0">[26]Indicators!#REF!</definedName>
    <definedName name="gghfgad">[26]Indicators!#REF!</definedName>
    <definedName name="ghgadf" localSheetId="0">[26]Indicators!#REF!</definedName>
    <definedName name="ghgadf">[26]Indicators!#REF!</definedName>
    <definedName name="ghj.dfkm" localSheetId="0">[26]Indicators!#REF!</definedName>
    <definedName name="ghj.dfkm">[26]Indicators!#REF!</definedName>
    <definedName name="ghkim" localSheetId="0">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 localSheetId="0">[26]Indicators!#REF!</definedName>
    <definedName name="gsvvvv">[26]Indicators!#REF!</definedName>
    <definedName name="gvhdcnggvzx" localSheetId="0">[26]Indicators!#REF!</definedName>
    <definedName name="gvhdcnggvzx">[26]Indicators!#REF!</definedName>
    <definedName name="gvjdbjnf" localSheetId="0">[26]Indicators!#REF!</definedName>
    <definedName name="gvjdbjnf">[26]Indicators!#REF!</definedName>
    <definedName name="gvs" localSheetId="0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0">[26]Indicators!#REF!</definedName>
    <definedName name="hgdhhbfd">[26]Indicators!#REF!</definedName>
    <definedName name="hgfr" localSheetId="0">[26]Indicators!#REF!</definedName>
    <definedName name="hgfr">[26]Indicators!#REF!</definedName>
    <definedName name="hghhbjd" localSheetId="0">[26]Indicators!#REF!</definedName>
    <definedName name="hghhbjd">[26]Indicators!#REF!</definedName>
    <definedName name="hghvchbv" localSheetId="0">[26]Indicators!#REF!</definedName>
    <definedName name="hghvchbv">[26]Indicators!#REF!</definedName>
    <definedName name="hgtrt" localSheetId="0">#REF!</definedName>
    <definedName name="hgtrt">#REF!</definedName>
    <definedName name="hhdsnkj" localSheetId="0">[26]Indicators!#REF!</definedName>
    <definedName name="hhdsnkj">[26]Indicators!#REF!</definedName>
    <definedName name="hhhdfhv" localSheetId="0">[26]Indicators!#REF!</definedName>
    <definedName name="hhhdfhv">[26]Indicators!#REF!</definedName>
    <definedName name="hhhh" localSheetId="0">[26]Indicators!#REF!</definedName>
    <definedName name="hhhh">[26]Indicators!#REF!</definedName>
    <definedName name="hhhhhh" localSheetId="0">[26]Indicators!#REF!</definedName>
    <definedName name="hhhhhh">[26]Indicators!#REF!</definedName>
    <definedName name="hhjdfjghd" localSheetId="0">[26]Indicators!#REF!</definedName>
    <definedName name="hhjdfjghd">[26]Indicators!#REF!</definedName>
    <definedName name="HIGH" localSheetId="0">[18]R8_fld!#REF!</definedName>
    <definedName name="HIGH">[18]R8_fld!#REF!</definedName>
    <definedName name="HIGH_IIP" localSheetId="0">[18]R8_fld!#REF!</definedName>
    <definedName name="HIGH_IIP">[18]R8_fld!#REF!</definedName>
    <definedName name="HIGH_RES" localSheetId="0">[18]R8_fld!#REF!</definedName>
    <definedName name="HIGH_RES">[18]R8_fld!#REF!</definedName>
    <definedName name="HIGH_URT" localSheetId="0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 localSheetId="0">[26]Indicators!#REF!</definedName>
    <definedName name="hjgbdkjkdk">[26]Indicators!#REF!</definedName>
    <definedName name="hjgjhljrihvds" localSheetId="0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0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 localSheetId="0">#REF!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 localSheetId="0">[26]Indicators!#REF!</definedName>
    <definedName name="jjkjsvbkb">[26]Indicators!#REF!</definedName>
    <definedName name="jkgxht" localSheetId="0">[26]Indicators!#REF!</definedName>
    <definedName name="jkgxht">[26]Indicators!#REF!</definedName>
    <definedName name="jkiu" localSheetId="0">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0">#REF!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 localSheetId="0">[18]R8_fld!#REF!</definedName>
    <definedName name="LOW">[18]R8_fld!#REF!</definedName>
    <definedName name="LOW_IIP" localSheetId="0">[18]R8_fld!#REF!</definedName>
    <definedName name="LOW_IIP">[18]R8_fld!#REF!</definedName>
    <definedName name="LOW_RES" localSheetId="0">[18]R8_fld!#REF!</definedName>
    <definedName name="LOW_RES">[18]R8_fld!#REF!</definedName>
    <definedName name="LOW_URT" localSheetId="0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 localSheetId="0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 localSheetId="0">[18]R8_fld!#REF!</definedName>
    <definedName name="MED">[18]R8_fld!#REF!</definedName>
    <definedName name="MED_IIP" localSheetId="0">[18]R8_fld!#REF!</definedName>
    <definedName name="MED_IIP">[18]R8_fld!#REF!</definedName>
    <definedName name="MED_RES" localSheetId="0">[18]R8_fld!#REF!</definedName>
    <definedName name="MED_RES">[18]R8_fld!#REF!</definedName>
    <definedName name="MED_URT" localSheetId="0">[18]R8_fld!#REF!</definedName>
    <definedName name="MED_URT">[18]R8_fld!#REF!</definedName>
    <definedName name="Mike_Conway" localSheetId="0">#REF!</definedName>
    <definedName name="Mike_Conway">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0">[26]Indicators!#REF!</definedName>
    <definedName name="mm">[26]Indicators!#REF!</definedName>
    <definedName name="mmm" localSheetId="0">[26]Indicators!#REF!</definedName>
    <definedName name="mmm">[26]Indicators!#REF!</definedName>
    <definedName name="mmmm" localSheetId="0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0">[26]Indicators!#REF!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 localSheetId="0">#REF!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 localSheetId="0">#REF!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 localSheetId="0">#REF!</definedName>
    <definedName name="njhh">#REF!</definedName>
    <definedName name="nn" localSheetId="0">[26]Indicators!#REF!</definedName>
    <definedName name="nn">[26]Indicators!#REF!</definedName>
    <definedName name="nnnnnn" localSheetId="0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0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0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 localSheetId="0">#REF!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 localSheetId="0">#REF!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0">'[63]Ultimate Recovery and Reserves'!#REF!</definedName>
    <definedName name="OIL_REC_DVR">'[63]Ultimate Recovery and Reserves'!#REF!</definedName>
    <definedName name="OIL_REC_RES" localSheetId="0">'[63]Ultimate Recovery and Reserves'!#REF!</definedName>
    <definedName name="OIL_REC_RES">'[63]Ultimate Recovery and Reserves'!#REF!</definedName>
    <definedName name="OIL_REC_URD" localSheetId="0">'[63]Ultimate Recovery and Reserves'!#REF!</definedName>
    <definedName name="OIL_REC_URD">'[63]Ultimate Recovery and Reserves'!#REF!</definedName>
    <definedName name="OIL_REC_URT" localSheetId="0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0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0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0">[18]R8_fld!#REF!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 localSheetId="0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0">[26]Indicators!#REF!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0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 localSheetId="0">[26]Indicators!#REF!</definedName>
    <definedName name="rbbea">[26]Indicators!#REF!</definedName>
    <definedName name="reabr" localSheetId="0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 localSheetId="0">#REF!</definedName>
    <definedName name="rer">#REF!</definedName>
    <definedName name="Reserves_Addition" localSheetId="0">#REF!</definedName>
    <definedName name="Reserves_Addition">#REF!</definedName>
    <definedName name="REV_ID" localSheetId="0">'[63]Ultimate Recovery and Reserves'!#REF!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0">#REF!</definedName>
    <definedName name="reyryj">#REF!</definedName>
    <definedName name="rfww" localSheetId="0">[26]Indicators!#REF!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0">[26]Indicators!#REF!</definedName>
    <definedName name="rrrr">[26]Indicators!#REF!</definedName>
    <definedName name="rrtt" localSheetId="0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0">#REF!</definedName>
    <definedName name="rthtrt">#REF!</definedName>
    <definedName name="Run_Description" localSheetId="0">#REF!</definedName>
    <definedName name="Run_Description">#REF!</definedName>
    <definedName name="S" localSheetId="0">[18]R8_fld!#REF!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0">[26]Indicators!#REF!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0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 localSheetId="0">[26]Indicators!#REF!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0">[18]R8_fld!#REF!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 localSheetId="0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 localSheetId="0">'[63]Ultimate Recovery and Reserves'!#REF!</definedName>
    <definedName name="SNAME1">'[63]Ultimate Recovery and Reserves'!#REF!</definedName>
    <definedName name="SNAME2" localSheetId="0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 localSheetId="0">#REF!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0">[26]Indicators!#REF!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 localSheetId="0">[26]Indicators!#REF!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0">[26]Indicators!#REF!</definedName>
    <definedName name="thvwa">[26]Indicators!#REF!</definedName>
    <definedName name="tkte" localSheetId="0">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0">#REF!</definedName>
    <definedName name="trty4746wwwwww">#REF!</definedName>
    <definedName name="tttt" localSheetId="0">[26]Indicators!#REF!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0">[26]Indicators!#REF!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 localSheetId="0">[26]Indicators!#REF!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 localSheetId="0">[26]Indicators!#REF!</definedName>
    <definedName name="vdbrv">[26]Indicators!#REF!</definedName>
    <definedName name="vdsg" localSheetId="0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0">#REF!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0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 localSheetId="0">#REF!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 localSheetId="0">[26]Indicators!#REF!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0">[26]Indicators!#REF!</definedName>
    <definedName name="ynsb">[26]Indicators!#REF!</definedName>
    <definedName name="YTDadj">'[77]Shell Adj YTD'!$U$6:$AF$105</definedName>
    <definedName name="yvrrerb" localSheetId="0">[26]Indicators!#REF!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5" l="1"/>
  <c r="D7" i="7"/>
  <c r="C7" i="7"/>
  <c r="F8" i="5" l="1"/>
  <c r="D5" i="7" l="1"/>
  <c r="D4" i="7"/>
  <c r="C6" i="7"/>
  <c r="D6" i="7" l="1"/>
  <c r="D8" i="7"/>
  <c r="C8" i="7"/>
  <c r="D9" i="7" l="1"/>
  <c r="C9" i="7"/>
  <c r="C23" i="5"/>
  <c r="J8" i="5"/>
  <c r="J9" i="5" s="1"/>
  <c r="J10" i="5" s="1"/>
  <c r="C5" i="5"/>
  <c r="D4" i="5"/>
  <c r="J11" i="5" l="1"/>
  <c r="J15" i="5"/>
  <c r="J16" i="5" l="1"/>
  <c r="J18" i="5" s="1"/>
  <c r="J20" i="5" s="1"/>
  <c r="J25" i="5" s="1"/>
  <c r="C9" i="5" l="1"/>
  <c r="C10" i="5" l="1"/>
  <c r="C11" i="5" s="1"/>
  <c r="C15" i="5" s="1"/>
  <c r="C16" i="5" s="1"/>
  <c r="C18" i="5" s="1"/>
  <c r="C20" i="5" s="1"/>
  <c r="C24" i="5" s="1"/>
  <c r="C25" i="5" s="1"/>
  <c r="F9" i="5"/>
  <c r="F10" i="5" l="1"/>
  <c r="F11" i="5" s="1"/>
  <c r="F15" i="5" s="1"/>
  <c r="F16" i="5" s="1"/>
  <c r="F18" i="5" s="1"/>
  <c r="F20" i="5" s="1"/>
  <c r="F25" i="5" s="1"/>
  <c r="C27" i="5" s="1"/>
  <c r="F34" i="5"/>
</calcChain>
</file>

<file path=xl/sharedStrings.xml><?xml version="1.0" encoding="utf-8"?>
<sst xmlns="http://schemas.openxmlformats.org/spreadsheetml/2006/main" count="76" uniqueCount="44">
  <si>
    <t>Net to Asset</t>
  </si>
  <si>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</si>
  <si>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</si>
  <si>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</si>
  <si>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</si>
  <si>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</si>
  <si>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</si>
  <si>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</si>
  <si>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</si>
  <si>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</si>
  <si>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</si>
  <si>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</si>
  <si>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</si>
  <si>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</si>
  <si>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</si>
  <si>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</si>
  <si>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</si>
  <si>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</si>
  <si>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</si>
  <si>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</si>
  <si>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</si>
  <si>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</si>
  <si>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</si>
  <si>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</si>
  <si>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</si>
  <si>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Minimum tax rate of 12.75%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</si>
  <si>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</si>
  <si>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</si>
  <si>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</si>
  <si>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</si>
  <si>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</si>
  <si>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FCF 100%</t>
  </si>
  <si>
    <t>FCF SS</t>
  </si>
  <si>
    <t>CSD Impact( SS)</t>
  </si>
  <si>
    <t>CSD SS</t>
  </si>
  <si>
    <t>Total (Oil + Gas) SS</t>
  </si>
  <si>
    <t>Oil</t>
  </si>
  <si>
    <t>Actual</t>
  </si>
  <si>
    <t>Plan</t>
  </si>
  <si>
    <t>Inremental</t>
  </si>
  <si>
    <t>Pipeline Share</t>
  </si>
  <si>
    <t>IDS Cages Share</t>
  </si>
  <si>
    <t>TOTAL</t>
  </si>
  <si>
    <t>ETEF1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</si>
</sst>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.00_ ;\-#,##0.00\ "/>
    <numFmt numFmtId="168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3">
    <xf numFmtId="0" fontId="0" fillId="0" borderId="0" xfId="0"/>
    <xf numFmtId="3" fontId="0" fillId="0" borderId="0" xfId="0" applyNumberFormat="1"/>
    <xf numFmtId="0" fontId="3" fillId="0" borderId="0" xfId="0" applyFont="1"/>
    <xf numFmtId="0" fontId="0" fillId="0" borderId="0" xfId="0" applyBorder="1"/>
    <xf numFmtId="0" fontId="0" fillId="0" borderId="1" xfId="0" applyBorder="1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7" fontId="0" fillId="4" borderId="1" xfId="2" applyNumberFormat="1" applyFont="1" applyFill="1" applyBorder="1"/>
    <xf numFmtId="43" fontId="0" fillId="4" borderId="1" xfId="2" applyFont="1" applyFill="1" applyBorder="1"/>
    <xf numFmtId="164" fontId="1" fillId="5" borderId="1" xfId="1" applyNumberFormat="1" applyFont="1" applyFill="1" applyBorder="1"/>
    <xf numFmtId="165" fontId="1" fillId="5" borderId="1" xfId="1" applyNumberFormat="1" applyFont="1" applyFill="1" applyBorder="1"/>
    <xf numFmtId="165" fontId="3" fillId="5" borderId="2" xfId="0" applyNumberFormat="1" applyFont="1" applyFill="1" applyBorder="1"/>
    <xf numFmtId="168" fontId="0" fillId="5" borderId="2" xfId="0" applyNumberFormat="1" applyFill="1" applyBorder="1"/>
    <xf numFmtId="168" fontId="0" fillId="5" borderId="1" xfId="0" applyNumberFormat="1" applyFill="1" applyBorder="1"/>
    <xf numFmtId="165" fontId="3" fillId="5" borderId="1" xfId="0" applyNumberFormat="1" applyFont="1" applyFill="1" applyBorder="1"/>
    <xf numFmtId="168" fontId="0" fillId="5" borderId="3" xfId="0" applyNumberFormat="1" applyFill="1" applyBorder="1"/>
    <xf numFmtId="0" fontId="3" fillId="0" borderId="4" xfId="0" applyFont="1" applyBorder="1"/>
    <xf numFmtId="165" fontId="3" fillId="5" borderId="5" xfId="0" applyNumberFormat="1" applyFont="1" applyFill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7" xfId="0" applyBorder="1"/>
    <xf numFmtId="0" fontId="3" fillId="0" borderId="7" xfId="0" applyFont="1" applyBorder="1" applyAlignment="1">
      <alignment horizontal="left" indent="2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  <xf numFmtId="0" fontId="3" fillId="0" borderId="0" xfId="0" applyFont="1" applyFill="1" applyBorder="1"/>
  </cellXfs>
  <cellStyles count="3">
    <cellStyle name="Comma 10 6" xfId="1" xr:uid="{1E06E1AD-7249-4EF0-B48F-9AD9E859A8AC}"/>
    <cellStyle name="Comma 2" xfId="2" xr:uid="{A8AC1CEA-ED27-45EC-8892-1C4E75A66FC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5A7E-8629-4A4D-9A49-9B86A54139F7}">
  <dimension ref="B1:K44"/>
  <sheetViews>
    <sheetView tabSelected="1" topLeftCell="A12" zoomScale="85" zoomScaleNormal="85" workbookViewId="0">
      <selection activeCell="B33" sqref="B33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5"/>
      <c r="F1" s="5"/>
      <c r="J1" s="5"/>
    </row>
    <row r="2" spans="2:11" ht="18.5" x14ac:dyDescent="0.45">
      <c r="B2" s="6" t="s">
        <v>1</v>
      </c>
      <c r="C2" s="7">
        <v>2019</v>
      </c>
      <c r="D2" s="8"/>
      <c r="E2" s="6" t="s">
        <v>2</v>
      </c>
      <c r="F2" s="7">
        <v>2019</v>
      </c>
      <c r="I2" s="6" t="s">
        <v>3</v>
      </c>
      <c r="J2" s="7">
        <v>2019</v>
      </c>
    </row>
    <row r="3" spans="2:11" x14ac:dyDescent="0.35">
      <c r="B3" s="2" t="s">
        <v>4</v>
      </c>
      <c r="E3" s="2" t="s">
        <v>4</v>
      </c>
      <c r="G3" s="8"/>
      <c r="I3" s="2" t="s">
        <v>4</v>
      </c>
    </row>
    <row r="4" spans="2:11" x14ac:dyDescent="0.35">
      <c r="B4" s="2" t="s">
        <v>5</v>
      </c>
      <c r="C4" s="1">
        <v>0</v>
      </c>
      <c r="D4">
        <f>680000*0.15*0.3</f>
        <v>30600</v>
      </c>
      <c r="E4" s="2"/>
      <c r="F4" s="1"/>
      <c r="G4" s="8"/>
      <c r="I4" s="2"/>
    </row>
    <row r="5" spans="2:11" x14ac:dyDescent="0.35">
      <c r="B5" s="2" t="s">
        <v>6</v>
      </c>
      <c r="C5" s="1">
        <f>C4*0.2</f>
        <v>0</v>
      </c>
      <c r="E5" s="2"/>
      <c r="F5" s="1"/>
      <c r="G5" s="8"/>
      <c r="I5" s="2"/>
    </row>
    <row r="6" spans="2:11" x14ac:dyDescent="0.35">
      <c r="B6" s="4" t="s">
        <v>7</v>
      </c>
      <c r="C6" s="9">
        <v>66.247</v>
      </c>
      <c r="D6" t="s">
        <v>8</v>
      </c>
      <c r="E6" s="4" t="s">
        <v>9</v>
      </c>
      <c r="F6" s="10">
        <v>1.637</v>
      </c>
      <c r="G6" t="s">
        <v>8</v>
      </c>
      <c r="I6" s="4" t="s">
        <v>9</v>
      </c>
      <c r="J6" s="11">
        <v>2.5299999999999998</v>
      </c>
      <c r="K6" t="s">
        <v>8</v>
      </c>
    </row>
    <row r="7" spans="2:11" x14ac:dyDescent="0.35">
      <c r="B7" s="4" t="s">
        <v>10</v>
      </c>
      <c r="C7" s="12">
        <v>30</v>
      </c>
      <c r="E7" s="4" t="s">
        <v>10</v>
      </c>
      <c r="F7" s="12">
        <v>30</v>
      </c>
      <c r="I7" s="4" t="s">
        <v>10</v>
      </c>
      <c r="J7" s="12">
        <v>30</v>
      </c>
    </row>
    <row r="8" spans="2:11" x14ac:dyDescent="0.35">
      <c r="B8" s="4" t="s">
        <v>11</v>
      </c>
      <c r="C8" s="13">
        <f>'Sept 2019 Production'!C9/30/1000</f>
        <v>0.6756430225686535</v>
      </c>
      <c r="D8" t="s">
        <v>12</v>
      </c>
      <c r="E8" s="4" t="s">
        <v>11</v>
      </c>
      <c r="F8" s="14">
        <f>0/31/5.8/1000</f>
        <v>0</v>
      </c>
      <c r="G8" t="s">
        <v>12</v>
      </c>
      <c r="I8" s="4" t="s">
        <v>11</v>
      </c>
      <c r="J8" s="14">
        <f>0/28/1000/5.8</f>
        <v>0</v>
      </c>
      <c r="K8" t="s">
        <v>12</v>
      </c>
    </row>
    <row r="9" spans="2:11" x14ac:dyDescent="0.35">
      <c r="B9" s="4" t="s">
        <v>13</v>
      </c>
      <c r="C9" s="15">
        <f>C8*C7*1000</f>
        <v>20269.290677059606</v>
      </c>
      <c r="E9" s="4" t="s">
        <v>14</v>
      </c>
      <c r="F9" s="15">
        <f>F8*F7*1000</f>
        <v>0</v>
      </c>
      <c r="I9" s="4" t="s">
        <v>14</v>
      </c>
      <c r="J9" s="16">
        <f t="shared" ref="J9" si="0">J8*J7*1000</f>
        <v>0</v>
      </c>
    </row>
    <row r="10" spans="2:11" x14ac:dyDescent="0.35">
      <c r="B10" s="4" t="s">
        <v>15</v>
      </c>
      <c r="C10" s="17">
        <f t="shared" ref="C10" si="1">+C9*C6</f>
        <v>1342779.6994831676</v>
      </c>
      <c r="E10" s="4" t="s">
        <v>15</v>
      </c>
      <c r="F10" s="17">
        <f>+F9*F6*5.8</f>
        <v>0</v>
      </c>
      <c r="I10" s="4" t="s">
        <v>15</v>
      </c>
      <c r="J10" s="17">
        <f>+J9*J6*5.8</f>
        <v>0</v>
      </c>
    </row>
    <row r="11" spans="2:11" x14ac:dyDescent="0.35">
      <c r="B11" s="4" t="s">
        <v>16</v>
      </c>
      <c r="C11" s="18">
        <f t="shared" ref="C11" si="2">-C10*0.2</f>
        <v>-268555.93989663356</v>
      </c>
      <c r="D11" t="s">
        <v>17</v>
      </c>
      <c r="E11" s="4" t="s">
        <v>18</v>
      </c>
      <c r="F11" s="18">
        <f>-F10*0.07</f>
        <v>0</v>
      </c>
      <c r="G11" t="s">
        <v>19</v>
      </c>
      <c r="I11" s="4" t="s">
        <v>18</v>
      </c>
      <c r="J11" s="18">
        <f>-J10*0.07</f>
        <v>0</v>
      </c>
      <c r="K11" t="s">
        <v>19</v>
      </c>
    </row>
    <row r="12" spans="2:11" x14ac:dyDescent="0.35">
      <c r="B12" s="4" t="s">
        <v>20</v>
      </c>
      <c r="C12" s="19"/>
      <c r="E12" s="4" t="s">
        <v>20</v>
      </c>
      <c r="F12" s="19">
        <v>0</v>
      </c>
      <c r="I12" s="4" t="s">
        <v>20</v>
      </c>
      <c r="J12" s="19">
        <v>0</v>
      </c>
    </row>
    <row r="13" spans="2:11" x14ac:dyDescent="0.35">
      <c r="B13" s="4" t="s">
        <v>21</v>
      </c>
      <c r="C13" s="19"/>
      <c r="E13" s="4" t="s">
        <v>21</v>
      </c>
      <c r="F13" s="19"/>
      <c r="I13" s="4" t="s">
        <v>21</v>
      </c>
      <c r="J13" s="19"/>
    </row>
    <row r="14" spans="2:11" x14ac:dyDescent="0.35">
      <c r="B14" s="4" t="s">
        <v>22</v>
      </c>
      <c r="C14" s="19"/>
      <c r="E14" s="4" t="s">
        <v>22</v>
      </c>
      <c r="F14" s="19"/>
      <c r="I14" s="4" t="s">
        <v>22</v>
      </c>
      <c r="J14" s="19"/>
    </row>
    <row r="15" spans="2:11" x14ac:dyDescent="0.35">
      <c r="B15" s="4" t="s">
        <v>23</v>
      </c>
      <c r="C15" s="20">
        <f>+C10+C11+C12+C13+C14</f>
        <v>1074223.759586534</v>
      </c>
      <c r="E15" s="4" t="s">
        <v>23</v>
      </c>
      <c r="F15" s="20">
        <f>+F10+F11+F12+F13+F14</f>
        <v>0</v>
      </c>
      <c r="I15" s="4" t="s">
        <v>23</v>
      </c>
      <c r="J15" s="20">
        <f>+J10+J11+J12+J13+J14</f>
        <v>0</v>
      </c>
    </row>
    <row r="16" spans="2:11" x14ac:dyDescent="0.35">
      <c r="B16" s="4" t="s">
        <v>24</v>
      </c>
      <c r="C16" s="19">
        <f>-C15*0.1275</f>
        <v>-136963.5293472831</v>
      </c>
      <c r="D16" t="s">
        <v>25</v>
      </c>
      <c r="E16" s="4" t="s">
        <v>26</v>
      </c>
      <c r="F16" s="19">
        <f>-F15*0.3</f>
        <v>0</v>
      </c>
      <c r="I16" s="4" t="s">
        <v>26</v>
      </c>
      <c r="J16" s="19">
        <f>-J15*0.3</f>
        <v>0</v>
      </c>
    </row>
    <row r="17" spans="2:11" x14ac:dyDescent="0.35">
      <c r="B17" s="3"/>
      <c r="C17" s="21"/>
      <c r="E17" s="3"/>
      <c r="F17" s="21"/>
      <c r="I17" s="3"/>
      <c r="J17" s="21"/>
    </row>
    <row r="18" spans="2:11" ht="15" thickBot="1" x14ac:dyDescent="0.4">
      <c r="B18" s="22" t="s">
        <v>27</v>
      </c>
      <c r="C18" s="23">
        <f t="shared" ref="C18" si="3">+C15+C16</f>
        <v>937260.23023925093</v>
      </c>
      <c r="E18" s="22" t="s">
        <v>27</v>
      </c>
      <c r="F18" s="23">
        <f t="shared" ref="F18" si="4">+F15+F16</f>
        <v>0</v>
      </c>
      <c r="I18" s="22" t="s">
        <v>27</v>
      </c>
      <c r="J18" s="23">
        <f t="shared" ref="J18" si="5">+J15+J16</f>
        <v>0</v>
      </c>
    </row>
    <row r="19" spans="2:11" ht="15" thickTop="1" x14ac:dyDescent="0.35"/>
    <row r="20" spans="2:11" ht="15" thickBot="1" x14ac:dyDescent="0.4">
      <c r="B20" t="s">
        <v>28</v>
      </c>
      <c r="C20" s="24">
        <f>C18-C14</f>
        <v>937260.23023925093</v>
      </c>
      <c r="D20" t="s">
        <v>29</v>
      </c>
      <c r="E20" t="s">
        <v>28</v>
      </c>
      <c r="F20" s="24">
        <f>F18-F14</f>
        <v>0</v>
      </c>
      <c r="G20" t="s">
        <v>29</v>
      </c>
      <c r="I20" t="s">
        <v>28</v>
      </c>
      <c r="J20" s="24">
        <f>J18-J14</f>
        <v>0</v>
      </c>
      <c r="K20" t="s">
        <v>29</v>
      </c>
    </row>
    <row r="21" spans="2:11" ht="15" thickTop="1" x14ac:dyDescent="0.35"/>
    <row r="22" spans="2:11" x14ac:dyDescent="0.35">
      <c r="B22" s="2" t="s">
        <v>5</v>
      </c>
      <c r="C22" s="1"/>
    </row>
    <row r="23" spans="2:11" x14ac:dyDescent="0.35">
      <c r="B23" s="2" t="s">
        <v>30</v>
      </c>
      <c r="C23" s="1">
        <f>(-0.2*C22*0.1275)</f>
        <v>0</v>
      </c>
    </row>
    <row r="24" spans="2:11" x14ac:dyDescent="0.35">
      <c r="B24" t="s">
        <v>31</v>
      </c>
      <c r="C24" s="25">
        <f>C23+C22+C20</f>
        <v>937260.23023925093</v>
      </c>
    </row>
    <row r="25" spans="2:11" x14ac:dyDescent="0.35">
      <c r="B25" t="s">
        <v>32</v>
      </c>
      <c r="C25" s="26">
        <f>C24*0.3</f>
        <v>281178.06907177524</v>
      </c>
      <c r="E25" t="s">
        <v>33</v>
      </c>
      <c r="F25" s="26">
        <f>F20*0.3</f>
        <v>0</v>
      </c>
      <c r="I25" t="s">
        <v>34</v>
      </c>
      <c r="J25" s="26">
        <f>J20*0.3</f>
        <v>0</v>
      </c>
    </row>
    <row r="27" spans="2:11" x14ac:dyDescent="0.35">
      <c r="B27" t="s">
        <v>35</v>
      </c>
      <c r="C27" s="8">
        <f>C25+F25+J25</f>
        <v>281178.06907177524</v>
      </c>
    </row>
    <row r="29" spans="2:11" x14ac:dyDescent="0.35">
      <c r="C29" s="8"/>
    </row>
    <row r="30" spans="2:11" x14ac:dyDescent="0.35">
      <c r="C30" s="8"/>
    </row>
    <row r="31" spans="2:11" x14ac:dyDescent="0.35">
      <c r="C31" s="8"/>
    </row>
    <row r="33" spans="3:6" x14ac:dyDescent="0.35">
      <c r="C33" s="26"/>
    </row>
    <row r="34" spans="3:6" x14ac:dyDescent="0.35">
      <c r="C34" s="8"/>
      <c r="F34" s="8">
        <f>F9/31*5.8/1000</f>
        <v>0</v>
      </c>
    </row>
    <row r="35" spans="3:6" x14ac:dyDescent="0.35">
      <c r="C35" s="26"/>
    </row>
    <row r="36" spans="3:6" x14ac:dyDescent="0.35">
      <c r="C36" s="26"/>
    </row>
    <row r="37" spans="3:6" x14ac:dyDescent="0.35">
      <c r="C37" s="26"/>
    </row>
    <row r="38" spans="3:6" x14ac:dyDescent="0.35">
      <c r="C38" s="26"/>
    </row>
    <row r="43" spans="3:6" x14ac:dyDescent="0.35">
      <c r="C43" s="8"/>
    </row>
    <row r="44" spans="3:6" x14ac:dyDescent="0.35">
      <c r="C44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0773-AEC3-4060-AE7D-CDE2D33B6966}">
  <dimension ref="B2:D12"/>
  <sheetViews>
    <sheetView workbookViewId="0">
      <selection activeCell="D8" sqref="D8"/>
    </sheetView>
  </sheetViews>
  <sheetFormatPr defaultRowHeight="14.5" x14ac:dyDescent="0.35"/>
  <cols>
    <col min="2" max="2" width="15.6328125" customWidth="1"/>
    <col min="3" max="3" width="10.08984375" bestFit="1" customWidth="1"/>
    <col min="4" max="4" width="10.54296875" bestFit="1" customWidth="1"/>
  </cols>
  <sheetData>
    <row r="2" spans="2:4" x14ac:dyDescent="0.35">
      <c r="B2" s="2" t="s">
        <v>36</v>
      </c>
    </row>
    <row r="3" spans="2:4" x14ac:dyDescent="0.35">
      <c r="B3" s="27"/>
      <c r="C3" s="28" t="s">
        <v>43</v>
      </c>
      <c r="D3" s="28" t="s">
        <v>42</v>
      </c>
    </row>
    <row r="4" spans="2:4" x14ac:dyDescent="0.35">
      <c r="B4" s="29" t="s">
        <v>38</v>
      </c>
      <c r="C4" s="30">
        <v>45177.85</v>
      </c>
      <c r="D4" s="30">
        <f>SUM(C4:C4)</f>
        <v>45177.85</v>
      </c>
    </row>
    <row r="5" spans="2:4" x14ac:dyDescent="0.35">
      <c r="B5" s="29" t="s">
        <v>37</v>
      </c>
      <c r="C5" s="30">
        <v>69697.153238378552</v>
      </c>
      <c r="D5" s="30">
        <f>SUM(C5:C5)</f>
        <v>69697.153238378552</v>
      </c>
    </row>
    <row r="6" spans="2:4" x14ac:dyDescent="0.35">
      <c r="B6" s="29" t="s">
        <v>39</v>
      </c>
      <c r="C6" s="30">
        <f>C5-C4</f>
        <v>24519.303238378554</v>
      </c>
      <c r="D6" s="30">
        <f>D5-D4</f>
        <v>24519.303238378554</v>
      </c>
    </row>
    <row r="7" spans="2:4" x14ac:dyDescent="0.35">
      <c r="B7" s="29" t="s">
        <v>40</v>
      </c>
      <c r="C7" s="30">
        <f>C6*4.6/30</f>
        <v>3759.6264965513778</v>
      </c>
      <c r="D7" s="30">
        <f>D6*4.6/30</f>
        <v>3759.6264965513778</v>
      </c>
    </row>
    <row r="8" spans="2:4" x14ac:dyDescent="0.35">
      <c r="B8" s="29" t="s">
        <v>41</v>
      </c>
      <c r="C8" s="30">
        <f>C6*0.02</f>
        <v>490.3860647675711</v>
      </c>
      <c r="D8" s="30">
        <f>D6*0.02</f>
        <v>490.3860647675711</v>
      </c>
    </row>
    <row r="9" spans="2:4" x14ac:dyDescent="0.35">
      <c r="B9" s="29" t="s">
        <v>0</v>
      </c>
      <c r="C9" s="31">
        <f>C6-C7-C8</f>
        <v>20269.290677059606</v>
      </c>
      <c r="D9" s="31">
        <f>D6-D7-D8</f>
        <v>20269.290677059606</v>
      </c>
    </row>
    <row r="11" spans="2:4" x14ac:dyDescent="0.35">
      <c r="B11" s="32"/>
      <c r="C11" s="1"/>
    </row>
    <row r="12" spans="2:4" x14ac:dyDescent="0.35">
      <c r="B12" s="32"/>
      <c r="C1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 </vt:lpstr>
      <vt:lpstr>Sept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SPDC-UPO/G/TP</dc:creator>
  <cp:lastModifiedBy>Falaye, Olatunbosun M SPDC-UPO/G/TP</cp:lastModifiedBy>
  <dcterms:created xsi:type="dcterms:W3CDTF">2019-06-17T17:25:43Z</dcterms:created>
  <dcterms:modified xsi:type="dcterms:W3CDTF">2019-10-16T21:17:10Z</dcterms:modified>
</cp:coreProperties>
</file>