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.shell.com/personal/goodi_emoghware_shell_com/Documents/Initiatives/2023/"/>
    </mc:Choice>
  </mc:AlternateContent>
  <xr:revisionPtr revIDLastSave="0" documentId="8_{B5F2A6F3-D68F-4D4D-8A62-A3B0B3CBBA5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ntractor" sheetId="1" r:id="rId1"/>
    <sheet name="PMT best endeavor" sheetId="4" r:id="rId2"/>
    <sheet name="Inhouse" sheetId="2" r:id="rId3"/>
    <sheet name="Sheet3" sheetId="3" r:id="rId4"/>
  </sheets>
  <definedNames>
    <definedName name="_xlnm._FilterDatabase" localSheetId="0" hidden="1">Contractor!$A$2:$J$48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18" i="4"/>
  <c r="H16" i="4"/>
  <c r="I16" i="4" s="1"/>
  <c r="E16" i="4"/>
  <c r="G16" i="4" s="1"/>
  <c r="H14" i="4"/>
  <c r="I14" i="4" s="1"/>
  <c r="G14" i="4"/>
  <c r="H13" i="4"/>
  <c r="I13" i="4" s="1"/>
  <c r="G13" i="4"/>
  <c r="H9" i="4"/>
  <c r="E9" i="4"/>
  <c r="G9" i="4" s="1"/>
  <c r="I9" i="4" s="1"/>
  <c r="H8" i="4"/>
  <c r="E8" i="4"/>
  <c r="G8" i="4" s="1"/>
  <c r="I8" i="4" s="1"/>
  <c r="H7" i="4"/>
  <c r="E7" i="4"/>
  <c r="G7" i="4" s="1"/>
  <c r="I7" i="4" s="1"/>
  <c r="H6" i="4"/>
  <c r="E6" i="4"/>
  <c r="G6" i="4" s="1"/>
  <c r="I6" i="4" s="1"/>
  <c r="H5" i="4"/>
  <c r="E5" i="4"/>
  <c r="G5" i="4" s="1"/>
  <c r="I5" i="4" s="1"/>
  <c r="I4" i="4"/>
  <c r="H4" i="4"/>
  <c r="G4" i="4"/>
  <c r="H41" i="1"/>
  <c r="J41" i="1" s="1"/>
  <c r="I41" i="1"/>
  <c r="H30" i="1"/>
  <c r="I30" i="1"/>
  <c r="H46" i="1"/>
  <c r="I46" i="1"/>
  <c r="H47" i="1"/>
  <c r="H44" i="1"/>
  <c r="H45" i="1"/>
  <c r="H43" i="1"/>
  <c r="I44" i="1"/>
  <c r="I45" i="1"/>
  <c r="H40" i="1"/>
  <c r="I40" i="1"/>
  <c r="H10" i="1"/>
  <c r="I10" i="1"/>
  <c r="H9" i="1"/>
  <c r="I9" i="1"/>
  <c r="I43" i="1"/>
  <c r="I6" i="1"/>
  <c r="H6" i="1"/>
  <c r="J9" i="1" l="1"/>
  <c r="J30" i="1"/>
  <c r="J45" i="1"/>
  <c r="J40" i="1"/>
  <c r="J43" i="1"/>
  <c r="J44" i="1"/>
  <c r="J10" i="1"/>
  <c r="J46" i="1"/>
  <c r="J6" i="1"/>
  <c r="G18" i="4"/>
  <c r="I18" i="4"/>
  <c r="I20" i="4" s="1"/>
  <c r="I47" i="1"/>
  <c r="J47" i="1" s="1"/>
  <c r="H42" i="1"/>
  <c r="I42" i="1"/>
  <c r="J42" i="1" l="1"/>
  <c r="H35" i="1"/>
  <c r="I35" i="1"/>
  <c r="H36" i="1"/>
  <c r="I36" i="1"/>
  <c r="H37" i="1"/>
  <c r="I37" i="1"/>
  <c r="H38" i="1"/>
  <c r="I38" i="1"/>
  <c r="H39" i="1"/>
  <c r="I39" i="1"/>
  <c r="H24" i="1"/>
  <c r="I24" i="1"/>
  <c r="H25" i="1"/>
  <c r="I25" i="1"/>
  <c r="H26" i="1"/>
  <c r="I26" i="1"/>
  <c r="H27" i="1"/>
  <c r="I27" i="1"/>
  <c r="H28" i="1"/>
  <c r="I28" i="1"/>
  <c r="H29" i="1"/>
  <c r="I29" i="1"/>
  <c r="H31" i="1"/>
  <c r="I31" i="1"/>
  <c r="H32" i="1"/>
  <c r="I32" i="1"/>
  <c r="H33" i="1"/>
  <c r="I33" i="1"/>
  <c r="H34" i="1"/>
  <c r="I34" i="1"/>
  <c r="H19" i="1"/>
  <c r="I19" i="1"/>
  <c r="H20" i="1"/>
  <c r="I20" i="1"/>
  <c r="H21" i="1"/>
  <c r="I21" i="1"/>
  <c r="H22" i="1"/>
  <c r="I22" i="1"/>
  <c r="H23" i="1"/>
  <c r="I23" i="1"/>
  <c r="H17" i="1"/>
  <c r="I17" i="1"/>
  <c r="H8" i="1"/>
  <c r="I8" i="1"/>
  <c r="H11" i="1"/>
  <c r="I11" i="1"/>
  <c r="H12" i="1"/>
  <c r="I12" i="1"/>
  <c r="H13" i="1"/>
  <c r="I13" i="1"/>
  <c r="H14" i="1"/>
  <c r="I14" i="1"/>
  <c r="H15" i="1"/>
  <c r="I15" i="1"/>
  <c r="H16" i="1"/>
  <c r="I16" i="1"/>
  <c r="H18" i="1"/>
  <c r="I18" i="1"/>
  <c r="I7" i="1"/>
  <c r="H7" i="1"/>
  <c r="J16" i="1" l="1"/>
  <c r="J12" i="1"/>
  <c r="J23" i="1"/>
  <c r="J19" i="1"/>
  <c r="J31" i="1"/>
  <c r="J26" i="1"/>
  <c r="J38" i="1"/>
  <c r="J15" i="1"/>
  <c r="J11" i="1"/>
  <c r="J22" i="1"/>
  <c r="J34" i="1"/>
  <c r="J29" i="1"/>
  <c r="J25" i="1"/>
  <c r="J37" i="1"/>
  <c r="J7" i="1"/>
  <c r="H48" i="1"/>
  <c r="I48" i="1"/>
  <c r="J14" i="1"/>
  <c r="J8" i="1"/>
  <c r="J21" i="1"/>
  <c r="J33" i="1"/>
  <c r="J28" i="1"/>
  <c r="J24" i="1"/>
  <c r="J36" i="1"/>
  <c r="J18" i="1"/>
  <c r="J13" i="1"/>
  <c r="J17" i="1"/>
  <c r="J20" i="1"/>
  <c r="J32" i="1"/>
  <c r="J27" i="1"/>
  <c r="J39" i="1"/>
  <c r="J35" i="1"/>
  <c r="J48" i="1" l="1"/>
  <c r="B9" i="2" l="1"/>
</calcChain>
</file>

<file path=xl/sharedStrings.xml><?xml version="1.0" encoding="utf-8"?>
<sst xmlns="http://schemas.openxmlformats.org/spreadsheetml/2006/main" count="205" uniqueCount="143">
  <si>
    <t>Description</t>
  </si>
  <si>
    <t>QTY</t>
  </si>
  <si>
    <t>Unit</t>
  </si>
  <si>
    <t>Rate (NGN)</t>
  </si>
  <si>
    <t>Rate (USD)</t>
  </si>
  <si>
    <t>Item No</t>
  </si>
  <si>
    <t>Contract Mobilization (including personnel, equipment, HSE)</t>
  </si>
  <si>
    <t>L/S</t>
  </si>
  <si>
    <t>1.5.1</t>
  </si>
  <si>
    <t>Per trip</t>
  </si>
  <si>
    <t>Amount (NGN)</t>
  </si>
  <si>
    <t>Amount (USD)</t>
  </si>
  <si>
    <t>PC</t>
  </si>
  <si>
    <t>2.7.77</t>
  </si>
  <si>
    <t>per 6 meter length</t>
  </si>
  <si>
    <t>2.7.96</t>
  </si>
  <si>
    <t>STUD BOLT &amp; NUTS - 1" x 180mm</t>
  </si>
  <si>
    <t>Per joint</t>
  </si>
  <si>
    <t>EACH</t>
  </si>
  <si>
    <t>Per point</t>
  </si>
  <si>
    <t>2.2.8.2</t>
  </si>
  <si>
    <t>Per item</t>
  </si>
  <si>
    <t>2.2.1.1</t>
  </si>
  <si>
    <t>Power brush, prime and paint fabricated spool</t>
  </si>
  <si>
    <t>Per square Meter</t>
  </si>
  <si>
    <t xml:space="preserve">Collect materials from SPDC warehouse and send to site (Transport fabricated spools to Bonny)  </t>
  </si>
  <si>
    <t>Per day</t>
  </si>
  <si>
    <t>BILL OF QUANTITIES FOR MODIFICATIONS AT UNIT 14 AND GTG  BOGT</t>
  </si>
  <si>
    <t>Procurement and collection of free issue items</t>
  </si>
  <si>
    <t>Procurement of  the folowing fittings</t>
  </si>
  <si>
    <t>2.7.42</t>
  </si>
  <si>
    <t>FLANGE - WN 6" x 150#-RF- 300#</t>
  </si>
  <si>
    <t>2.7.40</t>
  </si>
  <si>
    <t>FLANGE - WN 3" x 150#-RF- 300#</t>
  </si>
  <si>
    <t>2.7.149</t>
  </si>
  <si>
    <t>6” x 90 deg Elbow Sch. 80 L.R</t>
  </si>
  <si>
    <t>2.7.115</t>
  </si>
  <si>
    <t>6” Equal Tee Sch. 80</t>
  </si>
  <si>
    <t>2.7.110</t>
  </si>
  <si>
    <t>WELDOLET 6" X 3" SCH 80</t>
  </si>
  <si>
    <t>2.7.67</t>
  </si>
  <si>
    <t>GASKET SPW - 6" x 300/600#</t>
  </si>
  <si>
    <t>Fabrications</t>
  </si>
  <si>
    <t>2.1.7.3</t>
  </si>
  <si>
    <t>String and weld  6" line</t>
  </si>
  <si>
    <t>2.1.7.2</t>
  </si>
  <si>
    <t>String and weld 3”</t>
  </si>
  <si>
    <t>2.7.27</t>
  </si>
  <si>
    <t>CONCENTRIC REDUCER - 4" x 2" - SCH 80</t>
  </si>
  <si>
    <t>Carry out DPT of welded 6” joint</t>
  </si>
  <si>
    <t>2.1.9.3</t>
  </si>
  <si>
    <t>Carry out DPT of welded 3” joint</t>
  </si>
  <si>
    <t>2.1.9.2</t>
  </si>
  <si>
    <t>2.1.8.3</t>
  </si>
  <si>
    <t>Per meter</t>
  </si>
  <si>
    <t>Flush and pressure test line</t>
  </si>
  <si>
    <t>Installation works</t>
  </si>
  <si>
    <t>2.1.6.3</t>
  </si>
  <si>
    <t>Spade off  6" line</t>
  </si>
  <si>
    <t>2.1.1.3</t>
  </si>
  <si>
    <t>Disconnect/break off  6" flanges</t>
  </si>
  <si>
    <t>2.1.2.3</t>
  </si>
  <si>
    <t>Connect flanges</t>
  </si>
  <si>
    <t>2.1.2.2</t>
  </si>
  <si>
    <t>2.1.5.3</t>
  </si>
  <si>
    <t>Connect line</t>
  </si>
  <si>
    <t>2.4.2.3</t>
  </si>
  <si>
    <t>Supply crane for lifting</t>
  </si>
  <si>
    <t>Instal valves and meters</t>
  </si>
  <si>
    <t>Civil Works</t>
  </si>
  <si>
    <t>2.3.2</t>
  </si>
  <si>
    <t>Excavate earth and carte away spoil</t>
  </si>
  <si>
    <t>Per cu.m</t>
  </si>
  <si>
    <t>2.3.4</t>
  </si>
  <si>
    <t>Provide Laterite / Sharp material, &amp; backfill</t>
  </si>
  <si>
    <t>2.3.12</t>
  </si>
  <si>
    <t>Supply, cut and fix high yield steel mesh fabric reinforcement</t>
  </si>
  <si>
    <t>Per kg</t>
  </si>
  <si>
    <t>2.3.10</t>
  </si>
  <si>
    <t>Reinstatement of specified reinforced concrete C30 grade</t>
  </si>
  <si>
    <t>GTG WORKS</t>
  </si>
  <si>
    <t>Provide for the installation of pipe supports</t>
  </si>
  <si>
    <t>Per support</t>
  </si>
  <si>
    <t>Provide for insulation/wrapping of pipes</t>
  </si>
  <si>
    <t>lot</t>
  </si>
  <si>
    <t>Provide for integration of system</t>
  </si>
  <si>
    <t>LINE PIPE - 6" -SCH.80</t>
  </si>
  <si>
    <t>2.7.70</t>
  </si>
  <si>
    <t>GATE VALVE - 6" x 150#</t>
  </si>
  <si>
    <t>2.7.177</t>
  </si>
  <si>
    <t>Provide channel for Pipe support 200mm x 500mm x 6m</t>
  </si>
  <si>
    <t>2.5.4</t>
  </si>
  <si>
    <t>Install &amp; Terminate Power &amp; signal cable</t>
  </si>
  <si>
    <t>EA</t>
  </si>
  <si>
    <t>2.5.6</t>
  </si>
  <si>
    <t>Instn of Pneumatic Signal lines etc</t>
  </si>
  <si>
    <t>2.6.1</t>
  </si>
  <si>
    <t>Productiom of As-built Drawing in CD ROM</t>
  </si>
  <si>
    <t xml:space="preserve"> 2.1.10.3 </t>
  </si>
  <si>
    <t xml:space="preserve"> Per piece </t>
  </si>
  <si>
    <t>Provide for Nitrogen sweeping/purging of line</t>
  </si>
  <si>
    <t xml:space="preserve">Provide for fabrication of pipe supports </t>
  </si>
  <si>
    <t>2.2.4.3</t>
  </si>
  <si>
    <t>LEVEL 1 ESTIMATE</t>
  </si>
  <si>
    <t>RATES</t>
  </si>
  <si>
    <t>AMOUNT</t>
  </si>
  <si>
    <t>S/N</t>
  </si>
  <si>
    <t>MATERIAL</t>
  </si>
  <si>
    <t>Qty</t>
  </si>
  <si>
    <t>NGN</t>
  </si>
  <si>
    <t>USD</t>
  </si>
  <si>
    <t>FUSD</t>
  </si>
  <si>
    <t>line pipe</t>
  </si>
  <si>
    <t>6" Flanges RFX600#</t>
  </si>
  <si>
    <t>6" elbow</t>
  </si>
  <si>
    <t>6"x6" Tee</t>
  </si>
  <si>
    <t>6"x2" tee</t>
  </si>
  <si>
    <t>2"  Flanges</t>
  </si>
  <si>
    <t>Bot and Nuts</t>
  </si>
  <si>
    <t>Lot</t>
  </si>
  <si>
    <t>gasket</t>
  </si>
  <si>
    <t>Lagging Materials</t>
  </si>
  <si>
    <t>6"Ball valves</t>
  </si>
  <si>
    <t>2"Ball valves</t>
  </si>
  <si>
    <t>Control Valves</t>
  </si>
  <si>
    <t>Reducers</t>
  </si>
  <si>
    <t>Transmitters</t>
  </si>
  <si>
    <t>SUB-TOTAL MATERIALS</t>
  </si>
  <si>
    <t>INSTALLATION AND COMMISSIONING</t>
  </si>
  <si>
    <t>GRAND TOTAL</t>
  </si>
  <si>
    <t>Amount FUSD</t>
  </si>
  <si>
    <t>Shell Issued Materials</t>
  </si>
  <si>
    <t>Category</t>
  </si>
  <si>
    <t>material</t>
  </si>
  <si>
    <t>labour</t>
  </si>
  <si>
    <t>SUB-TOTAL INSTALLATION AND COMMISSIONING</t>
  </si>
  <si>
    <t>SUB-TOTAL MATERIALS LLIs</t>
  </si>
  <si>
    <t>SUB-TOTAL MATERIALS, CONSTRUCTION AND COMMISSIONING</t>
  </si>
  <si>
    <t>VLV,CTRL,FLOWSERV,MARK ONE-3IN-CL300-CS</t>
  </si>
  <si>
    <t>ACTUATOR,ROTORK,GP-065C-280A/C1D</t>
  </si>
  <si>
    <t>TRGP,ROSEMNT,2051TG3F2B21BIAM5Q4Q8</t>
  </si>
  <si>
    <t>TRANSMITTER,POSITION,TOPWORX,DXPFP0RNMB+</t>
  </si>
  <si>
    <t xml:space="preserve">  4510481614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</si>
</sst>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000000"/>
      <name val="Futura Medium"/>
    </font>
    <font>
      <b/>
      <sz val="9"/>
      <color rgb="FFFFFFFF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BCE07"/>
        <bgColor indexed="64"/>
      </patternFill>
    </fill>
    <fill>
      <patternFill patternType="solid">
        <fgColor rgb="FFFDEDCC"/>
        <bgColor indexed="64"/>
      </patternFill>
    </fill>
    <fill>
      <patternFill patternType="solid">
        <fgColor rgb="FFFEF6E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1">
    <xf numFmtId="0" fontId="0" fillId="0" borderId="0" xfId="0"/>
    <xf numFmtId="164" fontId="4" fillId="2" borderId="1" xfId="2" applyFont="1" applyFill="1" applyBorder="1" applyAlignment="1">
      <alignment horizontal="left" wrapText="1"/>
    </xf>
    <xf numFmtId="0" fontId="4" fillId="2" borderId="1" xfId="1" applyNumberFormat="1" applyFont="1" applyFill="1" applyBorder="1" applyAlignment="1">
      <alignment horizontal="center"/>
    </xf>
    <xf numFmtId="0" fontId="4" fillId="2" borderId="1" xfId="2" applyNumberFormat="1" applyFont="1" applyFill="1" applyBorder="1" applyAlignment="1">
      <alignment horizontal="center" wrapText="1"/>
    </xf>
    <xf numFmtId="164" fontId="2" fillId="2" borderId="1" xfId="2" applyFont="1" applyFill="1" applyBorder="1" applyAlignment="1">
      <alignment horizontal="right" wrapText="1"/>
    </xf>
    <xf numFmtId="164" fontId="3" fillId="2" borderId="2" xfId="2" applyFont="1" applyFill="1" applyBorder="1" applyAlignment="1">
      <alignment horizontal="right"/>
    </xf>
    <xf numFmtId="164" fontId="3" fillId="2" borderId="1" xfId="2" applyFont="1" applyFill="1" applyBorder="1" applyAlignment="1">
      <alignment horizontal="right"/>
    </xf>
    <xf numFmtId="164" fontId="4" fillId="2" borderId="1" xfId="2" applyFont="1" applyFill="1" applyBorder="1" applyAlignment="1">
      <alignment horizontal="right" wrapText="1"/>
    </xf>
    <xf numFmtId="0" fontId="4" fillId="2" borderId="1" xfId="2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164" fontId="4" fillId="2" borderId="1" xfId="2" applyFont="1" applyFill="1" applyBorder="1" applyAlignment="1">
      <alignment horizontal="center"/>
    </xf>
    <xf numFmtId="164" fontId="4" fillId="2" borderId="1" xfId="2" applyFont="1" applyFill="1" applyBorder="1" applyAlignment="1">
      <alignment horizontal="right"/>
    </xf>
    <xf numFmtId="164" fontId="4" fillId="2" borderId="1" xfId="2" applyFont="1" applyFill="1" applyBorder="1" applyAlignment="1"/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 wrapText="1"/>
    </xf>
    <xf numFmtId="164" fontId="4" fillId="2" borderId="1" xfId="2" applyFont="1" applyFill="1" applyBorder="1" applyAlignment="1">
      <alignment horizontal="left" vertical="center" wrapText="1" indent="1"/>
    </xf>
    <xf numFmtId="164" fontId="4" fillId="2" borderId="1" xfId="2" applyFont="1" applyFill="1" applyBorder="1" applyAlignment="1">
      <alignment horizontal="center" wrapText="1"/>
    </xf>
    <xf numFmtId="164" fontId="4" fillId="2" borderId="1" xfId="2" applyFont="1" applyFill="1" applyBorder="1" applyAlignment="1">
      <alignment wrapText="1"/>
    </xf>
    <xf numFmtId="164" fontId="4" fillId="2" borderId="1" xfId="2" applyFont="1" applyFill="1" applyBorder="1" applyAlignment="1">
      <alignment vertical="center" wrapText="1"/>
    </xf>
    <xf numFmtId="164" fontId="3" fillId="2" borderId="1" xfId="2" applyFont="1" applyFill="1" applyBorder="1" applyAlignment="1">
      <alignment horizontal="center"/>
    </xf>
    <xf numFmtId="164" fontId="4" fillId="2" borderId="1" xfId="2" applyFont="1" applyFill="1" applyBorder="1" applyAlignment="1">
      <alignment horizontal="center" vertical="center" wrapText="1"/>
    </xf>
    <xf numFmtId="164" fontId="4" fillId="2" borderId="1" xfId="2" applyFont="1" applyFill="1" applyBorder="1" applyAlignment="1">
      <alignment horizontal="right" vertical="center" wrapText="1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5" fillId="0" borderId="2" xfId="0" applyFont="1" applyBorder="1"/>
    <xf numFmtId="43" fontId="5" fillId="0" borderId="1" xfId="0" applyNumberFormat="1" applyFont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/>
    <xf numFmtId="43" fontId="5" fillId="0" borderId="1" xfId="1" applyFont="1" applyBorder="1"/>
    <xf numFmtId="43" fontId="6" fillId="0" borderId="1" xfId="0" applyNumberFormat="1" applyFont="1" applyBorder="1" applyAlignment="1"/>
    <xf numFmtId="43" fontId="6" fillId="0" borderId="1" xfId="0" applyNumberFormat="1" applyFont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7" fillId="3" borderId="1" xfId="1" applyFont="1" applyFill="1" applyBorder="1"/>
    <xf numFmtId="43" fontId="8" fillId="4" borderId="1" xfId="0" applyNumberFormat="1" applyFont="1" applyFill="1" applyBorder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9" fillId="0" borderId="1" xfId="0" applyFont="1" applyBorder="1"/>
    <xf numFmtId="0" fontId="7" fillId="0" borderId="0" xfId="0" applyFont="1"/>
    <xf numFmtId="0" fontId="11" fillId="5" borderId="4" xfId="0" applyFont="1" applyFill="1" applyBorder="1" applyAlignment="1">
      <alignment horizontal="center" vertical="center" wrapText="1" readingOrder="1"/>
    </xf>
    <xf numFmtId="0" fontId="10" fillId="6" borderId="5" xfId="0" applyFont="1" applyFill="1" applyBorder="1" applyAlignment="1">
      <alignment horizontal="center" vertical="center" wrapText="1" readingOrder="1"/>
    </xf>
    <xf numFmtId="0" fontId="10" fillId="7" borderId="6" xfId="0" applyFont="1" applyFill="1" applyBorder="1" applyAlignment="1">
      <alignment horizontal="center" vertical="center" wrapText="1" readingOrder="1"/>
    </xf>
    <xf numFmtId="0" fontId="10" fillId="6" borderId="6" xfId="0" applyFont="1" applyFill="1" applyBorder="1" applyAlignment="1">
      <alignment horizontal="center" vertical="center" wrapText="1" readingOrder="1"/>
    </xf>
    <xf numFmtId="0" fontId="10" fillId="5" borderId="7" xfId="0" applyFont="1" applyFill="1" applyBorder="1" applyAlignment="1">
      <alignment horizontal="center" vertical="center" wrapText="1" readingOrder="1"/>
    </xf>
    <xf numFmtId="0" fontId="10" fillId="5" borderId="8" xfId="0" applyFont="1" applyFill="1" applyBorder="1" applyAlignment="1">
      <alignment horizontal="center" vertical="center" wrapText="1" readingOrder="1"/>
    </xf>
    <xf numFmtId="0" fontId="10" fillId="5" borderId="9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3"/>
  <sheetViews>
    <sheetView zoomScaleNormal="100" workbookViewId="0">
      <selection activeCell="B9" sqref="B9"/>
    </sheetView>
  </sheetViews>
  <sheetFormatPr defaultColWidth="9.1796875" defaultRowHeight="13" x14ac:dyDescent="0.3"/>
  <cols>
    <col min="1" max="1" width="9.1796875" style="24"/>
    <col min="2" max="2" width="42.1796875" style="24" customWidth="1"/>
    <col min="3" max="4" width="9.54296875" style="24" customWidth="1"/>
    <col min="5" max="5" width="7.54296875" style="24" customWidth="1"/>
    <col min="6" max="6" width="12.54296875" style="24" customWidth="1"/>
    <col min="7" max="7" width="12.453125" style="24" customWidth="1"/>
    <col min="8" max="8" width="14.26953125" style="24" customWidth="1"/>
    <col min="9" max="10" width="15" style="24" customWidth="1"/>
    <col min="11" max="16384" width="9.1796875" style="24"/>
  </cols>
  <sheetData>
    <row r="1" spans="1:10" x14ac:dyDescent="0.3">
      <c r="A1" s="46" t="s">
        <v>27</v>
      </c>
      <c r="B1" s="47"/>
      <c r="C1" s="47"/>
      <c r="D1" s="47"/>
      <c r="E1" s="47"/>
      <c r="F1" s="47"/>
      <c r="G1" s="47"/>
    </row>
    <row r="2" spans="1:10" s="27" customFormat="1" x14ac:dyDescent="0.3">
      <c r="A2" s="25" t="s">
        <v>5</v>
      </c>
      <c r="B2" s="25" t="s">
        <v>0</v>
      </c>
      <c r="C2" s="25" t="s">
        <v>2</v>
      </c>
      <c r="D2" s="25" t="s">
        <v>132</v>
      </c>
      <c r="E2" s="25" t="s">
        <v>1</v>
      </c>
      <c r="F2" s="25" t="s">
        <v>3</v>
      </c>
      <c r="G2" s="26" t="s">
        <v>4</v>
      </c>
      <c r="H2" s="25" t="s">
        <v>10</v>
      </c>
      <c r="I2" s="25" t="s">
        <v>11</v>
      </c>
      <c r="J2" s="25" t="s">
        <v>130</v>
      </c>
    </row>
    <row r="3" spans="1:10" hidden="1" x14ac:dyDescent="0.3">
      <c r="A3" s="28"/>
      <c r="B3" s="29" t="s">
        <v>80</v>
      </c>
      <c r="C3" s="28"/>
      <c r="D3" s="28"/>
      <c r="E3" s="28"/>
      <c r="F3" s="28"/>
      <c r="G3" s="30"/>
      <c r="H3" s="28"/>
      <c r="I3" s="28"/>
      <c r="J3" s="28"/>
    </row>
    <row r="4" spans="1:10" x14ac:dyDescent="0.3">
      <c r="A4" s="28"/>
      <c r="B4" s="29" t="s">
        <v>131</v>
      </c>
      <c r="C4" s="28"/>
      <c r="D4" s="28" t="s">
        <v>133</v>
      </c>
      <c r="E4" s="28"/>
      <c r="F4" s="28"/>
      <c r="G4" s="30"/>
      <c r="H4" s="28"/>
      <c r="I4" s="28"/>
      <c r="J4" s="31">
        <f>SUM('PMT best endeavor'!I12:I17)</f>
        <v>112285.15815085158</v>
      </c>
    </row>
    <row r="5" spans="1:10" hidden="1" x14ac:dyDescent="0.3">
      <c r="A5" s="28"/>
      <c r="B5" s="29" t="s">
        <v>28</v>
      </c>
      <c r="C5" s="28"/>
      <c r="D5" s="28"/>
      <c r="E5" s="28"/>
      <c r="F5" s="28"/>
      <c r="G5" s="28"/>
      <c r="H5" s="28"/>
      <c r="I5" s="28"/>
      <c r="J5" s="28"/>
    </row>
    <row r="6" spans="1:10" ht="25.5" hidden="1" x14ac:dyDescent="0.3">
      <c r="A6" s="12">
        <v>1.1000000000000001</v>
      </c>
      <c r="B6" s="19" t="s">
        <v>6</v>
      </c>
      <c r="C6" s="11" t="s">
        <v>7</v>
      </c>
      <c r="D6" s="11" t="s">
        <v>134</v>
      </c>
      <c r="E6" s="2">
        <v>1</v>
      </c>
      <c r="F6" s="4">
        <v>800000</v>
      </c>
      <c r="G6" s="5">
        <v>26000</v>
      </c>
      <c r="H6" s="31">
        <f>E6*F6</f>
        <v>800000</v>
      </c>
      <c r="I6" s="31">
        <f>E6*G6</f>
        <v>26000</v>
      </c>
      <c r="J6" s="31">
        <f>H6/411+I6</f>
        <v>27946.47201946472</v>
      </c>
    </row>
    <row r="7" spans="1:10" ht="25.5" hidden="1" x14ac:dyDescent="0.3">
      <c r="A7" s="12" t="s">
        <v>8</v>
      </c>
      <c r="B7" s="1" t="s">
        <v>25</v>
      </c>
      <c r="C7" s="11" t="s">
        <v>9</v>
      </c>
      <c r="D7" s="11" t="s">
        <v>134</v>
      </c>
      <c r="E7" s="2">
        <v>4</v>
      </c>
      <c r="F7" s="6">
        <v>30000</v>
      </c>
      <c r="G7" s="6">
        <v>2000</v>
      </c>
      <c r="H7" s="31">
        <f>E7*F7</f>
        <v>120000</v>
      </c>
      <c r="I7" s="31">
        <f>E7*G7</f>
        <v>8000</v>
      </c>
      <c r="J7" s="31">
        <f t="shared" ref="J7:J47" si="0">H7/411+I7</f>
        <v>8291.9708029197081</v>
      </c>
    </row>
    <row r="8" spans="1:10" hidden="1" x14ac:dyDescent="0.3">
      <c r="A8" s="28"/>
      <c r="B8" s="28" t="s">
        <v>29</v>
      </c>
      <c r="C8" s="28"/>
      <c r="D8" s="28"/>
      <c r="E8" s="28"/>
      <c r="F8" s="28"/>
      <c r="G8" s="28"/>
      <c r="H8" s="31">
        <f t="shared" ref="H8:H18" si="1">E8*F8</f>
        <v>0</v>
      </c>
      <c r="I8" s="31">
        <f t="shared" ref="I8:I18" si="2">E8*G8</f>
        <v>0</v>
      </c>
      <c r="J8" s="31">
        <f t="shared" si="0"/>
        <v>0</v>
      </c>
    </row>
    <row r="9" spans="1:10" ht="37.5" x14ac:dyDescent="0.3">
      <c r="A9" s="39" t="s">
        <v>13</v>
      </c>
      <c r="B9" s="38" t="s">
        <v>86</v>
      </c>
      <c r="C9" s="15" t="s">
        <v>14</v>
      </c>
      <c r="D9" s="15" t="s">
        <v>133</v>
      </c>
      <c r="E9" s="15">
        <v>50</v>
      </c>
      <c r="F9" s="19">
        <v>8000</v>
      </c>
      <c r="G9" s="13">
        <v>100</v>
      </c>
      <c r="H9" s="31">
        <f t="shared" ref="H9" si="3">E9*F9</f>
        <v>400000</v>
      </c>
      <c r="I9" s="31">
        <f t="shared" ref="I9" si="4">E9*G9</f>
        <v>5000</v>
      </c>
      <c r="J9" s="31">
        <f t="shared" si="0"/>
        <v>5973.2360097323599</v>
      </c>
    </row>
    <row r="10" spans="1:10" x14ac:dyDescent="0.3">
      <c r="A10" s="16" t="s">
        <v>87</v>
      </c>
      <c r="B10" s="14" t="s">
        <v>88</v>
      </c>
      <c r="C10" s="15" t="s">
        <v>12</v>
      </c>
      <c r="D10" s="15" t="s">
        <v>133</v>
      </c>
      <c r="E10" s="15">
        <v>200</v>
      </c>
      <c r="F10" s="19">
        <v>3000</v>
      </c>
      <c r="G10" s="13">
        <v>20</v>
      </c>
      <c r="H10" s="31">
        <f t="shared" ref="H10" si="5">E10*F10</f>
        <v>600000</v>
      </c>
      <c r="I10" s="31">
        <f t="shared" ref="I10" si="6">E10*G10</f>
        <v>4000</v>
      </c>
      <c r="J10" s="31">
        <f t="shared" si="0"/>
        <v>5459.8540145985398</v>
      </c>
    </row>
    <row r="11" spans="1:10" x14ac:dyDescent="0.3">
      <c r="A11" s="16" t="s">
        <v>30</v>
      </c>
      <c r="B11" s="14" t="s">
        <v>31</v>
      </c>
      <c r="C11" s="15" t="s">
        <v>12</v>
      </c>
      <c r="D11" s="15" t="s">
        <v>133</v>
      </c>
      <c r="E11" s="15">
        <v>50</v>
      </c>
      <c r="F11" s="19">
        <v>20000</v>
      </c>
      <c r="G11" s="19">
        <v>150</v>
      </c>
      <c r="H11" s="31">
        <f t="shared" si="1"/>
        <v>1000000</v>
      </c>
      <c r="I11" s="31">
        <f t="shared" si="2"/>
        <v>7500</v>
      </c>
      <c r="J11" s="31">
        <f t="shared" si="0"/>
        <v>9933.0900243309006</v>
      </c>
    </row>
    <row r="12" spans="1:10" x14ac:dyDescent="0.3">
      <c r="A12" s="16" t="s">
        <v>32</v>
      </c>
      <c r="B12" s="14" t="s">
        <v>33</v>
      </c>
      <c r="C12" s="15" t="s">
        <v>12</v>
      </c>
      <c r="D12" s="15" t="s">
        <v>133</v>
      </c>
      <c r="E12" s="15">
        <v>10</v>
      </c>
      <c r="F12" s="19">
        <v>5000</v>
      </c>
      <c r="G12" s="13">
        <v>20</v>
      </c>
      <c r="H12" s="31">
        <f t="shared" si="1"/>
        <v>50000</v>
      </c>
      <c r="I12" s="31">
        <f t="shared" si="2"/>
        <v>200</v>
      </c>
      <c r="J12" s="31">
        <f t="shared" si="0"/>
        <v>321.65450121654499</v>
      </c>
    </row>
    <row r="13" spans="1:10" x14ac:dyDescent="0.3">
      <c r="A13" s="16" t="s">
        <v>34</v>
      </c>
      <c r="B13" s="14" t="s">
        <v>35</v>
      </c>
      <c r="C13" s="15" t="s">
        <v>12</v>
      </c>
      <c r="D13" s="15" t="s">
        <v>133</v>
      </c>
      <c r="E13" s="15">
        <v>60</v>
      </c>
      <c r="F13" s="19">
        <v>14800</v>
      </c>
      <c r="G13" s="19">
        <v>150</v>
      </c>
      <c r="H13" s="31">
        <f t="shared" si="1"/>
        <v>888000</v>
      </c>
      <c r="I13" s="31">
        <f t="shared" si="2"/>
        <v>9000</v>
      </c>
      <c r="J13" s="31">
        <f t="shared" si="0"/>
        <v>11160.583941605839</v>
      </c>
    </row>
    <row r="14" spans="1:10" x14ac:dyDescent="0.3">
      <c r="A14" s="16" t="s">
        <v>36</v>
      </c>
      <c r="B14" s="14" t="s">
        <v>37</v>
      </c>
      <c r="C14" s="15" t="s">
        <v>12</v>
      </c>
      <c r="D14" s="15" t="s">
        <v>133</v>
      </c>
      <c r="E14" s="15">
        <v>30</v>
      </c>
      <c r="F14" s="19">
        <v>7900</v>
      </c>
      <c r="G14" s="13">
        <v>80</v>
      </c>
      <c r="H14" s="31">
        <f t="shared" si="1"/>
        <v>237000</v>
      </c>
      <c r="I14" s="31">
        <f t="shared" si="2"/>
        <v>2400</v>
      </c>
      <c r="J14" s="31">
        <f t="shared" si="0"/>
        <v>2976.6423357664235</v>
      </c>
    </row>
    <row r="15" spans="1:10" x14ac:dyDescent="0.3">
      <c r="A15" s="16" t="s">
        <v>38</v>
      </c>
      <c r="B15" s="14" t="s">
        <v>39</v>
      </c>
      <c r="C15" s="15" t="s">
        <v>12</v>
      </c>
      <c r="D15" s="15" t="s">
        <v>133</v>
      </c>
      <c r="E15" s="15">
        <v>30</v>
      </c>
      <c r="F15" s="19">
        <v>4800</v>
      </c>
      <c r="G15" s="13">
        <v>30</v>
      </c>
      <c r="H15" s="31">
        <f t="shared" si="1"/>
        <v>144000</v>
      </c>
      <c r="I15" s="31">
        <f t="shared" si="2"/>
        <v>900</v>
      </c>
      <c r="J15" s="31">
        <f t="shared" si="0"/>
        <v>1250.3649635036495</v>
      </c>
    </row>
    <row r="16" spans="1:10" x14ac:dyDescent="0.3">
      <c r="A16" s="16" t="s">
        <v>40</v>
      </c>
      <c r="B16" s="14" t="s">
        <v>41</v>
      </c>
      <c r="C16" s="15" t="s">
        <v>12</v>
      </c>
      <c r="D16" s="15" t="s">
        <v>133</v>
      </c>
      <c r="E16" s="15">
        <v>500</v>
      </c>
      <c r="F16" s="19">
        <v>200</v>
      </c>
      <c r="G16" s="19">
        <v>20</v>
      </c>
      <c r="H16" s="31">
        <f t="shared" si="1"/>
        <v>100000</v>
      </c>
      <c r="I16" s="31">
        <f t="shared" si="2"/>
        <v>10000</v>
      </c>
      <c r="J16" s="31">
        <f t="shared" si="0"/>
        <v>10243.30900243309</v>
      </c>
    </row>
    <row r="17" spans="1:10" x14ac:dyDescent="0.3">
      <c r="A17" s="16" t="s">
        <v>47</v>
      </c>
      <c r="B17" s="14" t="s">
        <v>48</v>
      </c>
      <c r="C17" s="15" t="s">
        <v>12</v>
      </c>
      <c r="D17" s="15" t="s">
        <v>133</v>
      </c>
      <c r="E17" s="15">
        <v>30</v>
      </c>
      <c r="F17" s="19">
        <v>1500</v>
      </c>
      <c r="G17" s="13">
        <v>20</v>
      </c>
      <c r="H17" s="31">
        <f t="shared" ref="H17" si="7">E17*F17</f>
        <v>45000</v>
      </c>
      <c r="I17" s="31">
        <f t="shared" ref="I17" si="8">E17*G17</f>
        <v>600</v>
      </c>
      <c r="J17" s="31">
        <f t="shared" si="0"/>
        <v>709.48905109489056</v>
      </c>
    </row>
    <row r="18" spans="1:10" x14ac:dyDescent="0.3">
      <c r="A18" s="16" t="s">
        <v>15</v>
      </c>
      <c r="B18" s="14" t="s">
        <v>16</v>
      </c>
      <c r="C18" s="15" t="s">
        <v>12</v>
      </c>
      <c r="D18" s="15" t="s">
        <v>133</v>
      </c>
      <c r="E18" s="15">
        <v>2000</v>
      </c>
      <c r="F18" s="19">
        <v>700</v>
      </c>
      <c r="G18" s="13">
        <v>5</v>
      </c>
      <c r="H18" s="31">
        <f t="shared" si="1"/>
        <v>1400000</v>
      </c>
      <c r="I18" s="31">
        <f t="shared" si="2"/>
        <v>10000</v>
      </c>
      <c r="J18" s="31">
        <f t="shared" si="0"/>
        <v>13406.326034063261</v>
      </c>
    </row>
    <row r="19" spans="1:10" hidden="1" x14ac:dyDescent="0.3">
      <c r="A19" s="28"/>
      <c r="B19" s="29" t="s">
        <v>42</v>
      </c>
      <c r="C19" s="28"/>
      <c r="D19" s="28"/>
      <c r="E19" s="28"/>
      <c r="F19" s="28"/>
      <c r="G19" s="28"/>
      <c r="H19" s="31">
        <f t="shared" ref="H19:H23" si="9">E19*F19</f>
        <v>0</v>
      </c>
      <c r="I19" s="31">
        <f t="shared" ref="I19:I23" si="10">E19*G19</f>
        <v>0</v>
      </c>
      <c r="J19" s="31">
        <f t="shared" si="0"/>
        <v>0</v>
      </c>
    </row>
    <row r="20" spans="1:10" hidden="1" x14ac:dyDescent="0.3">
      <c r="A20" s="23" t="s">
        <v>43</v>
      </c>
      <c r="B20" s="20" t="s">
        <v>44</v>
      </c>
      <c r="C20" s="22" t="s">
        <v>17</v>
      </c>
      <c r="D20" s="22" t="s">
        <v>134</v>
      </c>
      <c r="E20" s="9">
        <v>600</v>
      </c>
      <c r="F20" s="21">
        <v>7500</v>
      </c>
      <c r="G20" s="21">
        <v>220</v>
      </c>
      <c r="H20" s="31">
        <f t="shared" si="9"/>
        <v>4500000</v>
      </c>
      <c r="I20" s="31">
        <f t="shared" si="10"/>
        <v>132000</v>
      </c>
      <c r="J20" s="31">
        <f t="shared" si="0"/>
        <v>142948.90510948905</v>
      </c>
    </row>
    <row r="21" spans="1:10" hidden="1" x14ac:dyDescent="0.3">
      <c r="A21" s="23" t="s">
        <v>45</v>
      </c>
      <c r="B21" s="20" t="s">
        <v>46</v>
      </c>
      <c r="C21" s="22" t="s">
        <v>17</v>
      </c>
      <c r="D21" s="22" t="s">
        <v>134</v>
      </c>
      <c r="E21" s="8">
        <v>80</v>
      </c>
      <c r="F21" s="21">
        <v>6000</v>
      </c>
      <c r="G21" s="21">
        <v>200</v>
      </c>
      <c r="H21" s="31">
        <f t="shared" si="9"/>
        <v>480000</v>
      </c>
      <c r="I21" s="31">
        <f t="shared" si="10"/>
        <v>16000</v>
      </c>
      <c r="J21" s="31">
        <f t="shared" si="0"/>
        <v>17167.883211678833</v>
      </c>
    </row>
    <row r="22" spans="1:10" hidden="1" x14ac:dyDescent="0.3">
      <c r="A22" s="23" t="s">
        <v>50</v>
      </c>
      <c r="B22" s="20" t="s">
        <v>49</v>
      </c>
      <c r="C22" s="22" t="s">
        <v>17</v>
      </c>
      <c r="D22" s="22" t="s">
        <v>134</v>
      </c>
      <c r="E22" s="9">
        <v>600</v>
      </c>
      <c r="F22" s="21">
        <v>2200</v>
      </c>
      <c r="G22" s="21">
        <v>70</v>
      </c>
      <c r="H22" s="31">
        <f t="shared" si="9"/>
        <v>1320000</v>
      </c>
      <c r="I22" s="31">
        <f t="shared" si="10"/>
        <v>42000</v>
      </c>
      <c r="J22" s="31">
        <f t="shared" si="0"/>
        <v>45211.678832116791</v>
      </c>
    </row>
    <row r="23" spans="1:10" hidden="1" x14ac:dyDescent="0.3">
      <c r="A23" s="23" t="s">
        <v>52</v>
      </c>
      <c r="B23" s="20" t="s">
        <v>51</v>
      </c>
      <c r="C23" s="22" t="s">
        <v>17</v>
      </c>
      <c r="D23" s="22" t="s">
        <v>134</v>
      </c>
      <c r="E23" s="8">
        <v>80</v>
      </c>
      <c r="F23" s="21">
        <v>1200</v>
      </c>
      <c r="G23" s="21">
        <v>70</v>
      </c>
      <c r="H23" s="31">
        <f t="shared" si="9"/>
        <v>96000</v>
      </c>
      <c r="I23" s="31">
        <f t="shared" si="10"/>
        <v>5600</v>
      </c>
      <c r="J23" s="31">
        <f t="shared" si="0"/>
        <v>5833.5766423357663</v>
      </c>
    </row>
    <row r="24" spans="1:10" hidden="1" x14ac:dyDescent="0.3">
      <c r="A24" s="28"/>
      <c r="B24" s="29" t="s">
        <v>56</v>
      </c>
      <c r="C24" s="28"/>
      <c r="D24" s="28"/>
      <c r="E24" s="28"/>
      <c r="F24" s="28"/>
      <c r="G24" s="28"/>
      <c r="H24" s="31">
        <f t="shared" ref="H24:H34" si="11">E24*F24</f>
        <v>0</v>
      </c>
      <c r="I24" s="31">
        <f t="shared" ref="I24:I34" si="12">E24*G24</f>
        <v>0</v>
      </c>
      <c r="J24" s="31">
        <f t="shared" si="0"/>
        <v>0</v>
      </c>
    </row>
    <row r="25" spans="1:10" hidden="1" x14ac:dyDescent="0.3">
      <c r="A25" s="7" t="s">
        <v>57</v>
      </c>
      <c r="B25" s="19" t="s">
        <v>58</v>
      </c>
      <c r="C25" s="18" t="s">
        <v>19</v>
      </c>
      <c r="D25" s="18" t="s">
        <v>134</v>
      </c>
      <c r="E25" s="3">
        <v>2</v>
      </c>
      <c r="F25" s="21">
        <v>1000</v>
      </c>
      <c r="G25" s="21">
        <v>50</v>
      </c>
      <c r="H25" s="31">
        <f t="shared" si="11"/>
        <v>2000</v>
      </c>
      <c r="I25" s="31">
        <f t="shared" si="12"/>
        <v>100</v>
      </c>
      <c r="J25" s="31">
        <f t="shared" si="0"/>
        <v>104.8661800486618</v>
      </c>
    </row>
    <row r="26" spans="1:10" hidden="1" x14ac:dyDescent="0.3">
      <c r="A26" s="7" t="s">
        <v>59</v>
      </c>
      <c r="B26" s="19" t="s">
        <v>60</v>
      </c>
      <c r="C26" s="18" t="s">
        <v>18</v>
      </c>
      <c r="D26" s="18" t="s">
        <v>134</v>
      </c>
      <c r="E26" s="3">
        <v>2</v>
      </c>
      <c r="F26" s="21">
        <v>1200</v>
      </c>
      <c r="G26" s="21">
        <v>55</v>
      </c>
      <c r="H26" s="31">
        <f t="shared" si="11"/>
        <v>2400</v>
      </c>
      <c r="I26" s="31">
        <f t="shared" si="12"/>
        <v>110</v>
      </c>
      <c r="J26" s="31">
        <f t="shared" si="0"/>
        <v>115.83941605839416</v>
      </c>
    </row>
    <row r="27" spans="1:10" hidden="1" x14ac:dyDescent="0.3">
      <c r="A27" s="7" t="s">
        <v>61</v>
      </c>
      <c r="B27" s="19" t="s">
        <v>62</v>
      </c>
      <c r="C27" s="18" t="s">
        <v>18</v>
      </c>
      <c r="D27" s="18" t="s">
        <v>134</v>
      </c>
      <c r="E27" s="10">
        <v>52</v>
      </c>
      <c r="F27" s="21">
        <v>1200</v>
      </c>
      <c r="G27" s="21">
        <v>55</v>
      </c>
      <c r="H27" s="31">
        <f t="shared" si="11"/>
        <v>62400</v>
      </c>
      <c r="I27" s="31">
        <f t="shared" si="12"/>
        <v>2860</v>
      </c>
      <c r="J27" s="31">
        <f t="shared" si="0"/>
        <v>3011.824817518248</v>
      </c>
    </row>
    <row r="28" spans="1:10" hidden="1" x14ac:dyDescent="0.3">
      <c r="A28" s="7" t="s">
        <v>63</v>
      </c>
      <c r="B28" s="32" t="s">
        <v>62</v>
      </c>
      <c r="C28" s="33" t="s">
        <v>18</v>
      </c>
      <c r="D28" s="33" t="s">
        <v>134</v>
      </c>
      <c r="E28" s="33">
        <v>20</v>
      </c>
      <c r="F28" s="21">
        <v>1000</v>
      </c>
      <c r="G28" s="21">
        <v>50</v>
      </c>
      <c r="H28" s="31">
        <f t="shared" si="11"/>
        <v>20000</v>
      </c>
      <c r="I28" s="31">
        <f t="shared" si="12"/>
        <v>1000</v>
      </c>
      <c r="J28" s="31">
        <f t="shared" si="0"/>
        <v>1048.6618004866179</v>
      </c>
    </row>
    <row r="29" spans="1:10" hidden="1" x14ac:dyDescent="0.3">
      <c r="A29" s="23" t="s">
        <v>64</v>
      </c>
      <c r="B29" s="20" t="s">
        <v>65</v>
      </c>
      <c r="C29" s="22" t="s">
        <v>18</v>
      </c>
      <c r="D29" s="22" t="s">
        <v>134</v>
      </c>
      <c r="E29" s="8">
        <v>40</v>
      </c>
      <c r="F29" s="21">
        <v>2200</v>
      </c>
      <c r="G29" s="21">
        <v>90</v>
      </c>
      <c r="H29" s="31">
        <f t="shared" si="11"/>
        <v>88000</v>
      </c>
      <c r="I29" s="31">
        <f t="shared" si="12"/>
        <v>3600</v>
      </c>
      <c r="J29" s="31">
        <f t="shared" si="0"/>
        <v>3814.1119221411191</v>
      </c>
    </row>
    <row r="30" spans="1:10" ht="26.25" hidden="1" customHeight="1" x14ac:dyDescent="0.3">
      <c r="A30" s="7" t="s">
        <v>98</v>
      </c>
      <c r="B30" s="19" t="s">
        <v>100</v>
      </c>
      <c r="C30" s="18" t="s">
        <v>99</v>
      </c>
      <c r="D30" s="18" t="s">
        <v>134</v>
      </c>
      <c r="E30" s="3">
        <v>100</v>
      </c>
      <c r="F30" s="21">
        <v>42000</v>
      </c>
      <c r="G30" s="21">
        <v>500</v>
      </c>
      <c r="H30" s="31">
        <f t="shared" ref="H30" si="13">E30*F30</f>
        <v>4200000</v>
      </c>
      <c r="I30" s="31">
        <f t="shared" ref="I30" si="14">E30*G30</f>
        <v>50000</v>
      </c>
      <c r="J30" s="31">
        <f>H30/411+I30</f>
        <v>60218.97810218978</v>
      </c>
    </row>
    <row r="31" spans="1:10" hidden="1" x14ac:dyDescent="0.3">
      <c r="A31" s="7" t="s">
        <v>53</v>
      </c>
      <c r="B31" s="19" t="s">
        <v>55</v>
      </c>
      <c r="C31" s="18" t="s">
        <v>54</v>
      </c>
      <c r="D31" s="18" t="s">
        <v>134</v>
      </c>
      <c r="E31" s="3">
        <v>40</v>
      </c>
      <c r="F31" s="21">
        <v>30000</v>
      </c>
      <c r="G31" s="21">
        <v>1000</v>
      </c>
      <c r="H31" s="31">
        <f t="shared" si="11"/>
        <v>1200000</v>
      </c>
      <c r="I31" s="31">
        <f t="shared" si="12"/>
        <v>40000</v>
      </c>
      <c r="J31" s="31">
        <f t="shared" si="0"/>
        <v>42919.708029197078</v>
      </c>
    </row>
    <row r="32" spans="1:10" hidden="1" x14ac:dyDescent="0.3">
      <c r="A32" s="23" t="s">
        <v>66</v>
      </c>
      <c r="B32" s="20" t="s">
        <v>67</v>
      </c>
      <c r="C32" s="22" t="s">
        <v>26</v>
      </c>
      <c r="D32" s="22" t="s">
        <v>134</v>
      </c>
      <c r="E32" s="8">
        <v>30</v>
      </c>
      <c r="F32" s="19">
        <v>95000</v>
      </c>
      <c r="G32" s="19">
        <v>280</v>
      </c>
      <c r="H32" s="31">
        <f t="shared" si="11"/>
        <v>2850000</v>
      </c>
      <c r="I32" s="31">
        <f t="shared" si="12"/>
        <v>8400</v>
      </c>
      <c r="J32" s="31">
        <f t="shared" si="0"/>
        <v>15334.306569343065</v>
      </c>
    </row>
    <row r="33" spans="1:10" hidden="1" x14ac:dyDescent="0.3">
      <c r="A33" s="7" t="s">
        <v>20</v>
      </c>
      <c r="B33" s="19" t="s">
        <v>68</v>
      </c>
      <c r="C33" s="1" t="s">
        <v>21</v>
      </c>
      <c r="D33" s="1" t="s">
        <v>134</v>
      </c>
      <c r="E33" s="3">
        <v>100</v>
      </c>
      <c r="F33" s="21">
        <v>2200</v>
      </c>
      <c r="G33" s="21">
        <v>100</v>
      </c>
      <c r="H33" s="31">
        <f t="shared" si="11"/>
        <v>220000</v>
      </c>
      <c r="I33" s="31">
        <f t="shared" si="12"/>
        <v>10000</v>
      </c>
      <c r="J33" s="31">
        <f t="shared" si="0"/>
        <v>10535.279805352799</v>
      </c>
    </row>
    <row r="34" spans="1:10" ht="27" hidden="1" customHeight="1" x14ac:dyDescent="0.3">
      <c r="A34" s="7" t="s">
        <v>22</v>
      </c>
      <c r="B34" s="19" t="s">
        <v>23</v>
      </c>
      <c r="C34" s="18" t="s">
        <v>24</v>
      </c>
      <c r="D34" s="18" t="s">
        <v>134</v>
      </c>
      <c r="E34" s="3">
        <v>400</v>
      </c>
      <c r="F34" s="21">
        <v>1200</v>
      </c>
      <c r="G34" s="21">
        <v>50</v>
      </c>
      <c r="H34" s="31">
        <f t="shared" si="11"/>
        <v>480000</v>
      </c>
      <c r="I34" s="31">
        <f t="shared" si="12"/>
        <v>20000</v>
      </c>
      <c r="J34" s="31">
        <f t="shared" si="0"/>
        <v>21167.883211678833</v>
      </c>
    </row>
    <row r="35" spans="1:10" hidden="1" x14ac:dyDescent="0.3">
      <c r="A35" s="32"/>
      <c r="B35" s="34" t="s">
        <v>69</v>
      </c>
      <c r="C35" s="32"/>
      <c r="D35" s="32"/>
      <c r="E35" s="32"/>
      <c r="F35" s="32"/>
      <c r="G35" s="32"/>
      <c r="H35" s="31">
        <f t="shared" ref="H35:H39" si="15">E35*F35</f>
        <v>0</v>
      </c>
      <c r="I35" s="31">
        <f t="shared" ref="I35:I39" si="16">E35*G35</f>
        <v>0</v>
      </c>
      <c r="J35" s="31">
        <f t="shared" si="0"/>
        <v>0</v>
      </c>
    </row>
    <row r="36" spans="1:10" hidden="1" x14ac:dyDescent="0.3">
      <c r="A36" s="7" t="s">
        <v>70</v>
      </c>
      <c r="B36" s="1" t="s">
        <v>71</v>
      </c>
      <c r="C36" s="1" t="s">
        <v>72</v>
      </c>
      <c r="D36" s="1" t="s">
        <v>134</v>
      </c>
      <c r="E36" s="3">
        <v>4.5</v>
      </c>
      <c r="F36" s="21">
        <v>400</v>
      </c>
      <c r="G36" s="21">
        <v>20</v>
      </c>
      <c r="H36" s="31">
        <f t="shared" si="15"/>
        <v>1800</v>
      </c>
      <c r="I36" s="31">
        <f t="shared" si="16"/>
        <v>90</v>
      </c>
      <c r="J36" s="31">
        <f t="shared" si="0"/>
        <v>94.379562043795616</v>
      </c>
    </row>
    <row r="37" spans="1:10" hidden="1" x14ac:dyDescent="0.3">
      <c r="A37" s="7" t="s">
        <v>73</v>
      </c>
      <c r="B37" s="1" t="s">
        <v>74</v>
      </c>
      <c r="C37" s="1" t="s">
        <v>72</v>
      </c>
      <c r="D37" s="1" t="s">
        <v>134</v>
      </c>
      <c r="E37" s="3">
        <v>1.5</v>
      </c>
      <c r="F37" s="21">
        <v>4000</v>
      </c>
      <c r="G37" s="21">
        <v>50</v>
      </c>
      <c r="H37" s="31">
        <f t="shared" si="15"/>
        <v>6000</v>
      </c>
      <c r="I37" s="31">
        <f t="shared" si="16"/>
        <v>75</v>
      </c>
      <c r="J37" s="31">
        <f t="shared" si="0"/>
        <v>89.598540145985396</v>
      </c>
    </row>
    <row r="38" spans="1:10" ht="25.5" hidden="1" x14ac:dyDescent="0.3">
      <c r="A38" s="7" t="s">
        <v>75</v>
      </c>
      <c r="B38" s="19" t="s">
        <v>76</v>
      </c>
      <c r="C38" s="18" t="s">
        <v>77</v>
      </c>
      <c r="D38" s="18" t="s">
        <v>134</v>
      </c>
      <c r="E38" s="3">
        <v>200</v>
      </c>
      <c r="F38" s="21">
        <v>140</v>
      </c>
      <c r="G38" s="21">
        <v>8</v>
      </c>
      <c r="H38" s="31">
        <f t="shared" si="15"/>
        <v>28000</v>
      </c>
      <c r="I38" s="31">
        <f t="shared" si="16"/>
        <v>1600</v>
      </c>
      <c r="J38" s="31">
        <f>H38/411+I38</f>
        <v>1668.1265206812652</v>
      </c>
    </row>
    <row r="39" spans="1:10" ht="25.5" hidden="1" x14ac:dyDescent="0.3">
      <c r="A39" s="7" t="s">
        <v>78</v>
      </c>
      <c r="B39" s="19" t="s">
        <v>79</v>
      </c>
      <c r="C39" s="1" t="s">
        <v>72</v>
      </c>
      <c r="D39" s="1" t="s">
        <v>134</v>
      </c>
      <c r="E39" s="3">
        <v>10</v>
      </c>
      <c r="F39" s="21">
        <v>12000</v>
      </c>
      <c r="G39" s="21">
        <v>500</v>
      </c>
      <c r="H39" s="31">
        <f t="shared" si="15"/>
        <v>120000</v>
      </c>
      <c r="I39" s="31">
        <f t="shared" si="16"/>
        <v>5000</v>
      </c>
      <c r="J39" s="31">
        <f t="shared" si="0"/>
        <v>5291.9708029197081</v>
      </c>
    </row>
    <row r="40" spans="1:10" ht="38" hidden="1" x14ac:dyDescent="0.3">
      <c r="A40" s="7" t="s">
        <v>89</v>
      </c>
      <c r="B40" s="19" t="s">
        <v>90</v>
      </c>
      <c r="C40" s="1" t="s">
        <v>14</v>
      </c>
      <c r="D40" s="1" t="s">
        <v>134</v>
      </c>
      <c r="E40" s="3">
        <v>10</v>
      </c>
      <c r="F40" s="21">
        <v>24900</v>
      </c>
      <c r="G40" s="21">
        <v>230</v>
      </c>
      <c r="H40" s="31">
        <f t="shared" ref="H40" si="17">E40*F40</f>
        <v>249000</v>
      </c>
      <c r="I40" s="31">
        <f t="shared" ref="I40" si="18">E40*G40</f>
        <v>2300</v>
      </c>
      <c r="J40" s="31">
        <f t="shared" si="0"/>
        <v>2905.8394160583939</v>
      </c>
    </row>
    <row r="41" spans="1:10" hidden="1" x14ac:dyDescent="0.3">
      <c r="A41" s="23" t="s">
        <v>102</v>
      </c>
      <c r="B41" s="19" t="s">
        <v>101</v>
      </c>
      <c r="C41" s="22" t="s">
        <v>54</v>
      </c>
      <c r="D41" s="22" t="s">
        <v>134</v>
      </c>
      <c r="E41" s="8">
        <v>20</v>
      </c>
      <c r="F41" s="21">
        <v>1800</v>
      </c>
      <c r="G41" s="21">
        <v>110</v>
      </c>
      <c r="H41" s="31">
        <f t="shared" ref="H41" si="19">E41*F41</f>
        <v>36000</v>
      </c>
      <c r="I41" s="31">
        <f t="shared" ref="I41" si="20">E41*G41</f>
        <v>2200</v>
      </c>
      <c r="J41" s="31">
        <f t="shared" si="0"/>
        <v>2287.5912408759123</v>
      </c>
    </row>
    <row r="42" spans="1:10" ht="25.5" hidden="1" x14ac:dyDescent="0.3">
      <c r="A42" s="7"/>
      <c r="B42" s="19" t="s">
        <v>81</v>
      </c>
      <c r="C42" s="18" t="s">
        <v>82</v>
      </c>
      <c r="D42" s="18" t="s">
        <v>134</v>
      </c>
      <c r="E42" s="3">
        <v>20</v>
      </c>
      <c r="F42" s="21">
        <v>1200</v>
      </c>
      <c r="G42" s="21">
        <v>80</v>
      </c>
      <c r="H42" s="31">
        <f t="shared" ref="H42:H45" si="21">E42*F42</f>
        <v>24000</v>
      </c>
      <c r="I42" s="31">
        <f t="shared" ref="I42:I43" si="22">E42*G42</f>
        <v>1600</v>
      </c>
      <c r="J42" s="31">
        <f t="shared" si="0"/>
        <v>1658.3941605839416</v>
      </c>
    </row>
    <row r="43" spans="1:10" hidden="1" x14ac:dyDescent="0.3">
      <c r="A43" s="7"/>
      <c r="B43" s="19" t="s">
        <v>85</v>
      </c>
      <c r="C43" s="18" t="s">
        <v>84</v>
      </c>
      <c r="D43" s="18" t="s">
        <v>134</v>
      </c>
      <c r="E43" s="3">
        <v>1</v>
      </c>
      <c r="F43" s="21">
        <v>1000000</v>
      </c>
      <c r="G43" s="21">
        <v>50000</v>
      </c>
      <c r="H43" s="31">
        <f t="shared" si="21"/>
        <v>1000000</v>
      </c>
      <c r="I43" s="31">
        <f t="shared" si="22"/>
        <v>50000</v>
      </c>
      <c r="J43" s="31">
        <f t="shared" si="0"/>
        <v>52433.090024330901</v>
      </c>
    </row>
    <row r="44" spans="1:10" hidden="1" x14ac:dyDescent="0.3">
      <c r="A44" s="23" t="s">
        <v>91</v>
      </c>
      <c r="B44" s="17" t="s">
        <v>92</v>
      </c>
      <c r="C44" s="22" t="s">
        <v>93</v>
      </c>
      <c r="D44" s="22" t="s">
        <v>134</v>
      </c>
      <c r="E44" s="8">
        <v>10</v>
      </c>
      <c r="F44" s="21">
        <v>2000</v>
      </c>
      <c r="G44" s="21">
        <v>150</v>
      </c>
      <c r="H44" s="31">
        <f t="shared" si="21"/>
        <v>20000</v>
      </c>
      <c r="I44" s="31">
        <f t="shared" ref="I44:I45" si="23">E44*G44</f>
        <v>1500</v>
      </c>
      <c r="J44" s="31">
        <f t="shared" si="0"/>
        <v>1548.6618004866179</v>
      </c>
    </row>
    <row r="45" spans="1:10" hidden="1" x14ac:dyDescent="0.3">
      <c r="A45" s="23" t="s">
        <v>94</v>
      </c>
      <c r="B45" s="17" t="s">
        <v>95</v>
      </c>
      <c r="C45" s="22" t="s">
        <v>93</v>
      </c>
      <c r="D45" s="22" t="s">
        <v>134</v>
      </c>
      <c r="E45" s="8">
        <v>10</v>
      </c>
      <c r="F45" s="19">
        <v>2000</v>
      </c>
      <c r="G45" s="19">
        <v>150</v>
      </c>
      <c r="H45" s="31">
        <f t="shared" si="21"/>
        <v>20000</v>
      </c>
      <c r="I45" s="31">
        <f t="shared" si="23"/>
        <v>1500</v>
      </c>
      <c r="J45" s="31">
        <f t="shared" si="0"/>
        <v>1548.6618004866179</v>
      </c>
    </row>
    <row r="46" spans="1:10" hidden="1" x14ac:dyDescent="0.3">
      <c r="A46" s="23" t="s">
        <v>96</v>
      </c>
      <c r="B46" s="20" t="s">
        <v>97</v>
      </c>
      <c r="C46" s="22" t="s">
        <v>93</v>
      </c>
      <c r="D46" s="22" t="s">
        <v>134</v>
      </c>
      <c r="E46" s="8">
        <v>10</v>
      </c>
      <c r="F46" s="21">
        <v>2000</v>
      </c>
      <c r="G46" s="21">
        <v>200</v>
      </c>
      <c r="H46" s="31">
        <f t="shared" ref="H46" si="24">E46*F46</f>
        <v>20000</v>
      </c>
      <c r="I46" s="31">
        <f t="shared" ref="I46" si="25">E46*G46</f>
        <v>2000</v>
      </c>
      <c r="J46" s="31">
        <f t="shared" si="0"/>
        <v>2048.6618004866182</v>
      </c>
    </row>
    <row r="47" spans="1:10" hidden="1" x14ac:dyDescent="0.3">
      <c r="A47" s="7"/>
      <c r="B47" s="32" t="s">
        <v>83</v>
      </c>
      <c r="C47" s="18" t="s">
        <v>84</v>
      </c>
      <c r="D47" s="18" t="s">
        <v>134</v>
      </c>
      <c r="E47" s="3">
        <v>1</v>
      </c>
      <c r="F47" s="35">
        <v>500000</v>
      </c>
      <c r="G47" s="31">
        <v>30000</v>
      </c>
      <c r="H47" s="31">
        <f>E47*F47</f>
        <v>500000</v>
      </c>
      <c r="I47" s="31">
        <f t="shared" ref="I47" si="26">E47*G47</f>
        <v>30000</v>
      </c>
      <c r="J47" s="31">
        <f t="shared" si="0"/>
        <v>31216.54501216545</v>
      </c>
    </row>
    <row r="48" spans="1:10" hidden="1" x14ac:dyDescent="0.3">
      <c r="A48" s="32"/>
      <c r="C48" s="32"/>
      <c r="D48" s="32"/>
      <c r="E48" s="32"/>
      <c r="F48" s="32"/>
      <c r="G48" s="32"/>
      <c r="H48" s="36">
        <f>SUM(H4:H47)</f>
        <v>23329600</v>
      </c>
      <c r="I48" s="36">
        <f>SUM(I4:I47)</f>
        <v>513135</v>
      </c>
      <c r="J48" s="45">
        <f>SUM(J4:J47)</f>
        <v>682183.17518248176</v>
      </c>
    </row>
    <row r="49" spans="1:10" x14ac:dyDescent="0.3">
      <c r="A49" s="28"/>
      <c r="B49" s="28"/>
      <c r="C49" s="28"/>
      <c r="D49" s="28"/>
      <c r="E49" s="28"/>
      <c r="F49" s="28"/>
      <c r="G49" s="28"/>
      <c r="H49" s="37"/>
      <c r="I49" s="37"/>
      <c r="J49" s="37"/>
    </row>
    <row r="50" spans="1:10" x14ac:dyDescent="0.3">
      <c r="A50" s="28"/>
      <c r="B50" s="28"/>
      <c r="C50" s="28"/>
      <c r="D50" s="28"/>
      <c r="E50" s="28"/>
      <c r="F50" s="28"/>
      <c r="G50" s="28"/>
      <c r="H50" s="28"/>
      <c r="I50" s="28"/>
      <c r="J50" s="28"/>
    </row>
    <row r="52" spans="1:10" x14ac:dyDescent="0.3">
      <c r="H52" s="50" t="s">
        <v>127</v>
      </c>
      <c r="J52" s="49">
        <v>173719.71</v>
      </c>
    </row>
    <row r="53" spans="1:10" x14ac:dyDescent="0.3">
      <c r="H53" s="50" t="s">
        <v>135</v>
      </c>
      <c r="J53" s="49">
        <v>508637.47</v>
      </c>
    </row>
  </sheetData>
  <autoFilter ref="A2:J48" xr:uid="{00000000-0001-0000-0000-000000000000}">
    <filterColumn colId="3">
      <filters>
        <filter val="material"/>
      </filters>
    </filterColumn>
  </autoFilter>
  <mergeCells count="1">
    <mergeCell ref="A1:G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B85A-40A6-48FD-8360-D9BC9ACAE5A7}">
  <dimension ref="B2:I21"/>
  <sheetViews>
    <sheetView tabSelected="1" workbookViewId="0">
      <selection activeCell="I27" sqref="I27"/>
    </sheetView>
  </sheetViews>
  <sheetFormatPr defaultRowHeight="14.5" x14ac:dyDescent="0.35"/>
  <cols>
    <col min="2" max="2" width="3.81640625" style="40" bestFit="1" customWidth="1"/>
    <col min="3" max="3" width="32.453125" bestFit="1" customWidth="1"/>
    <col min="4" max="4" width="3.7265625" style="40" bestFit="1" customWidth="1"/>
    <col min="5" max="5" width="17.453125" customWidth="1"/>
    <col min="6" max="6" width="15.1796875" customWidth="1"/>
    <col min="7" max="7" width="19.81640625" customWidth="1"/>
    <col min="8" max="8" width="20.26953125" customWidth="1"/>
    <col min="9" max="9" width="23" customWidth="1"/>
  </cols>
  <sheetData>
    <row r="2" spans="2:9" x14ac:dyDescent="0.35">
      <c r="C2" t="s">
        <v>103</v>
      </c>
      <c r="E2" s="48" t="s">
        <v>104</v>
      </c>
      <c r="F2" s="48"/>
      <c r="G2" s="48" t="s">
        <v>105</v>
      </c>
      <c r="H2" s="48"/>
      <c r="I2" s="48"/>
    </row>
    <row r="3" spans="2:9" x14ac:dyDescent="0.35">
      <c r="B3" s="41" t="s">
        <v>106</v>
      </c>
      <c r="C3" s="42" t="s">
        <v>107</v>
      </c>
      <c r="D3" s="41" t="s">
        <v>108</v>
      </c>
      <c r="E3" s="41" t="s">
        <v>109</v>
      </c>
      <c r="F3" s="41" t="s">
        <v>110</v>
      </c>
      <c r="G3" s="41" t="s">
        <v>109</v>
      </c>
      <c r="H3" s="41" t="s">
        <v>110</v>
      </c>
      <c r="I3" s="41" t="s">
        <v>111</v>
      </c>
    </row>
    <row r="4" spans="2:9" x14ac:dyDescent="0.35">
      <c r="B4" s="41">
        <v>1</v>
      </c>
      <c r="C4" s="42" t="s">
        <v>112</v>
      </c>
      <c r="D4" s="41">
        <v>5</v>
      </c>
      <c r="E4" s="43">
        <v>712600</v>
      </c>
      <c r="F4" s="43">
        <v>2137.7999999999997</v>
      </c>
      <c r="G4" s="43">
        <f>E4*D4</f>
        <v>3563000</v>
      </c>
      <c r="H4" s="43">
        <f>F4*D4</f>
        <v>10688.999999999998</v>
      </c>
      <c r="I4" s="43">
        <f>G4/411+H4</f>
        <v>19358.099756690994</v>
      </c>
    </row>
    <row r="5" spans="2:9" x14ac:dyDescent="0.35">
      <c r="B5" s="41">
        <v>2</v>
      </c>
      <c r="C5" s="42" t="s">
        <v>113</v>
      </c>
      <c r="D5" s="41">
        <v>30</v>
      </c>
      <c r="E5" s="43">
        <f>1000*500</f>
        <v>500000</v>
      </c>
      <c r="F5" s="43">
        <v>2000</v>
      </c>
      <c r="G5" s="43">
        <f t="shared" ref="G5:G9" si="0">E5*D5</f>
        <v>15000000</v>
      </c>
      <c r="H5" s="43">
        <f t="shared" ref="H5:H9" si="1">F5*D5</f>
        <v>60000</v>
      </c>
      <c r="I5" s="43">
        <f t="shared" ref="I5:I9" si="2">G5/411+H5</f>
        <v>96496.350364963495</v>
      </c>
    </row>
    <row r="6" spans="2:9" x14ac:dyDescent="0.35">
      <c r="B6" s="41">
        <v>3</v>
      </c>
      <c r="C6" s="42" t="s">
        <v>114</v>
      </c>
      <c r="D6" s="41">
        <v>9</v>
      </c>
      <c r="E6" s="43">
        <f>100*500</f>
        <v>50000</v>
      </c>
      <c r="F6" s="43">
        <v>300</v>
      </c>
      <c r="G6" s="43">
        <f t="shared" si="0"/>
        <v>450000</v>
      </c>
      <c r="H6" s="43">
        <f t="shared" si="1"/>
        <v>2700</v>
      </c>
      <c r="I6" s="43">
        <f t="shared" si="2"/>
        <v>3794.8905109489051</v>
      </c>
    </row>
    <row r="7" spans="2:9" x14ac:dyDescent="0.35">
      <c r="B7" s="41">
        <v>4</v>
      </c>
      <c r="C7" s="42" t="s">
        <v>115</v>
      </c>
      <c r="D7" s="41">
        <v>8</v>
      </c>
      <c r="E7" s="43">
        <f>100*500</f>
        <v>50000</v>
      </c>
      <c r="F7" s="43">
        <v>300</v>
      </c>
      <c r="G7" s="43">
        <f t="shared" si="0"/>
        <v>400000</v>
      </c>
      <c r="H7" s="43">
        <f t="shared" si="1"/>
        <v>2400</v>
      </c>
      <c r="I7" s="43">
        <f t="shared" si="2"/>
        <v>3373.2360097323599</v>
      </c>
    </row>
    <row r="8" spans="2:9" x14ac:dyDescent="0.35">
      <c r="B8" s="41">
        <v>5</v>
      </c>
      <c r="C8" s="42" t="s">
        <v>116</v>
      </c>
      <c r="D8" s="41">
        <v>6</v>
      </c>
      <c r="E8" s="43">
        <f>100*500</f>
        <v>50000</v>
      </c>
      <c r="F8" s="43">
        <v>300</v>
      </c>
      <c r="G8" s="43">
        <f t="shared" si="0"/>
        <v>300000</v>
      </c>
      <c r="H8" s="43">
        <f t="shared" si="1"/>
        <v>1800</v>
      </c>
      <c r="I8" s="43">
        <f t="shared" si="2"/>
        <v>2529.9270072992699</v>
      </c>
    </row>
    <row r="9" spans="2:9" x14ac:dyDescent="0.35">
      <c r="B9" s="41">
        <v>6</v>
      </c>
      <c r="C9" s="42" t="s">
        <v>117</v>
      </c>
      <c r="D9" s="41">
        <v>14</v>
      </c>
      <c r="E9" s="43">
        <f>50*500</f>
        <v>25000</v>
      </c>
      <c r="F9" s="43">
        <v>150</v>
      </c>
      <c r="G9" s="43">
        <f t="shared" si="0"/>
        <v>350000</v>
      </c>
      <c r="H9" s="43">
        <f t="shared" si="1"/>
        <v>2100</v>
      </c>
      <c r="I9" s="43">
        <f t="shared" si="2"/>
        <v>2951.5815085158151</v>
      </c>
    </row>
    <row r="10" spans="2:9" x14ac:dyDescent="0.35">
      <c r="B10" s="41">
        <v>7</v>
      </c>
      <c r="C10" s="42" t="s">
        <v>118</v>
      </c>
      <c r="D10" s="41" t="s">
        <v>119</v>
      </c>
      <c r="E10" s="43"/>
      <c r="F10" s="43"/>
      <c r="G10" s="43"/>
      <c r="H10" s="43"/>
      <c r="I10" s="43">
        <v>2000</v>
      </c>
    </row>
    <row r="11" spans="2:9" x14ac:dyDescent="0.35">
      <c r="B11" s="41">
        <v>8</v>
      </c>
      <c r="C11" s="42" t="s">
        <v>120</v>
      </c>
      <c r="D11" s="41"/>
      <c r="E11" s="43"/>
      <c r="F11" s="43"/>
      <c r="G11" s="43"/>
      <c r="H11" s="43"/>
      <c r="I11" s="43">
        <v>2000</v>
      </c>
    </row>
    <row r="12" spans="2:9" x14ac:dyDescent="0.35">
      <c r="B12" s="41">
        <v>9</v>
      </c>
      <c r="C12" s="42" t="s">
        <v>121</v>
      </c>
      <c r="D12" s="41"/>
      <c r="E12" s="43"/>
      <c r="F12" s="43"/>
      <c r="G12" s="43"/>
      <c r="H12" s="43"/>
      <c r="I12" s="43">
        <v>2000</v>
      </c>
    </row>
    <row r="13" spans="2:9" x14ac:dyDescent="0.35">
      <c r="B13" s="41">
        <v>10</v>
      </c>
      <c r="C13" s="42" t="s">
        <v>122</v>
      </c>
      <c r="D13" s="41">
        <v>10</v>
      </c>
      <c r="E13" s="43">
        <v>500000</v>
      </c>
      <c r="F13" s="43">
        <v>3000</v>
      </c>
      <c r="G13" s="43">
        <f>D13*E13</f>
        <v>5000000</v>
      </c>
      <c r="H13" s="43">
        <f>F13*D13</f>
        <v>30000</v>
      </c>
      <c r="I13" s="43">
        <f>H13+G13/411</f>
        <v>42165.450121654503</v>
      </c>
    </row>
    <row r="14" spans="2:9" x14ac:dyDescent="0.35">
      <c r="B14" s="41"/>
      <c r="C14" s="42" t="s">
        <v>123</v>
      </c>
      <c r="D14" s="41">
        <v>4</v>
      </c>
      <c r="E14" s="43">
        <v>250000</v>
      </c>
      <c r="F14" s="43">
        <v>1000</v>
      </c>
      <c r="G14" s="43">
        <f>D14*E14</f>
        <v>1000000</v>
      </c>
      <c r="H14" s="43">
        <f>D14*F14</f>
        <v>4000</v>
      </c>
      <c r="I14" s="43">
        <f>H14+G14/411</f>
        <v>6433.0900243309006</v>
      </c>
    </row>
    <row r="15" spans="2:9" x14ac:dyDescent="0.35">
      <c r="B15" s="41">
        <v>11</v>
      </c>
      <c r="C15" s="42" t="s">
        <v>124</v>
      </c>
      <c r="D15" s="41">
        <v>2</v>
      </c>
      <c r="E15" s="43"/>
      <c r="F15" s="43"/>
      <c r="G15" s="43"/>
      <c r="H15" s="43"/>
      <c r="I15" s="43">
        <v>30000</v>
      </c>
    </row>
    <row r="16" spans="2:9" x14ac:dyDescent="0.35">
      <c r="B16" s="41">
        <v>12</v>
      </c>
      <c r="C16" s="42" t="s">
        <v>125</v>
      </c>
      <c r="D16" s="41">
        <v>4</v>
      </c>
      <c r="E16" s="43">
        <f>100*500</f>
        <v>50000</v>
      </c>
      <c r="F16" s="43">
        <v>300</v>
      </c>
      <c r="G16" s="43">
        <f>E16*D16</f>
        <v>200000</v>
      </c>
      <c r="H16" s="43">
        <f>D16*F16</f>
        <v>1200</v>
      </c>
      <c r="I16" s="43">
        <f>H16+G16/411</f>
        <v>1686.6180048661799</v>
      </c>
    </row>
    <row r="17" spans="2:9" x14ac:dyDescent="0.35">
      <c r="B17" s="41">
        <v>13</v>
      </c>
      <c r="C17" s="42" t="s">
        <v>126</v>
      </c>
      <c r="D17" s="41">
        <v>2</v>
      </c>
      <c r="E17" s="43"/>
      <c r="F17" s="43"/>
      <c r="G17" s="43"/>
      <c r="H17" s="43"/>
      <c r="I17" s="43">
        <v>30000</v>
      </c>
    </row>
    <row r="18" spans="2:9" x14ac:dyDescent="0.35">
      <c r="B18" s="41"/>
      <c r="C18" s="42" t="s">
        <v>127</v>
      </c>
      <c r="D18" s="41"/>
      <c r="E18" s="43"/>
      <c r="F18" s="43"/>
      <c r="G18" s="43">
        <f>SUM(G4:G17)</f>
        <v>26263000</v>
      </c>
      <c r="H18" s="43">
        <f>SUM(H4:H17)</f>
        <v>114889</v>
      </c>
      <c r="I18" s="43">
        <f>SUM(I4:I17)</f>
        <v>244789.24330900237</v>
      </c>
    </row>
    <row r="19" spans="2:9" x14ac:dyDescent="0.35">
      <c r="B19" s="41"/>
      <c r="C19" s="42" t="s">
        <v>128</v>
      </c>
      <c r="D19" s="41"/>
      <c r="E19" s="43"/>
      <c r="F19" s="43"/>
      <c r="G19" s="43"/>
      <c r="H19" s="43"/>
      <c r="I19" s="43">
        <v>550000</v>
      </c>
    </row>
    <row r="20" spans="2:9" x14ac:dyDescent="0.35">
      <c r="B20" s="41"/>
      <c r="C20" s="42" t="s">
        <v>129</v>
      </c>
      <c r="D20" s="41"/>
      <c r="E20" s="43"/>
      <c r="F20" s="43"/>
      <c r="G20" s="43"/>
      <c r="H20" s="43"/>
      <c r="I20" s="44">
        <f>I19+I18</f>
        <v>794789.24330900237</v>
      </c>
    </row>
    <row r="21" spans="2:9" x14ac:dyDescent="0.35">
      <c r="B21" s="41"/>
      <c r="C21" s="42"/>
      <c r="D21" s="41"/>
      <c r="E21" s="43"/>
      <c r="F21" s="43"/>
      <c r="G21" s="43"/>
      <c r="H21" s="43"/>
      <c r="I21" s="43"/>
    </row>
  </sheetData>
  <mergeCells count="2">
    <mergeCell ref="E2:F2"/>
    <mergeCell ref="G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A31" sqref="A31"/>
    </sheetView>
  </sheetViews>
  <sheetFormatPr defaultRowHeight="14.5" x14ac:dyDescent="0.35"/>
  <cols>
    <col min="1" max="1" width="32" bestFit="1" customWidth="1"/>
    <col min="2" max="2" width="11.7265625" customWidth="1"/>
    <col min="3" max="3" width="23.7265625" customWidth="1"/>
    <col min="4" max="4" width="25.08984375" customWidth="1"/>
  </cols>
  <sheetData>
    <row r="1" spans="1:4" ht="15" thickBot="1" x14ac:dyDescent="0.4"/>
    <row r="2" spans="1:4" ht="24.5" thickBot="1" x14ac:dyDescent="0.4">
      <c r="A2" s="59" t="s">
        <v>136</v>
      </c>
      <c r="B2" s="60">
        <v>79588</v>
      </c>
      <c r="C2" s="56" t="s">
        <v>138</v>
      </c>
      <c r="D2" s="52">
        <v>4510482682</v>
      </c>
    </row>
    <row r="3" spans="1:4" ht="25" thickTop="1" thickBot="1" x14ac:dyDescent="0.4">
      <c r="A3" s="59"/>
      <c r="B3" s="60"/>
      <c r="C3" s="57" t="s">
        <v>139</v>
      </c>
      <c r="D3" s="53">
        <v>4510480898</v>
      </c>
    </row>
    <row r="4" spans="1:4" ht="24.5" thickBot="1" x14ac:dyDescent="0.4">
      <c r="A4" s="59"/>
      <c r="B4" s="60"/>
      <c r="C4" s="58" t="s">
        <v>140</v>
      </c>
      <c r="D4" s="54" t="s">
        <v>142</v>
      </c>
    </row>
    <row r="5" spans="1:4" ht="24.5" thickBot="1" x14ac:dyDescent="0.4">
      <c r="A5" s="59"/>
      <c r="B5" s="60"/>
      <c r="C5" s="58" t="s">
        <v>141</v>
      </c>
      <c r="D5" s="55">
        <v>4510479885</v>
      </c>
    </row>
    <row r="7" spans="1:4" x14ac:dyDescent="0.35">
      <c r="A7" s="50" t="s">
        <v>137</v>
      </c>
      <c r="B7">
        <v>77500</v>
      </c>
    </row>
    <row r="9" spans="1:4" x14ac:dyDescent="0.35">
      <c r="B9" s="51">
        <f>SUM(B2:B7)</f>
        <v>157088</v>
      </c>
    </row>
  </sheetData>
  <mergeCells count="2">
    <mergeCell ref="A2:A5"/>
    <mergeCell ref="B2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Contractor</vt:lpstr>
      <vt:lpstr>PMT best endeavor</vt:lpstr>
      <vt:lpstr>Inhouse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Emoghware, Goodi M SPDC-UPC/G/UCT</cp:lastModifiedBy>
  <dcterms:created xsi:type="dcterms:W3CDTF">2017-02-20T10:30:29Z</dcterms:created>
  <dcterms:modified xsi:type="dcterms:W3CDTF">2023-05-04T15:01:43Z</dcterms:modified>
</cp:coreProperties>
</file>