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D60E7275-7BE4-46D2-8FBA-F59B18615D83}" xr6:coauthVersionLast="36" xr6:coauthVersionMax="36" xr10:uidLastSave="{00000000-0000-0000-0000-000000000000}"/>
  <bookViews>
    <workbookView xWindow="0" yWindow="0" windowWidth="16800" windowHeight="6380" xr2:uid="{FF9B8E57-B727-43BB-A63A-A8696AA40007}"/>
  </bookViews>
  <sheets>
    <sheet name="FCF" sheetId="1" r:id="rId1"/>
    <sheet name="Soku GP March Produc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F31" i="1"/>
  <c r="F8" i="1"/>
  <c r="C8" i="1"/>
  <c r="AK10" i="2"/>
  <c r="AK9" i="2"/>
  <c r="AK8" i="2"/>
  <c r="AK7" i="2"/>
  <c r="AK6" i="2"/>
  <c r="AK5" i="2"/>
  <c r="AJ7" i="2"/>
  <c r="AJ10" i="2"/>
  <c r="AJ9" i="2"/>
  <c r="AJ8" i="2"/>
  <c r="AJ6" i="2"/>
  <c r="AJ5" i="2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<sst xmlns="http://schemas.openxmlformats.org/spreadsheetml/2006/main" count="79" uniqueCount="45">
  <si>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</si>
  <si>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</si>
  <si>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</si>
  <si>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</si>
  <si>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</si>
  <si>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</si>
  <si>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</si>
  <si>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</si>
  <si>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</si>
  <si>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</si>
  <si>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</si>
  <si>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</si>
  <si>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</si>
  <si>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</si>
  <si>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</si>
  <si>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</si>
  <si>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</si>
  <si>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</si>
  <si>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</si>
  <si>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</si>
  <si>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</si>
  <si>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</si>
  <si>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</si>
  <si>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</si>
  <si>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</si>
  <si>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</si>
  <si>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</si>
  <si>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</si>
  <si>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</si>
  <si>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</si>
  <si>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</si>
  <si>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</si>
  <si>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</si>
  <si>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</si>
  <si>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</si>
  <si>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SOKU GP</t>
  </si>
  <si>
    <t>Shut Down Days Optimised</t>
  </si>
  <si>
    <t>Shut Down Days Moved to May</t>
  </si>
  <si>
    <t>Oil</t>
  </si>
  <si>
    <t>Actual</t>
  </si>
  <si>
    <t>Plan</t>
  </si>
  <si>
    <t>Gas</t>
  </si>
  <si>
    <t>Total</t>
  </si>
  <si>
    <t>Shutdown Related</t>
  </si>
  <si>
    <t>Soku Produce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</si>
</sst>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  <xf numFmtId="4" fontId="0" fillId="0" borderId="0" xfId="0" applyNumberFormat="1"/>
    <xf numFmtId="17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  <xf numFmtId="4" fontId="6" fillId="0" borderId="0" xfId="0" applyNumberFormat="1" applyFont="1"/>
    <xf numFmtId="0" fontId="6" fillId="0" borderId="0" xfId="0" applyFont="1"/>
    <xf numFmtId="4" fontId="7" fillId="0" borderId="0" xfId="0" applyNumberFormat="1" applyFont="1"/>
    <xf numFmtId="0" fontId="0" fillId="0" borderId="0" xfId="0" applyAlignment="1">
      <alignment wrapText="1"/>
    </xf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D33" sqref="D33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>
        <v>31</v>
      </c>
      <c r="I7" s="7" t="s">
        <v>9</v>
      </c>
      <c r="J7" s="11"/>
    </row>
    <row r="8" spans="2:11" x14ac:dyDescent="0.35">
      <c r="B8" s="7" t="s">
        <v>10</v>
      </c>
      <c r="C8" s="12">
        <f>'Soku GP March Production'!AJ7/31/1000</f>
        <v>3.9693646019179534</v>
      </c>
      <c r="D8" t="s">
        <v>11</v>
      </c>
      <c r="E8" s="7" t="s">
        <v>10</v>
      </c>
      <c r="F8" s="13">
        <f>'Soku GP March Production'!AJ10/31/1000/5.8</f>
        <v>23.835473461829533</v>
      </c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123050.30265945655</v>
      </c>
      <c r="E9" s="7" t="s">
        <v>13</v>
      </c>
      <c r="F9" s="15">
        <f>F8*F7*1000</f>
        <v>738899.67731671548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8151713.4002810176</v>
      </c>
      <c r="E10" s="7" t="s">
        <v>14</v>
      </c>
      <c r="F10" s="17">
        <f>+F9*F6*5.8</f>
        <v>7015556.8762512868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-1630342.6800562036</v>
      </c>
      <c r="D11" t="s">
        <v>16</v>
      </c>
      <c r="E11" s="7" t="s">
        <v>17</v>
      </c>
      <c r="F11" s="19">
        <f>-F10*0.07</f>
        <v>-491088.98133759014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6521370.7202248145</v>
      </c>
      <c r="E15" s="7" t="s">
        <v>22</v>
      </c>
      <c r="F15" s="20">
        <f>+F10+F11+F12+F13+F14</f>
        <v>6524467.8949136967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-831474.76682866388</v>
      </c>
      <c r="D16" t="s">
        <v>31</v>
      </c>
      <c r="E16" s="7" t="s">
        <v>24</v>
      </c>
      <c r="F16" s="18">
        <f>-F15*0.3</f>
        <v>-1957340.3684741089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5689895.9533961508</v>
      </c>
      <c r="E18" s="23" t="s">
        <v>25</v>
      </c>
      <c r="F18" s="16">
        <f t="shared" ref="F18" si="4">+F15+F16</f>
        <v>4567127.5264395876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5689895.9533961508</v>
      </c>
      <c r="D20" t="s">
        <v>27</v>
      </c>
      <c r="E20" t="s">
        <v>26</v>
      </c>
      <c r="F20" s="24">
        <f>F18-F14</f>
        <v>4567127.5264395876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5689895.9533961508</v>
      </c>
    </row>
    <row r="25" spans="2:11" x14ac:dyDescent="0.35">
      <c r="B25" t="s">
        <v>34</v>
      </c>
      <c r="C25" s="26">
        <f>C24*0.3</f>
        <v>1706968.7860188452</v>
      </c>
      <c r="E25" t="s">
        <v>30</v>
      </c>
      <c r="F25" s="26">
        <f>F20*0.3</f>
        <v>1370138.2579318762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3077107.0439507216</v>
      </c>
    </row>
    <row r="29" spans="2:11" x14ac:dyDescent="0.35">
      <c r="C29" s="4"/>
    </row>
    <row r="30" spans="2:11" x14ac:dyDescent="0.35">
      <c r="C30" s="4"/>
    </row>
    <row r="31" spans="2:11" x14ac:dyDescent="0.35">
      <c r="C31" s="27">
        <f>C8</f>
        <v>3.9693646019179534</v>
      </c>
      <c r="F31" s="13">
        <f>F8*5.8</f>
        <v>138.24574607861129</v>
      </c>
    </row>
    <row r="34" spans="3:3" x14ac:dyDescent="0.35">
      <c r="C34" s="26"/>
    </row>
    <row r="35" spans="3:3" x14ac:dyDescent="0.35">
      <c r="C35" s="26"/>
    </row>
    <row r="36" spans="3:3" x14ac:dyDescent="0.35">
      <c r="C36" s="28">
        <v>3254.3316838999999</v>
      </c>
    </row>
    <row r="37" spans="3:3" x14ac:dyDescent="0.35">
      <c r="C37" s="28">
        <v>246851.92442426001</v>
      </c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F32C-6C17-45A1-9DF1-0088EEEC62D8}">
  <dimension ref="B2:AK10"/>
  <sheetViews>
    <sheetView topLeftCell="O1" workbookViewId="0">
      <selection activeCell="A6" sqref="A6"/>
    </sheetView>
  </sheetViews>
  <sheetFormatPr defaultRowHeight="14.5" x14ac:dyDescent="0.35"/>
  <cols>
    <col min="4" max="14" width="9.81640625" bestFit="1" customWidth="1"/>
    <col min="15" max="34" width="9.90625" bestFit="1" customWidth="1"/>
    <col min="35" max="35" width="11.26953125" bestFit="1" customWidth="1"/>
    <col min="36" max="36" width="11.08984375" customWidth="1"/>
    <col min="37" max="37" width="11.26953125" bestFit="1" customWidth="1"/>
  </cols>
  <sheetData>
    <row r="2" spans="2:37" ht="15" thickBot="1" x14ac:dyDescent="0.4">
      <c r="B2" t="s">
        <v>35</v>
      </c>
      <c r="C2" s="29">
        <v>43525</v>
      </c>
    </row>
    <row r="3" spans="2:37" ht="44" thickBot="1" x14ac:dyDescent="0.4">
      <c r="O3" s="30" t="s">
        <v>36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2"/>
      <c r="AE3" s="33" t="s">
        <v>37</v>
      </c>
      <c r="AF3" s="34"/>
      <c r="AG3" s="34"/>
      <c r="AH3" s="35"/>
      <c r="AI3" t="s">
        <v>42</v>
      </c>
      <c r="AJ3" s="40" t="s">
        <v>43</v>
      </c>
      <c r="AK3" s="40" t="s">
        <v>44</v>
      </c>
    </row>
    <row r="4" spans="2:37" x14ac:dyDescent="0.35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2:37" x14ac:dyDescent="0.35">
      <c r="B5" s="36" t="s">
        <v>38</v>
      </c>
      <c r="C5" s="36" t="s">
        <v>39</v>
      </c>
      <c r="D5" s="28">
        <v>6803.3814697528251</v>
      </c>
      <c r="E5" s="28">
        <v>6803.3814697528251</v>
      </c>
      <c r="F5" s="28">
        <v>6803.3814697528251</v>
      </c>
      <c r="G5" s="28">
        <v>6803.3814697528251</v>
      </c>
      <c r="H5" s="28">
        <v>6803.3814697528251</v>
      </c>
      <c r="I5" s="28">
        <v>6803.3814697528251</v>
      </c>
      <c r="J5" s="28">
        <v>6803.3814697528251</v>
      </c>
      <c r="K5" s="28">
        <v>6803.3814697528251</v>
      </c>
      <c r="L5" s="28">
        <v>6803.3814697528251</v>
      </c>
      <c r="M5" s="28">
        <v>6803.3814697528251</v>
      </c>
      <c r="N5" s="28">
        <v>6803.3814697528251</v>
      </c>
      <c r="O5" s="37">
        <v>6803.3814697528251</v>
      </c>
      <c r="P5" s="37">
        <v>6803.3814697528251</v>
      </c>
      <c r="Q5" s="37">
        <v>6803.3814697528251</v>
      </c>
      <c r="R5" s="37">
        <v>6803.3814697528251</v>
      </c>
      <c r="S5" s="37">
        <v>6803.3814697528251</v>
      </c>
      <c r="T5" s="37">
        <v>6803.3814697528251</v>
      </c>
      <c r="U5" s="37">
        <v>6803.3814697528251</v>
      </c>
      <c r="V5" s="37">
        <v>6803.3814697528251</v>
      </c>
      <c r="W5" s="37">
        <v>6803.3814697528251</v>
      </c>
      <c r="X5" s="37">
        <v>6803.3814697528251</v>
      </c>
      <c r="Y5" s="37">
        <v>6803.3814697528251</v>
      </c>
      <c r="Z5" s="37">
        <v>6803.3814697528251</v>
      </c>
      <c r="AA5" s="37">
        <v>6803.3814697528251</v>
      </c>
      <c r="AB5" s="37">
        <v>6803.3814697528251</v>
      </c>
      <c r="AC5" s="37">
        <v>6803.3814697528251</v>
      </c>
      <c r="AD5" s="37">
        <v>6803.3814697528251</v>
      </c>
      <c r="AE5" s="37">
        <v>6803.3814697528251</v>
      </c>
      <c r="AF5" s="37">
        <v>6803.3814697528251</v>
      </c>
      <c r="AG5" s="37">
        <v>6803.3814697528251</v>
      </c>
      <c r="AH5" s="37">
        <v>6803.3814697528251</v>
      </c>
      <c r="AI5" s="28">
        <v>210904.8255623375</v>
      </c>
      <c r="AJ5" s="28">
        <f>SUM(O5:AH5)</f>
        <v>136067.62939505655</v>
      </c>
      <c r="AK5" s="28">
        <f>SUM(D5:N5)</f>
        <v>74837.196167281101</v>
      </c>
    </row>
    <row r="6" spans="2:37" x14ac:dyDescent="0.35">
      <c r="C6" s="36" t="s">
        <v>40</v>
      </c>
      <c r="D6" s="28">
        <v>1897.8634603090907</v>
      </c>
      <c r="E6" s="28">
        <v>1897.8634603090907</v>
      </c>
      <c r="F6" s="28">
        <v>1897.8634603090907</v>
      </c>
      <c r="G6" s="28">
        <v>1897.8634603090907</v>
      </c>
      <c r="H6" s="28">
        <v>1897.8634603090907</v>
      </c>
      <c r="I6" s="28">
        <v>1897.8634603090907</v>
      </c>
      <c r="J6" s="28">
        <v>1897.8634603090907</v>
      </c>
      <c r="K6" s="28">
        <v>1897.8634603090907</v>
      </c>
      <c r="L6" s="28">
        <v>1897.8634603090907</v>
      </c>
      <c r="M6" s="28">
        <v>1897.8634603090907</v>
      </c>
      <c r="N6" s="28">
        <v>1897.8634603090907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9">
        <v>3254.3316838999999</v>
      </c>
      <c r="AF6" s="39">
        <v>3254.3316838999999</v>
      </c>
      <c r="AG6" s="39">
        <v>3254.3316838999999</v>
      </c>
      <c r="AH6" s="39">
        <v>3254.3316838999999</v>
      </c>
      <c r="AI6" s="28">
        <v>33893.824798999995</v>
      </c>
      <c r="AJ6" s="28">
        <f>SUM(O6:AH6)</f>
        <v>13017.3267356</v>
      </c>
      <c r="AK6" s="28">
        <f>SUM(D6:N6)</f>
        <v>20876.498063399999</v>
      </c>
    </row>
    <row r="7" spans="2:37" x14ac:dyDescent="0.35"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28">
        <v>177011.00076333751</v>
      </c>
      <c r="AJ7" s="28">
        <f>AJ5-AJ6</f>
        <v>123050.30265945655</v>
      </c>
      <c r="AK7" s="28">
        <f>AK5-AK6</f>
        <v>53960.698103881106</v>
      </c>
    </row>
    <row r="8" spans="2:37" x14ac:dyDescent="0.35">
      <c r="B8" s="36" t="s">
        <v>41</v>
      </c>
      <c r="C8" s="36" t="s">
        <v>39</v>
      </c>
      <c r="D8" s="28">
        <v>263651.29130669945</v>
      </c>
      <c r="E8" s="28">
        <v>263651.29130669945</v>
      </c>
      <c r="F8" s="28">
        <v>263651.29130669945</v>
      </c>
      <c r="G8" s="28">
        <v>263651.29130669945</v>
      </c>
      <c r="H8" s="28">
        <v>263651.29130669945</v>
      </c>
      <c r="I8" s="28">
        <v>263651.29130669945</v>
      </c>
      <c r="J8" s="28">
        <v>263651.29130669945</v>
      </c>
      <c r="K8" s="28">
        <v>263651.29130669945</v>
      </c>
      <c r="L8" s="28">
        <v>263651.29130669945</v>
      </c>
      <c r="M8" s="28">
        <v>263651.29130669945</v>
      </c>
      <c r="N8" s="28">
        <v>263651.29130669945</v>
      </c>
      <c r="O8" s="37">
        <v>263651.29130669945</v>
      </c>
      <c r="P8" s="37">
        <v>263651.29130669945</v>
      </c>
      <c r="Q8" s="37">
        <v>263651.29130669945</v>
      </c>
      <c r="R8" s="37">
        <v>263651.29130669945</v>
      </c>
      <c r="S8" s="37">
        <v>263651.29130669945</v>
      </c>
      <c r="T8" s="37">
        <v>263651.29130669945</v>
      </c>
      <c r="U8" s="37">
        <v>263651.29130669945</v>
      </c>
      <c r="V8" s="37">
        <v>263651.29130669945</v>
      </c>
      <c r="W8" s="37">
        <v>263651.29130669945</v>
      </c>
      <c r="X8" s="37">
        <v>263651.29130669945</v>
      </c>
      <c r="Y8" s="37">
        <v>263651.29130669945</v>
      </c>
      <c r="Z8" s="37">
        <v>263651.29130669945</v>
      </c>
      <c r="AA8" s="37">
        <v>263651.29130669945</v>
      </c>
      <c r="AB8" s="37">
        <v>263651.29130669945</v>
      </c>
      <c r="AC8" s="37">
        <v>263651.29130669945</v>
      </c>
      <c r="AD8" s="37">
        <v>263651.29130669945</v>
      </c>
      <c r="AE8" s="37">
        <v>263651.29130669945</v>
      </c>
      <c r="AF8" s="37">
        <v>263651.29130669945</v>
      </c>
      <c r="AG8" s="37">
        <v>263651.29130669945</v>
      </c>
      <c r="AH8" s="37">
        <v>263651.29130669945</v>
      </c>
      <c r="AI8" s="28">
        <v>8173190.0305076865</v>
      </c>
      <c r="AJ8" s="28">
        <f>SUM(O8:AH8)</f>
        <v>5273025.8261339907</v>
      </c>
      <c r="AK8" s="28">
        <f t="shared" ref="AK8:AK9" si="0">SUM(D8:N8)</f>
        <v>2900164.2043736945</v>
      </c>
    </row>
    <row r="9" spans="2:37" x14ac:dyDescent="0.35">
      <c r="C9" s="36" t="s">
        <v>40</v>
      </c>
      <c r="D9" s="28">
        <v>133943.05549686827</v>
      </c>
      <c r="E9" s="28">
        <v>133943.05549686827</v>
      </c>
      <c r="F9" s="28">
        <v>133943.05549686827</v>
      </c>
      <c r="G9" s="28">
        <v>133943.05549686827</v>
      </c>
      <c r="H9" s="28">
        <v>133943.05549686827</v>
      </c>
      <c r="I9" s="28">
        <v>133943.05549686827</v>
      </c>
      <c r="J9" s="28">
        <v>133943.05549686827</v>
      </c>
      <c r="K9" s="28">
        <v>133943.05549686827</v>
      </c>
      <c r="L9" s="28">
        <v>133943.05549686827</v>
      </c>
      <c r="M9" s="28">
        <v>133943.05549686827</v>
      </c>
      <c r="N9" s="28">
        <v>133943.05549686827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9">
        <v>246851.9244242601</v>
      </c>
      <c r="AF9" s="39">
        <v>246851.9244242601</v>
      </c>
      <c r="AG9" s="39">
        <v>246851.9244242601</v>
      </c>
      <c r="AH9" s="39">
        <v>246851.9244242601</v>
      </c>
      <c r="AI9" s="28">
        <v>2460781.308162591</v>
      </c>
      <c r="AJ9" s="28">
        <f>SUM(O9:AH9)</f>
        <v>987407.69769704039</v>
      </c>
      <c r="AK9" s="28">
        <f t="shared" si="0"/>
        <v>1473373.6104655506</v>
      </c>
    </row>
    <row r="10" spans="2:37" x14ac:dyDescent="0.35">
      <c r="AI10" s="28">
        <v>5712408.7223450951</v>
      </c>
      <c r="AJ10" s="28">
        <f>AJ8-AJ9</f>
        <v>4285618.12843695</v>
      </c>
      <c r="AK10" s="28">
        <f>AK8-AK9</f>
        <v>1426790.5939081439</v>
      </c>
    </row>
  </sheetData>
  <mergeCells count="2">
    <mergeCell ref="O3:AD3"/>
    <mergeCell ref="AE3:A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Soku GP March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2019-05-02T10:54:59Z</dcterms:modified>
</cp:coreProperties>
</file>