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BUSINESS IMPROVEMENT\2020\FCF Computations\05 May 2020\"/>
    </mc:Choice>
  </mc:AlternateContent>
  <xr:revisionPtr revIDLastSave="0" documentId="13_ncr:1_{5564E6A8-C575-4FF7-8F4C-3780FA9E3500}" xr6:coauthVersionLast="44" xr6:coauthVersionMax="44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CALC'!$H$26</definedName>
    <definedName name="opexcapexfactor">'FCF CALC'!$E$19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9" i="5" l="1"/>
  <c r="G37" i="5"/>
  <c r="G41" i="5" l="1"/>
  <c r="L42" i="5"/>
  <c r="J28" i="5" l="1"/>
  <c r="E28" i="5" l="1"/>
  <c r="E25" i="5"/>
  <c r="E27" i="5"/>
  <c r="E26" i="5"/>
  <c r="E19" i="5"/>
  <c r="E21" i="5"/>
  <c r="E19" i="4"/>
  <c r="F23" i="4"/>
  <c r="E23" i="4"/>
  <c r="E38" i="4"/>
  <c r="E33" i="4"/>
  <c r="E28" i="4"/>
  <c r="F38" i="4"/>
  <c r="F33" i="4"/>
  <c r="F28" i="4"/>
  <c r="F19" i="4"/>
  <c r="G19" i="4"/>
  <c r="G38" i="4"/>
  <c r="G33" i="4"/>
  <c r="G28" i="4"/>
  <c r="G23" i="4"/>
  <c r="D21" i="3"/>
  <c r="D22" i="3"/>
  <c r="D12" i="3"/>
  <c r="D13" i="3"/>
  <c r="D4" i="3"/>
  <c r="D5" i="3"/>
  <c r="N22" i="2"/>
  <c r="N23" i="2"/>
  <c r="N13" i="2"/>
  <c r="N14" i="2"/>
  <c r="N5" i="2"/>
  <c r="N6" i="2"/>
  <c r="I23" i="2"/>
  <c r="I22" i="2"/>
  <c r="I14" i="2"/>
  <c r="I13" i="2"/>
  <c r="I6" i="2"/>
  <c r="I5" i="2"/>
  <c r="D24" i="2"/>
  <c r="D23" i="2"/>
  <c r="D15" i="2"/>
  <c r="D14" i="2"/>
  <c r="D7" i="2"/>
  <c r="D6" i="2"/>
  <c r="D22" i="2"/>
  <c r="I5" i="1"/>
  <c r="I17" i="1"/>
  <c r="I28" i="1"/>
  <c r="I30" i="1"/>
  <c r="D4" i="1"/>
  <c r="D7" i="1"/>
  <c r="I29" i="1"/>
  <c r="I32" i="1"/>
  <c r="I31" i="1"/>
  <c r="D8" i="1"/>
  <c r="D9" i="1"/>
  <c r="D5" i="1"/>
  <c r="D6" i="1"/>
  <c r="D13" i="2"/>
  <c r="I21" i="1"/>
  <c r="I8" i="1"/>
  <c r="D15" i="1"/>
  <c r="D17" i="1"/>
  <c r="D5" i="2"/>
  <c r="I19" i="1"/>
  <c r="I22" i="1"/>
  <c r="I18" i="1"/>
  <c r="I20" i="1"/>
  <c r="I6" i="1"/>
  <c r="I10" i="1"/>
  <c r="I9" i="1"/>
  <c r="I7" i="1"/>
  <c r="D16" i="1"/>
  <c r="D18" i="1"/>
  <c r="I33" i="1"/>
  <c r="D19" i="1"/>
  <c r="D20" i="1"/>
  <c r="F21" i="5" l="1"/>
  <c r="F28" i="5"/>
  <c r="G2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19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1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5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6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7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28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<sst xmlns="http://schemas.openxmlformats.org/spreadsheetml/2006/main" count="318" uniqueCount="146">
  <si>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</si>
  <si>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</si>
  <si>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</si>
  <si>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</si>
  <si>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</si>
  <si>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</si>
  <si>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</si>
  <si>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</si>
  <si>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</si>
  <si>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</si>
  <si>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</si>
  <si>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</si>
  <si>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</si>
  <si>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</si>
  <si>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</si>
  <si>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</si>
  <si>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</si>
  <si>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</si>
  <si>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</si>
  <si>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</si>
  <si>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</si>
  <si>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</si>
  <si>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</si>
  <si>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</si>
  <si>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</si>
  <si>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</si>
  <si>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</si>
  <si>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</si>
  <si>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</si>
  <si>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</si>
  <si>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</si>
  <si>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</si>
  <si>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</si>
  <si>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</si>
  <si>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</si>
  <si>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</si>
  <si>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</si>
  <si>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</si>
  <si>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</si>
  <si>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</si>
  <si>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</si>
  <si>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</si>
  <si>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</si>
  <si>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</si>
  <si>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</si>
  <si>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</si>
  <si>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</si>
  <si>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</si>
  <si>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</si>
  <si>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</si>
  <si>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</si>
  <si>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</si>
  <si>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</si>
  <si>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</si>
  <si>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</si>
  <si>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</si>
  <si>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</si>
  <si>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</si>
  <si>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</si>
  <si>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</si>
  <si>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</si>
  <si>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</si>
  <si>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</si>
  <si>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</si>
  <si>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</si>
  <si>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</si>
  <si>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</si>
  <si>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</si>
  <si>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</si>
  <si>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</si>
  <si>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</si>
  <si>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</si>
  <si>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</si>
  <si>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</si>
  <si>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</si>
  <si>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</si>
  <si>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</si>
  <si>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</si>
  <si>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</si>
  <si>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</si>
  <si>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</si>
  <si>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</si>
  <si>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</si>
  <si>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</si>
  <si>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</si>
  <si>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</si>
  <si>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</si>
  <si>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</si>
  <si>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</si>
  <si>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</si>
  <si>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</si>
  <si>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</si>
  <si>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</si>
  <si>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</si>
  <si>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</si>
  <si>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</si>
  <si>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</si>
  <si>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</si>
  <si>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</si>
  <si>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</si>
  <si>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</si>
  <si>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</si>
  <si>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</si>
  <si>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</si>
  <si>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</si>
  <si>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</si>
  <si>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</si>
  <si>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</si>
  <si>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</si>
  <si>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</si>
  <si>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</si>
  <si>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</si>
  <si>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</si>
  <si>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</si>
  <si>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</si>
  <si>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</si>
  <si>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This calculator helps you quickly compute the Shell Share FCF value for your initiatives.</t>
  </si>
  <si>
    <t>TABLE 1</t>
  </si>
  <si>
    <t>TABLE 2</t>
  </si>
  <si>
    <t>GUIDELINE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</si>
  <si>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</si>
  <si>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</si>
  <si>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</si>
  <si>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</si>
  <si>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</si>
  <si>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</si>
  <si>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</si>
  <si>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</si>
  <si>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</si>
  <si>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</si>
  <si>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COPY ME</t>
  </si>
  <si>
    <t>PASTE HERE</t>
  </si>
  <si>
    <t>CHANGE YTD NR</t>
  </si>
  <si>
    <t>Note: For initatives not related to cost savings/production contact your finance advisor or the PMO for support</t>
  </si>
  <si>
    <t>$M</t>
  </si>
  <si>
    <t>per month starting June 2020</t>
  </si>
  <si>
    <t xml:space="preserve"> FCF</t>
  </si>
  <si>
    <t>Oil</t>
  </si>
  <si>
    <t>Export Gas</t>
  </si>
  <si>
    <t>MMscf/d</t>
  </si>
  <si>
    <t>kbopd</t>
  </si>
  <si>
    <t>$'000</t>
  </si>
  <si>
    <t>Total</t>
  </si>
  <si>
    <t>bbls</t>
  </si>
  <si>
    <t>Mscf</t>
  </si>
  <si>
    <t>Domgas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</si>
</sst>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B4C6E7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2" fillId="7" borderId="9" xfId="0" applyNumberFormat="1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2" fontId="2" fillId="6" borderId="21" xfId="0" applyNumberFormat="1" applyFont="1" applyFill="1" applyBorder="1" applyProtection="1">
      <protection locked="0"/>
    </xf>
    <xf numFmtId="0" fontId="12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3" fillId="4" borderId="0" xfId="0" applyFont="1" applyFill="1"/>
    <xf numFmtId="0" fontId="15" fillId="4" borderId="0" xfId="0" applyFont="1" applyFill="1" applyAlignment="1">
      <alignment horizontal="center" vertical="center"/>
    </xf>
    <xf numFmtId="0" fontId="17" fillId="8" borderId="36" xfId="0" applyFont="1" applyFill="1" applyBorder="1" applyAlignment="1">
      <alignment vertical="center" wrapText="1"/>
    </xf>
    <xf numFmtId="0" fontId="16" fillId="0" borderId="33" xfId="0" applyFont="1" applyBorder="1" applyAlignment="1">
      <alignment vertical="center" wrapText="1"/>
    </xf>
    <xf numFmtId="2" fontId="14" fillId="4" borderId="0" xfId="0" applyNumberFormat="1" applyFont="1" applyFill="1" applyAlignment="1">
      <alignment horizontal="center" vertical="center"/>
    </xf>
    <xf numFmtId="0" fontId="17" fillId="8" borderId="38" xfId="0" applyFont="1" applyFill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8" borderId="36" xfId="0" applyFont="1" applyFill="1" applyBorder="1" applyAlignment="1">
      <alignment horizontal="center" vertical="center" wrapText="1"/>
    </xf>
    <xf numFmtId="43" fontId="4" fillId="4" borderId="0" xfId="1" applyFont="1" applyFill="1"/>
    <xf numFmtId="0" fontId="4" fillId="4" borderId="42" xfId="0" applyFont="1" applyFill="1" applyBorder="1"/>
    <xf numFmtId="0" fontId="4" fillId="4" borderId="46" xfId="0" applyFont="1" applyFill="1" applyBorder="1"/>
    <xf numFmtId="43" fontId="4" fillId="4" borderId="43" xfId="1" applyFont="1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2" fontId="0" fillId="4" borderId="45" xfId="0" applyNumberForma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sheetPr codeName="Sheet1"/>
  <dimension ref="A1:V46"/>
  <sheetViews>
    <sheetView tabSelected="1" topLeftCell="A15" zoomScale="70" zoomScaleNormal="70" workbookViewId="0">
      <selection activeCell="L40" sqref="L40"/>
    </sheetView>
  </sheetViews>
  <sheetFormatPr defaultRowHeight="14.5" x14ac:dyDescent="0.35"/>
  <cols>
    <col min="1" max="1" width="8.81640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customWidth="1"/>
    <col min="6" max="6" width="10.54296875" style="88" customWidth="1"/>
    <col min="7" max="7" width="16.632812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2" width="13.36328125" style="88" customWidth="1"/>
    <col min="13" max="13" width="17.26953125" style="88" customWidth="1"/>
    <col min="14" max="14" width="14.1796875" style="88" customWidth="1"/>
    <col min="15" max="15" width="31.54296875" style="88" customWidth="1"/>
    <col min="16" max="16" width="8.6328125" customWidth="1"/>
  </cols>
  <sheetData>
    <row r="1" spans="2:22" ht="21.5" customHeight="1" thickBot="1" x14ac:dyDescent="0.4"/>
    <row r="2" spans="2:22" ht="30.5" customHeight="1" thickBot="1" x14ac:dyDescent="0.4">
      <c r="C2" s="165" t="s">
        <v>120</v>
      </c>
      <c r="D2" s="166"/>
      <c r="E2" s="166"/>
      <c r="F2" s="167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9.5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>
      <c r="B15" s="89"/>
      <c r="C15" s="107"/>
      <c r="D15" s="89"/>
      <c r="E15" s="105"/>
      <c r="F15" s="105"/>
      <c r="G15" s="103"/>
      <c r="H15" s="104"/>
      <c r="I15" s="89"/>
      <c r="J15" s="90"/>
      <c r="K15" s="90"/>
      <c r="L15" s="90"/>
      <c r="M15" s="90"/>
      <c r="N15" s="90"/>
      <c r="O15" s="107"/>
      <c r="P15" s="52"/>
      <c r="Q15" s="120"/>
      <c r="R15" s="121"/>
      <c r="S15" s="50"/>
      <c r="T15" s="48"/>
    </row>
    <row r="16" spans="2:22" ht="15" thickBot="1" x14ac:dyDescent="0.4">
      <c r="C16" s="124" t="s">
        <v>119</v>
      </c>
      <c r="D16" s="125" t="s">
        <v>117</v>
      </c>
      <c r="E16" s="126"/>
      <c r="F16" s="127"/>
    </row>
    <row r="17" spans="3:11" x14ac:dyDescent="0.35">
      <c r="C17" s="128" t="s">
        <v>116</v>
      </c>
      <c r="D17" s="115" t="s">
        <v>109</v>
      </c>
      <c r="E17" s="115"/>
      <c r="F17" s="116"/>
    </row>
    <row r="18" spans="3:11" ht="9" customHeight="1" x14ac:dyDescent="0.35">
      <c r="C18" s="85"/>
      <c r="D18" s="162"/>
      <c r="E18" s="163"/>
      <c r="F18" s="164"/>
    </row>
    <row r="19" spans="3:11" ht="15" thickBot="1" x14ac:dyDescent="0.4">
      <c r="C19" s="85" t="s">
        <v>114</v>
      </c>
      <c r="D19" s="137" t="s">
        <v>111</v>
      </c>
      <c r="E19" s="131">
        <f>IF(D19=$K$4,(VLOOKUP(D21,$C$5:$F$14,2,FALSE)),(VLOOKUP(D21,$C$5:$F$14,4,FALSE)))</f>
        <v>0.87</v>
      </c>
      <c r="F19" s="135">
        <v>0</v>
      </c>
    </row>
    <row r="20" spans="3:11" x14ac:dyDescent="0.35">
      <c r="C20" s="86" t="s">
        <v>115</v>
      </c>
      <c r="D20" s="132" t="s">
        <v>112</v>
      </c>
      <c r="E20" s="133"/>
      <c r="F20" s="136">
        <v>0</v>
      </c>
      <c r="H20" s="158" t="s">
        <v>57</v>
      </c>
      <c r="I20" s="159"/>
      <c r="J20" s="122" t="s">
        <v>68</v>
      </c>
    </row>
    <row r="21" spans="3:11" ht="15" thickBot="1" x14ac:dyDescent="0.4">
      <c r="C21" s="85" t="s">
        <v>113</v>
      </c>
      <c r="D21" s="138" t="s">
        <v>99</v>
      </c>
      <c r="E21" s="118">
        <f>VLOOKUP(D21,$C$4:$F$14,3,FALSE)</f>
        <v>0.3</v>
      </c>
      <c r="F21" s="134">
        <f>(F19-F20)*E21*E19</f>
        <v>0</v>
      </c>
      <c r="H21" s="160"/>
      <c r="I21" s="161"/>
      <c r="J21" s="123" t="s">
        <v>59</v>
      </c>
    </row>
    <row r="22" spans="3:11" ht="27" thickBot="1" x14ac:dyDescent="0.4">
      <c r="C22" s="86" t="s">
        <v>125</v>
      </c>
    </row>
    <row r="23" spans="3:11" ht="13.5" customHeight="1" thickBot="1" x14ac:dyDescent="0.4">
      <c r="C23" s="85" t="s">
        <v>121</v>
      </c>
      <c r="D23" s="126" t="s">
        <v>118</v>
      </c>
      <c r="E23" s="126"/>
      <c r="F23" s="127"/>
    </row>
    <row r="24" spans="3:11" x14ac:dyDescent="0.35">
      <c r="C24" s="85" t="s">
        <v>123</v>
      </c>
      <c r="D24" s="115" t="s">
        <v>108</v>
      </c>
      <c r="E24" s="115"/>
      <c r="F24" s="116"/>
    </row>
    <row r="25" spans="3:11" ht="15.5" x14ac:dyDescent="0.35">
      <c r="C25" s="85" t="s">
        <v>124</v>
      </c>
      <c r="D25" s="137" t="s">
        <v>67</v>
      </c>
      <c r="E25" s="100">
        <f>IF(D25=$K$7,(VLOOKUP(D28,$O$4:$S$14,3,FALSE)),IF(D25=$K$8,(VLOOKUP(D28,$O$4:S$14,4,FALSE)),(VLOOKUP(D28,$O$4:S$14,5,FALSE))))</f>
        <v>15.65</v>
      </c>
      <c r="F25" s="136">
        <v>1.9283999999999999</v>
      </c>
      <c r="G25" s="142" t="s">
        <v>131</v>
      </c>
    </row>
    <row r="26" spans="3:11" ht="15.5" x14ac:dyDescent="0.35">
      <c r="C26" s="85" t="s">
        <v>126</v>
      </c>
      <c r="D26" s="139" t="s">
        <v>122</v>
      </c>
      <c r="E26" s="117">
        <f>(VLOOKUP(D28,$C$5:$F$14,3,FALSE))</f>
        <v>0.3</v>
      </c>
      <c r="F26" s="136">
        <v>31</v>
      </c>
      <c r="G26" s="142" t="s">
        <v>132</v>
      </c>
    </row>
    <row r="27" spans="3:11" ht="15.5" x14ac:dyDescent="0.35">
      <c r="C27" s="85" t="s">
        <v>127</v>
      </c>
      <c r="D27" s="132" t="s">
        <v>112</v>
      </c>
      <c r="E27" s="117">
        <f>(VLOOKUP(D28,$C$5:$F$14,4,FALSE))</f>
        <v>0.87</v>
      </c>
      <c r="F27" s="140">
        <v>0</v>
      </c>
      <c r="G27" s="143"/>
    </row>
    <row r="28" spans="3:11" ht="27" thickBot="1" x14ac:dyDescent="0.4">
      <c r="C28" s="86" t="s">
        <v>129</v>
      </c>
      <c r="D28" s="138" t="s">
        <v>99</v>
      </c>
      <c r="E28" s="118">
        <f>VLOOKUP(D28,$O$4:$S$14,2,FALSE)</f>
        <v>0.3</v>
      </c>
      <c r="F28" s="123">
        <f>(((F26/366)*F25*E28*E25)*1000)-(F27*E27*E26)</f>
        <v>766.85513114754099</v>
      </c>
      <c r="G28" s="147">
        <f>F28/1000</f>
        <v>0.766855131147541</v>
      </c>
      <c r="H28" s="144" t="s">
        <v>134</v>
      </c>
      <c r="J28" s="88">
        <f>6050000/7</f>
        <v>864285.71428571432</v>
      </c>
      <c r="K28" s="88" t="s">
        <v>135</v>
      </c>
    </row>
    <row r="29" spans="3:11" ht="13.5" customHeight="1" x14ac:dyDescent="0.35">
      <c r="C29" s="85" t="s">
        <v>128</v>
      </c>
      <c r="G29" s="141" t="s">
        <v>130</v>
      </c>
    </row>
    <row r="30" spans="3:11" ht="8.5" customHeight="1" thickBot="1" x14ac:dyDescent="0.4">
      <c r="C30" s="87"/>
      <c r="D30" s="96"/>
      <c r="E30" s="89"/>
      <c r="F30" s="89"/>
      <c r="G30" s="109"/>
      <c r="H30" s="90"/>
    </row>
    <row r="31" spans="3:11" ht="7.5" customHeight="1" x14ac:dyDescent="0.35">
      <c r="D31" s="89"/>
      <c r="E31" s="89"/>
      <c r="F31" s="89"/>
      <c r="G31" s="105"/>
      <c r="H31" s="90"/>
    </row>
    <row r="32" spans="3:11" x14ac:dyDescent="0.35">
      <c r="D32" s="119"/>
      <c r="E32" s="89"/>
      <c r="F32" s="89"/>
      <c r="G32" s="105"/>
      <c r="H32" s="90"/>
    </row>
    <row r="33" spans="3:14" ht="15" thickBot="1" x14ac:dyDescent="0.4">
      <c r="C33" s="90"/>
      <c r="D33" s="107"/>
      <c r="E33" s="89"/>
      <c r="F33" s="89"/>
      <c r="G33" s="110"/>
      <c r="H33" s="90"/>
    </row>
    <row r="34" spans="3:14" ht="26.5" x14ac:dyDescent="0.35">
      <c r="C34" s="129" t="s">
        <v>133</v>
      </c>
      <c r="D34" s="90"/>
      <c r="E34" s="90"/>
      <c r="F34" s="90"/>
      <c r="G34" s="90"/>
      <c r="H34" s="90"/>
    </row>
    <row r="35" spans="3:14" ht="15" thickBot="1" x14ac:dyDescent="0.4">
      <c r="C35" s="130"/>
      <c r="D35" s="96"/>
      <c r="E35" s="89"/>
      <c r="F35" s="89"/>
      <c r="G35" s="109"/>
      <c r="H35" s="90"/>
      <c r="K35" s="168" t="s">
        <v>136</v>
      </c>
      <c r="L35" s="168"/>
      <c r="M35" s="168"/>
    </row>
    <row r="36" spans="3:14" x14ac:dyDescent="0.35">
      <c r="C36" s="90"/>
      <c r="D36" s="89"/>
      <c r="E36" s="89"/>
      <c r="F36" s="89"/>
      <c r="G36" s="105"/>
      <c r="H36" s="90"/>
    </row>
    <row r="37" spans="3:14" ht="15" thickBot="1" x14ac:dyDescent="0.4">
      <c r="C37" s="90"/>
      <c r="D37" s="90"/>
      <c r="E37" s="90">
        <v>59779.57</v>
      </c>
      <c r="F37" s="90" t="s">
        <v>143</v>
      </c>
      <c r="G37" s="90">
        <f>E37/1000/31</f>
        <v>1.9283732258064517</v>
      </c>
      <c r="H37" s="90" t="s">
        <v>140</v>
      </c>
    </row>
    <row r="38" spans="3:14" ht="15" thickBot="1" x14ac:dyDescent="0.4">
      <c r="C38" s="90"/>
      <c r="D38" s="90"/>
      <c r="E38" s="90"/>
      <c r="F38" s="90"/>
      <c r="G38" s="90"/>
      <c r="H38" s="90"/>
      <c r="K38" s="145"/>
      <c r="L38" s="148" t="s">
        <v>141</v>
      </c>
      <c r="M38" s="148"/>
      <c r="N38" s="150"/>
    </row>
    <row r="39" spans="3:14" ht="15" thickBot="1" x14ac:dyDescent="0.4">
      <c r="C39" s="90"/>
      <c r="D39" s="90"/>
      <c r="E39" s="90">
        <v>0</v>
      </c>
      <c r="F39" s="90" t="s">
        <v>144</v>
      </c>
      <c r="G39" s="90">
        <f>E39/1000/31</f>
        <v>0</v>
      </c>
      <c r="H39" s="90" t="s">
        <v>139</v>
      </c>
      <c r="K39" s="146" t="s">
        <v>137</v>
      </c>
      <c r="L39" s="149">
        <v>766.86</v>
      </c>
      <c r="M39" s="157"/>
      <c r="N39" s="152"/>
    </row>
    <row r="40" spans="3:14" ht="15" thickBot="1" x14ac:dyDescent="0.4">
      <c r="C40" s="90"/>
      <c r="K40" s="146" t="s">
        <v>138</v>
      </c>
      <c r="L40" s="149">
        <v>0</v>
      </c>
      <c r="M40" s="154"/>
      <c r="N40" s="152"/>
    </row>
    <row r="41" spans="3:14" ht="15" thickBot="1" x14ac:dyDescent="0.4">
      <c r="E41" s="88">
        <v>0</v>
      </c>
      <c r="F41" s="88" t="s">
        <v>144</v>
      </c>
      <c r="G41" s="88">
        <f>E41/1000/30</f>
        <v>0</v>
      </c>
      <c r="H41" s="88" t="s">
        <v>139</v>
      </c>
      <c r="K41" s="146" t="s">
        <v>145</v>
      </c>
      <c r="L41" s="149">
        <v>0</v>
      </c>
      <c r="M41" s="154"/>
      <c r="N41" s="152"/>
    </row>
    <row r="42" spans="3:14" ht="15" thickBot="1" x14ac:dyDescent="0.4">
      <c r="K42" s="146" t="s">
        <v>142</v>
      </c>
      <c r="L42" s="149">
        <f>SUM(L39:L41)</f>
        <v>766.86</v>
      </c>
      <c r="M42" s="154"/>
      <c r="N42" s="152"/>
    </row>
    <row r="43" spans="3:14" ht="15" thickBot="1" x14ac:dyDescent="0.4">
      <c r="K43" s="146"/>
      <c r="L43" s="149"/>
      <c r="M43" s="154"/>
      <c r="N43" s="152"/>
    </row>
    <row r="44" spans="3:14" ht="15" thickBot="1" x14ac:dyDescent="0.4">
      <c r="K44" s="146"/>
      <c r="L44" s="149"/>
      <c r="M44" s="155"/>
      <c r="N44" s="152"/>
    </row>
    <row r="45" spans="3:14" ht="15" thickBot="1" x14ac:dyDescent="0.4">
      <c r="K45" s="146"/>
      <c r="L45" s="149"/>
      <c r="M45" s="156"/>
      <c r="N45" s="153"/>
    </row>
    <row r="46" spans="3:14" x14ac:dyDescent="0.35">
      <c r="M46" s="151"/>
    </row>
  </sheetData>
  <sheetProtection selectLockedCells="1"/>
  <mergeCells count="4">
    <mergeCell ref="H20:I21"/>
    <mergeCell ref="D18:F18"/>
    <mergeCell ref="C2:F2"/>
    <mergeCell ref="K35:M35"/>
  </mergeCells>
  <dataValidations count="3">
    <dataValidation type="list" allowBlank="1" showInputMessage="1" showErrorMessage="1" sqref="D19" xr:uid="{FC255735-9DFB-4DE5-A268-500C8E3195F1}">
      <formula1>$K$4:$K$5</formula1>
    </dataValidation>
    <dataValidation type="list" allowBlank="1" showInputMessage="1" showErrorMessage="1" sqref="D21 D28 D33" xr:uid="{063E312A-4BBC-43D0-A5B6-EC5751534FD6}">
      <formula1>$C$5:$C$14</formula1>
    </dataValidation>
    <dataValidation type="list" allowBlank="1" showInputMessage="1" showErrorMessage="1" sqref="D25" xr:uid="{497927B4-E0A0-447A-A352-6B47B48535F1}">
      <formula1>$K$7:$K$9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sheetPr codeName="Sheet2"/>
  <dimension ref="B1:K36"/>
  <sheetViews>
    <sheetView topLeftCell="A10" zoomScale="70" zoomScaleNormal="90" workbookViewId="0">
      <selection activeCell="D56" sqref="D56"/>
    </sheetView>
  </sheetViews>
  <sheetFormatPr defaultColWidth="20.81640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81640625" style="1"/>
    <col min="7" max="7" width="26.81640625" style="1" customWidth="1"/>
    <col min="8" max="8" width="20.81640625" style="1"/>
    <col min="9" max="9" width="15.1796875" style="1" customWidth="1"/>
    <col min="10" max="10" width="12.90625" style="1" customWidth="1"/>
    <col min="11" max="16384" width="20.81640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sheetPr codeName="Sheet3"/>
  <dimension ref="B2:N29"/>
  <sheetViews>
    <sheetView zoomScale="80" zoomScaleNormal="80" workbookViewId="0">
      <selection activeCell="D56" sqref="D56"/>
    </sheetView>
  </sheetViews>
  <sheetFormatPr defaultColWidth="8.81640625" defaultRowHeight="13" x14ac:dyDescent="0.3"/>
  <cols>
    <col min="1" max="1" width="8.81640625" style="1"/>
    <col min="2" max="2" width="25" style="1" customWidth="1"/>
    <col min="3" max="3" width="8.81640625" style="1"/>
    <col min="4" max="4" width="17.08984375" style="1" customWidth="1"/>
    <col min="5" max="5" width="6.90625" style="1" customWidth="1"/>
    <col min="6" max="6" width="6.453125" style="1" customWidth="1"/>
    <col min="7" max="7" width="22.1796875" style="1" bestFit="1" customWidth="1"/>
    <col min="8" max="8" width="8.81640625" style="1"/>
    <col min="9" max="9" width="12.08984375" style="1" customWidth="1"/>
    <col min="10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81640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sheetPr codeName="Sheet4"/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sheetPr codeName="Sheet5"/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81640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Ogofia, Lasbery L SPDC-UPO/G/TC</cp:lastModifiedBy>
  <dcterms:created xsi:type="dcterms:W3CDTF">2019-03-08T09:08:42Z</dcterms:created>
  <dcterms:modified xsi:type="dcterms:W3CDTF">2020-06-24T16:00:44Z</dcterms:modified>
</cp:coreProperties>
</file>