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15" windowHeight="7035"/>
  </bookViews>
  <sheets>
    <sheet name="FCF" sheetId="7" r:id="rId1"/>
    <sheet name="Benefits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7" l="1"/>
  <c r="I35" i="7"/>
  <c r="I34" i="7"/>
  <c r="I8" i="7" l="1"/>
  <c r="L8" i="7"/>
  <c r="L9" i="7"/>
  <c r="P14" i="7" l="1"/>
  <c r="P10" i="7"/>
  <c r="P34" i="7"/>
  <c r="P11" i="7" l="1"/>
  <c r="P15" i="7" s="1"/>
  <c r="P16" i="7" s="1"/>
  <c r="I14" i="7" l="1"/>
  <c r="L14" i="7"/>
  <c r="I10" i="7" l="1"/>
  <c r="I5" i="7" l="1"/>
  <c r="L10" i="7" l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D11" i="7"/>
  <c r="D15" i="7" s="1"/>
  <c r="H11" i="7"/>
  <c r="H15" i="7" s="1"/>
  <c r="I24" i="7" l="1"/>
  <c r="I25" i="7" s="1"/>
  <c r="G16" i="7"/>
  <c r="G18" i="7" s="1"/>
  <c r="H16" i="7"/>
  <c r="H18" i="7" s="1"/>
  <c r="C16" i="7"/>
  <c r="C18" i="7" s="1"/>
  <c r="D16" i="7"/>
  <c r="D18" i="7" s="1"/>
  <c r="P18" i="7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<sst xmlns="http://schemas.openxmlformats.org/spreadsheetml/2006/main" count="70" uniqueCount="39">
  <si>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</si>
  <si>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</si>
  <si>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</si>
  <si>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</si>
  <si>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</si>
  <si>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</si>
  <si>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</si>
  <si>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</si>
  <si>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</si>
  <si>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</si>
  <si>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</si>
  <si>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</si>
  <si>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</si>
  <si>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</si>
  <si>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</si>
  <si>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</si>
  <si>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</si>
  <si>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</si>
  <si>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</si>
  <si>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</si>
  <si>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</si>
  <si>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</si>
  <si>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</si>
  <si>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</si>
  <si>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</si>
  <si>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</si>
  <si>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</si>
  <si>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</si>
  <si>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</si>
  <si>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</si>
  <si>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</si>
  <si>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</si>
  <si>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</si>
  <si>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</si>
  <si>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</si>
  <si>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Less Amount Banked under LP NAG Capacity increase</t>
  </si>
  <si>
    <t>Amount Attributable to increased availability</t>
  </si>
  <si>
    <t>Less Amount already Banked</t>
  </si>
  <si>
    <t>Balance to be banked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</si>
</sst>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4"/>
    </xf>
    <xf numFmtId="165" fontId="0" fillId="0" borderId="0" xfId="0" applyNumberFormat="1"/>
    <xf numFmtId="43" fontId="0" fillId="0" borderId="8" xfId="0" applyNumberFormat="1" applyBorder="1"/>
    <xf numFmtId="43" fontId="0" fillId="0" borderId="9" xfId="0" applyNumberFormat="1" applyBorder="1"/>
  </cellXfs>
  <cellStyles count="4">
    <cellStyle name="Comma 10 6" xfId="2"/>
    <cellStyle name="Comma 2" xfId="3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FCF%20-%20LP%20NAG%20Capacity%20Increas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"/>
      <sheetName val="Benefits"/>
    </sheetNames>
    <sheetDataSet>
      <sheetData sheetId="0">
        <row r="32">
          <cell r="I32">
            <v>1802440.3499999999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8" zoomScale="85" zoomScaleNormal="85" workbookViewId="0">
      <selection activeCell="I37" sqref="I37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25">
      <c r="A3" s="1" t="s">
        <v>3</v>
      </c>
      <c r="K3" s="1"/>
      <c r="M3" s="5"/>
      <c r="O3" s="1"/>
    </row>
    <row r="4" spans="1:18" x14ac:dyDescent="0.25">
      <c r="A4" s="1" t="s">
        <v>31</v>
      </c>
      <c r="I4" s="31">
        <v>0</v>
      </c>
      <c r="K4" s="1"/>
      <c r="L4" s="31"/>
      <c r="M4" s="5"/>
      <c r="O4" s="1"/>
      <c r="P4" s="9">
        <v>2.5099999999999998</v>
      </c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151</v>
      </c>
      <c r="K7" s="6" t="s">
        <v>7</v>
      </c>
      <c r="L7" s="10">
        <v>151</v>
      </c>
      <c r="O7" s="6" t="s">
        <v>7</v>
      </c>
      <c r="P7" s="10">
        <v>151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>
        <f>325.837735768/151</f>
        <v>2.1578657997880795</v>
      </c>
      <c r="J8" t="s">
        <v>9</v>
      </c>
      <c r="K8" s="6" t="s">
        <v>8</v>
      </c>
      <c r="L8" s="12">
        <f>(20099.4880301276-542.983623)/5.8/151</f>
        <v>22.329874865411739</v>
      </c>
      <c r="M8" t="s">
        <v>9</v>
      </c>
      <c r="O8" s="6" t="s">
        <v>8</v>
      </c>
      <c r="P8" s="12"/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v>325837.73576800001</v>
      </c>
      <c r="K9" s="6" t="s">
        <v>11</v>
      </c>
      <c r="L9" s="14">
        <f>(20099488.0301276-542983.623)/5.8</f>
        <v>3371811.1046771724</v>
      </c>
      <c r="O9" s="6" t="s">
        <v>11</v>
      </c>
      <c r="P9" s="14"/>
    </row>
    <row r="10" spans="1:18" ht="15.75" thickBot="1" x14ac:dyDescent="0.3">
      <c r="A10" s="6" t="s">
        <v>12</v>
      </c>
      <c r="B10" s="15">
        <f t="shared" ref="B10:I10" si="1">+B9*B6</f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6">
        <f t="shared" si="1"/>
        <v>16757834.75054824</v>
      </c>
      <c r="K10" s="6" t="s">
        <v>12</v>
      </c>
      <c r="L10" s="16">
        <f>+L9*L6*5.8</f>
        <v>26596845.993693534</v>
      </c>
      <c r="O10" s="6" t="s">
        <v>12</v>
      </c>
      <c r="P10" s="16">
        <f>+P9*P6*5.8</f>
        <v>0</v>
      </c>
    </row>
    <row r="11" spans="1:18" ht="15.75" thickTop="1" x14ac:dyDescent="0.25">
      <c r="A11" s="6" t="s">
        <v>13</v>
      </c>
      <c r="B11" s="17">
        <f t="shared" ref="B11:I11" si="2">-B10*0.2</f>
        <v>0</v>
      </c>
      <c r="C11" s="17">
        <f t="shared" si="2"/>
        <v>0</v>
      </c>
      <c r="D11" s="17">
        <f t="shared" si="2"/>
        <v>0</v>
      </c>
      <c r="E11" s="17">
        <f t="shared" si="2"/>
        <v>0</v>
      </c>
      <c r="F11" s="17">
        <f t="shared" si="2"/>
        <v>0</v>
      </c>
      <c r="G11" s="17">
        <f t="shared" si="2"/>
        <v>0</v>
      </c>
      <c r="H11" s="18">
        <f t="shared" si="2"/>
        <v>0</v>
      </c>
      <c r="I11" s="19">
        <f t="shared" si="2"/>
        <v>-3351566.9501096481</v>
      </c>
      <c r="J11" t="s">
        <v>14</v>
      </c>
      <c r="K11" s="6" t="s">
        <v>15</v>
      </c>
      <c r="L11" s="19">
        <f>-L10*0.07</f>
        <v>-1861779.2195585475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/>
      <c r="O12" s="6" t="s">
        <v>17</v>
      </c>
      <c r="P12" s="17"/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-I8*I7*4196.3</f>
        <v>-1367312.8906032585</v>
      </c>
      <c r="J14" t="s">
        <v>20</v>
      </c>
      <c r="K14" s="6" t="s">
        <v>19</v>
      </c>
      <c r="L14" s="17">
        <f>-L8*L7*4196.3</f>
        <v>-14149130.93855682</v>
      </c>
      <c r="O14" s="6" t="s">
        <v>19</v>
      </c>
      <c r="P14" s="17">
        <f>-P8*P7*4196.3</f>
        <v>0</v>
      </c>
    </row>
    <row r="15" spans="1:18" x14ac:dyDescent="0.25">
      <c r="A15" s="6" t="s">
        <v>21</v>
      </c>
      <c r="B15" s="20">
        <f t="shared" ref="B15:H15" si="3">+B10+B11</f>
        <v>0</v>
      </c>
      <c r="C15" s="20">
        <f t="shared" si="3"/>
        <v>0</v>
      </c>
      <c r="D15" s="20">
        <f t="shared" si="3"/>
        <v>0</v>
      </c>
      <c r="E15" s="20">
        <f t="shared" si="3"/>
        <v>0</v>
      </c>
      <c r="F15" s="20">
        <f t="shared" si="3"/>
        <v>0</v>
      </c>
      <c r="G15" s="20">
        <f t="shared" si="3"/>
        <v>0</v>
      </c>
      <c r="H15" s="21">
        <f t="shared" si="3"/>
        <v>0</v>
      </c>
      <c r="I15" s="20">
        <f>+I10+I11+I12+I13+I14</f>
        <v>12038954.909835333</v>
      </c>
      <c r="K15" s="6" t="s">
        <v>21</v>
      </c>
      <c r="L15" s="20">
        <f>+L10+L11+L12+L13+L14</f>
        <v>10585935.835578166</v>
      </c>
      <c r="O15" s="6" t="s">
        <v>21</v>
      </c>
      <c r="P15" s="20">
        <f>+P10+P11+P12+P13+P14</f>
        <v>0</v>
      </c>
    </row>
    <row r="16" spans="1:18" x14ac:dyDescent="0.25">
      <c r="A16" s="6" t="s">
        <v>22</v>
      </c>
      <c r="B16" s="17">
        <f t="shared" ref="B16:I16" si="4">-B15*0.85</f>
        <v>0</v>
      </c>
      <c r="C16" s="17">
        <f t="shared" si="4"/>
        <v>0</v>
      </c>
      <c r="D16" s="17">
        <f t="shared" si="4"/>
        <v>0</v>
      </c>
      <c r="E16" s="17">
        <f t="shared" si="4"/>
        <v>0</v>
      </c>
      <c r="F16" s="17">
        <f t="shared" si="4"/>
        <v>0</v>
      </c>
      <c r="G16" s="17">
        <f t="shared" si="4"/>
        <v>0</v>
      </c>
      <c r="H16" s="18">
        <f t="shared" si="4"/>
        <v>0</v>
      </c>
      <c r="I16" s="17">
        <f t="shared" si="4"/>
        <v>-10233111.673360033</v>
      </c>
      <c r="J16" t="s">
        <v>23</v>
      </c>
      <c r="K16" s="6" t="s">
        <v>24</v>
      </c>
      <c r="L16" s="17">
        <f>-L15*0.3</f>
        <v>-3175780.7506734496</v>
      </c>
      <c r="O16" s="6" t="s">
        <v>24</v>
      </c>
      <c r="P16" s="17">
        <f>-P15*0.3</f>
        <v>0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5">+B15+B16</f>
        <v>0</v>
      </c>
      <c r="C18" s="26">
        <f t="shared" si="5"/>
        <v>0</v>
      </c>
      <c r="D18" s="26">
        <f t="shared" si="5"/>
        <v>0</v>
      </c>
      <c r="E18" s="26">
        <f t="shared" si="5"/>
        <v>0</v>
      </c>
      <c r="F18" s="26">
        <f t="shared" si="5"/>
        <v>0</v>
      </c>
      <c r="G18" s="26">
        <f t="shared" si="5"/>
        <v>0</v>
      </c>
      <c r="H18" s="26">
        <f t="shared" si="5"/>
        <v>0</v>
      </c>
      <c r="I18" s="15">
        <f t="shared" si="5"/>
        <v>1805843.2364753</v>
      </c>
      <c r="K18" s="25" t="s">
        <v>25</v>
      </c>
      <c r="L18" s="15">
        <f t="shared" ref="L18" si="6">+L15+L16</f>
        <v>7410155.0849047164</v>
      </c>
      <c r="O18" s="25" t="s">
        <v>25</v>
      </c>
      <c r="P18" s="15">
        <f t="shared" ref="P18" si="7">+P15+P16</f>
        <v>0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3173156.1270785583</v>
      </c>
      <c r="J20" t="s">
        <v>27</v>
      </c>
      <c r="K20" t="s">
        <v>26</v>
      </c>
      <c r="L20" s="27">
        <f>L18-L14</f>
        <v>21559286.023461536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v>0</v>
      </c>
    </row>
    <row r="24" spans="1:17" x14ac:dyDescent="0.25">
      <c r="A24" t="s">
        <v>34</v>
      </c>
      <c r="I24" s="28">
        <f>I23+I22+I20</f>
        <v>3173156.1270785583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951946.8381235674</v>
      </c>
      <c r="K25" t="s">
        <v>28</v>
      </c>
      <c r="L25" s="30">
        <f>L20*0.3</f>
        <v>6467785.8070384609</v>
      </c>
      <c r="O25" t="s">
        <v>29</v>
      </c>
      <c r="P25" s="30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7419732.6451620283</v>
      </c>
    </row>
    <row r="33" spans="1:16" x14ac:dyDescent="0.25">
      <c r="I33" s="28"/>
      <c r="L33" s="35"/>
    </row>
    <row r="34" spans="1:16" x14ac:dyDescent="0.25">
      <c r="A34" t="s">
        <v>35</v>
      </c>
      <c r="I34" s="36">
        <f>[72]FCF!$I$32</f>
        <v>1802440.3499999999</v>
      </c>
      <c r="P34" s="14">
        <f>(3215980)</f>
        <v>3215980</v>
      </c>
    </row>
    <row r="35" spans="1:16" x14ac:dyDescent="0.25">
      <c r="A35" t="s">
        <v>36</v>
      </c>
      <c r="I35" s="28">
        <f>I32-I34</f>
        <v>5617292.2951620286</v>
      </c>
    </row>
    <row r="36" spans="1:16" x14ac:dyDescent="0.25">
      <c r="A36" t="s">
        <v>37</v>
      </c>
      <c r="I36" s="36">
        <v>947720</v>
      </c>
      <c r="L36" s="35"/>
      <c r="P36" s="28"/>
    </row>
    <row r="37" spans="1:16" x14ac:dyDescent="0.25">
      <c r="A37" t="s">
        <v>38</v>
      </c>
      <c r="I37" s="37">
        <f>I35-I36</f>
        <v>4669572.2951620286</v>
      </c>
      <c r="P37" s="35"/>
    </row>
    <row r="38" spans="1:16" x14ac:dyDescent="0.25">
      <c r="L38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6"/>
  <sheetViews>
    <sheetView workbookViewId="0">
      <selection activeCell="A4" sqref="A4"/>
    </sheetView>
  </sheetViews>
  <sheetFormatPr defaultRowHeight="15" x14ac:dyDescent="0.25"/>
  <sheetData>
    <row r="3" spans="4:4" x14ac:dyDescent="0.25">
      <c r="D3" s="33"/>
    </row>
    <row r="4" spans="4:4" x14ac:dyDescent="0.25">
      <c r="D4" s="34"/>
    </row>
    <row r="5" spans="4:4" x14ac:dyDescent="0.25">
      <c r="D5" s="34"/>
    </row>
    <row r="6" spans="4:4" x14ac:dyDescent="0.25">
      <c r="D6" s="3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2018-07-05T22:24:32Z</dcterms:modified>
</cp:coreProperties>
</file>