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Olayemi.Olaleye_bak_417201631531PM\Official\Production\MRTA\May\"/>
    </mc:Choice>
  </mc:AlternateContent>
  <bookViews>
    <workbookView xWindow="120" yWindow="735" windowWidth="14040" windowHeight="4560" tabRatio="823"/>
  </bookViews>
  <sheets>
    <sheet name="CSD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B2" i="10" l="1"/>
  <c r="B3" i="10" s="1"/>
  <c r="B5" i="9"/>
  <c r="I3" i="10"/>
  <c r="J3" i="10" s="1"/>
  <c r="J2" i="10"/>
  <c r="E3" i="10" l="1"/>
  <c r="D3" i="10"/>
  <c r="C3" i="10"/>
  <c r="E3" i="9" l="1"/>
  <c r="H3" i="9"/>
  <c r="K7" i="9" l="1"/>
  <c r="K8" i="9" s="1"/>
  <c r="K3" i="9"/>
  <c r="K12" i="9"/>
  <c r="H12" i="9"/>
  <c r="H7" i="9"/>
  <c r="H8" i="9" s="1"/>
  <c r="E12" i="9"/>
  <c r="E7" i="9"/>
  <c r="E8" i="9" s="1"/>
  <c r="E27" i="9" s="1"/>
  <c r="B3" i="9"/>
  <c r="K9" i="9" l="1"/>
  <c r="K13" i="9" s="1"/>
  <c r="K14" i="9" s="1"/>
  <c r="K16" i="9" s="1"/>
  <c r="K18" i="9" s="1"/>
  <c r="H9" i="9"/>
  <c r="H13" i="9" s="1"/>
  <c r="E9" i="9"/>
  <c r="E13" i="9" s="1"/>
  <c r="E14" i="9" l="1"/>
  <c r="E16" i="9" s="1"/>
  <c r="E18" i="9" s="1"/>
  <c r="K23" i="9"/>
  <c r="E6" i="10" s="1"/>
  <c r="K20" i="9"/>
  <c r="H14" i="9"/>
  <c r="H16" i="9" s="1"/>
  <c r="H18" i="9" s="1"/>
  <c r="E20" i="9" l="1"/>
  <c r="E23" i="9"/>
  <c r="C6" i="10" s="1"/>
  <c r="H23" i="9"/>
  <c r="D6" i="10" s="1"/>
  <c r="H20" i="9"/>
  <c r="B12" i="9" l="1"/>
  <c r="B7" i="9" l="1"/>
  <c r="B8" i="9" s="1"/>
  <c r="B9" i="9" s="1"/>
  <c r="I6" i="4" l="1"/>
  <c r="B13" i="9" l="1"/>
  <c r="I12" i="4"/>
  <c r="B14" i="9" l="1"/>
  <c r="B16" i="9" s="1"/>
  <c r="B18" i="9" s="1"/>
  <c r="B23" i="9" s="1"/>
  <c r="B6" i="10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B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<sst xmlns="http://schemas.openxmlformats.org/spreadsheetml/2006/main" count="106" uniqueCount="45">
  <si>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</si>
  <si>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</si>
  <si>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</si>
  <si>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</si>
  <si>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</si>
  <si>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</si>
  <si>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</si>
  <si>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</si>
  <si>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</si>
  <si>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</si>
  <si>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</si>
  <si>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</si>
  <si>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</si>
  <si>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</si>
  <si>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</si>
  <si>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</si>
  <si>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</si>
  <si>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</si>
  <si>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</si>
  <si>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</si>
  <si>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</si>
  <si>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</si>
  <si>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</si>
  <si>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</si>
  <si>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</si>
  <si>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</si>
  <si>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</si>
  <si>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</si>
  <si>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Cost</t>
  </si>
  <si>
    <t>Impact on revenue ($)</t>
  </si>
  <si>
    <t xml:space="preserve">Pre-Tax impact </t>
  </si>
  <si>
    <t>Total gas production  (bbls)</t>
  </si>
  <si>
    <t>Based on 7% royalty rate for Gas.</t>
  </si>
  <si>
    <t>Gas  price</t>
  </si>
  <si>
    <t xml:space="preserve">Royalties on Gas </t>
  </si>
  <si>
    <t xml:space="preserve">Tax impact on Gas production </t>
  </si>
  <si>
    <t>CSD'000</t>
  </si>
  <si>
    <t>SCF</t>
  </si>
  <si>
    <t>BOE</t>
  </si>
  <si>
    <t>KBOE</t>
  </si>
  <si>
    <t>Cost (F$'m)</t>
  </si>
  <si>
    <t>CSD'000 (Shell Share)</t>
  </si>
  <si>
    <t>Production (mmscf/d)</t>
  </si>
  <si>
    <t xml:space="preserve"> Production (Kboe/d)</t>
  </si>
  <si>
    <t>Number of days/year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</si>
</sst>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7871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167" fontId="0" fillId="0" borderId="0" xfId="0" applyNumberFormat="1"/>
    <xf numFmtId="9" fontId="0" fillId="0" borderId="0" xfId="57870" applyFont="1"/>
    <xf numFmtId="0" fontId="2" fillId="124" borderId="0" xfId="0" applyFont="1" applyFill="1"/>
    <xf numFmtId="43" fontId="2" fillId="124" borderId="0" xfId="0" applyNumberFormat="1" applyFont="1" applyFill="1"/>
    <xf numFmtId="167" fontId="0" fillId="0" borderId="65" xfId="8460" applyFont="1" applyBorder="1"/>
    <xf numFmtId="167" fontId="0" fillId="93" borderId="26" xfId="8460" applyFont="1" applyFill="1" applyBorder="1"/>
    <xf numFmtId="0" fontId="0" fillId="0" borderId="1" xfId="0" applyBorder="1"/>
    <xf numFmtId="0" fontId="2" fillId="0" borderId="1" xfId="0" applyFont="1" applyBorder="1"/>
    <xf numFmtId="182" fontId="0" fillId="0" borderId="1" xfId="0" applyNumberFormat="1" applyBorder="1"/>
    <xf numFmtId="204" fontId="0" fillId="0" borderId="1" xfId="8460" applyNumberFormat="1" applyFont="1" applyBorder="1"/>
    <xf numFmtId="210" fontId="0" fillId="0" borderId="1" xfId="8460" applyNumberFormat="1" applyFont="1" applyBorder="1"/>
    <xf numFmtId="210" fontId="2" fillId="0" borderId="1" xfId="8460" applyNumberFormat="1" applyFont="1" applyBorder="1"/>
    <xf numFmtId="167" fontId="2" fillId="0" borderId="61" xfId="8460" applyFont="1" applyBorder="1"/>
    <xf numFmtId="167" fontId="2" fillId="0" borderId="62" xfId="8460" applyFont="1" applyBorder="1"/>
    <xf numFmtId="167" fontId="2" fillId="0" borderId="63" xfId="8460" applyFont="1" applyBorder="1"/>
    <xf numFmtId="167" fontId="0" fillId="0" borderId="21" xfId="8460" applyFont="1" applyBorder="1"/>
    <xf numFmtId="167" fontId="0" fillId="0" borderId="0" xfId="8460" applyFont="1" applyBorder="1"/>
    <xf numFmtId="167" fontId="0" fillId="0" borderId="64" xfId="8460" applyFont="1" applyBorder="1"/>
    <xf numFmtId="167" fontId="0" fillId="0" borderId="8" xfId="8460" applyFont="1" applyBorder="1"/>
    <xf numFmtId="167" fontId="0" fillId="0" borderId="60" xfId="8460" applyFont="1" applyBorder="1"/>
    <xf numFmtId="167" fontId="0" fillId="0" borderId="1" xfId="8460" applyFont="1" applyBorder="1"/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" xfId="57870" builtinId="5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K6" activeCellId="2" sqref="E6 H6 K6"/>
    </sheetView>
  </sheetViews>
  <sheetFormatPr defaultRowHeight="15"/>
  <cols>
    <col min="1" max="1" width="33.140625" customWidth="1"/>
    <col min="2" max="2" width="19.85546875" customWidth="1"/>
    <col min="3" max="3" width="16.85546875" customWidth="1"/>
    <col min="4" max="4" width="33.85546875" bestFit="1" customWidth="1"/>
    <col min="5" max="5" width="15.28515625" customWidth="1"/>
    <col min="6" max="6" width="11.140625" customWidth="1"/>
    <col min="7" max="7" width="33.85546875" bestFit="1" customWidth="1"/>
    <col min="8" max="8" width="14.140625" customWidth="1"/>
    <col min="9" max="9" width="13.5703125" customWidth="1"/>
    <col min="10" max="10" width="33.85546875" bestFit="1" customWidth="1"/>
    <col min="11" max="11" width="14.28515625" customWidth="1"/>
  </cols>
  <sheetData>
    <row r="1" spans="1:11" ht="22.5" customHeight="1">
      <c r="B1" s="2"/>
      <c r="E1" s="2"/>
      <c r="H1" s="2"/>
      <c r="K1" s="2"/>
    </row>
    <row r="2" spans="1:11" ht="18.75">
      <c r="A2" s="3" t="s">
        <v>25</v>
      </c>
      <c r="B2" s="4">
        <v>2017</v>
      </c>
      <c r="D2" s="3" t="s">
        <v>25</v>
      </c>
      <c r="E2" s="4">
        <v>2018</v>
      </c>
      <c r="G2" s="3" t="s">
        <v>25</v>
      </c>
      <c r="H2" s="4">
        <v>2019</v>
      </c>
      <c r="J2" s="3" t="s">
        <v>25</v>
      </c>
      <c r="K2" s="4">
        <v>2020</v>
      </c>
    </row>
    <row r="3" spans="1:11">
      <c r="A3" s="5" t="s">
        <v>0</v>
      </c>
      <c r="B3" s="10">
        <f>B6*5.8</f>
        <v>2.8490063999999999</v>
      </c>
      <c r="C3" s="30"/>
      <c r="D3" s="5" t="s">
        <v>0</v>
      </c>
      <c r="E3" s="10">
        <f>E6*5.8</f>
        <v>2.8490063999999999</v>
      </c>
      <c r="G3" s="5" t="s">
        <v>0</v>
      </c>
      <c r="H3" s="10">
        <f>H6*5.8</f>
        <v>2.8490063999999999</v>
      </c>
      <c r="J3" s="5" t="s">
        <v>0</v>
      </c>
      <c r="K3" s="10">
        <f>K6*5.8</f>
        <v>2.8490063999999999</v>
      </c>
    </row>
    <row r="4" spans="1:11">
      <c r="A4" s="6" t="s">
        <v>33</v>
      </c>
      <c r="B4" s="29">
        <v>1.17</v>
      </c>
      <c r="C4" t="s">
        <v>24</v>
      </c>
      <c r="D4" s="6" t="s">
        <v>33</v>
      </c>
      <c r="E4" s="29">
        <v>1.17</v>
      </c>
      <c r="G4" s="6" t="s">
        <v>33</v>
      </c>
      <c r="H4" s="29">
        <v>1.17</v>
      </c>
      <c r="J4" s="6" t="s">
        <v>33</v>
      </c>
      <c r="K4" s="29">
        <v>1.17</v>
      </c>
    </row>
    <row r="5" spans="1:11">
      <c r="A5" s="6" t="s">
        <v>2</v>
      </c>
      <c r="B5" s="8">
        <f>300/2</f>
        <v>150</v>
      </c>
      <c r="D5" s="6" t="s">
        <v>2</v>
      </c>
      <c r="E5" s="8">
        <v>300</v>
      </c>
      <c r="G5" s="6" t="s">
        <v>2</v>
      </c>
      <c r="H5" s="8">
        <v>300</v>
      </c>
      <c r="J5" s="6" t="s">
        <v>2</v>
      </c>
      <c r="K5" s="8">
        <v>300</v>
      </c>
    </row>
    <row r="6" spans="1:11">
      <c r="A6" s="6" t="s">
        <v>3</v>
      </c>
      <c r="B6" s="35">
        <v>0.49120799999999998</v>
      </c>
      <c r="C6" t="s">
        <v>27</v>
      </c>
      <c r="D6" s="6" t="s">
        <v>3</v>
      </c>
      <c r="E6" s="35">
        <v>0.49120799999999998</v>
      </c>
      <c r="G6" s="6" t="s">
        <v>3</v>
      </c>
      <c r="H6" s="35">
        <v>0.49120799999999998</v>
      </c>
      <c r="J6" s="6" t="s">
        <v>3</v>
      </c>
      <c r="K6" s="35">
        <v>0.49120799999999998</v>
      </c>
    </row>
    <row r="7" spans="1:11">
      <c r="A7" s="6" t="s">
        <v>31</v>
      </c>
      <c r="B7" s="11">
        <f>B6*B5*1000</f>
        <v>73681.199999999983</v>
      </c>
      <c r="D7" s="6" t="s">
        <v>31</v>
      </c>
      <c r="E7" s="11">
        <f>E6*E5*1000</f>
        <v>147362.39999999997</v>
      </c>
      <c r="G7" s="6" t="s">
        <v>31</v>
      </c>
      <c r="H7" s="11">
        <f>H6*H5*1000</f>
        <v>147362.39999999997</v>
      </c>
      <c r="J7" s="6" t="s">
        <v>31</v>
      </c>
      <c r="K7" s="11">
        <f>K6*K5*1000</f>
        <v>147362.39999999997</v>
      </c>
    </row>
    <row r="8" spans="1:11">
      <c r="A8" s="6" t="s">
        <v>29</v>
      </c>
      <c r="B8" s="23">
        <f>+B7*B4*5.8</f>
        <v>500000.6231999998</v>
      </c>
      <c r="D8" s="6" t="s">
        <v>29</v>
      </c>
      <c r="E8" s="23">
        <f>+E7*E4*5.8</f>
        <v>1000001.2463999996</v>
      </c>
      <c r="G8" s="6" t="s">
        <v>29</v>
      </c>
      <c r="H8" s="23">
        <f>+H7*H4*5.8</f>
        <v>1000001.2463999996</v>
      </c>
      <c r="J8" s="6" t="s">
        <v>29</v>
      </c>
      <c r="K8" s="23">
        <f>+K7*K4*5.8</f>
        <v>1000001.2463999996</v>
      </c>
    </row>
    <row r="9" spans="1:11">
      <c r="A9" s="6" t="s">
        <v>34</v>
      </c>
      <c r="B9" s="24">
        <f>-B8*0.07</f>
        <v>-35000.043623999991</v>
      </c>
      <c r="C9" t="s">
        <v>32</v>
      </c>
      <c r="D9" s="6" t="s">
        <v>34</v>
      </c>
      <c r="E9" s="24">
        <f>-E8*0.07</f>
        <v>-70000.087247999982</v>
      </c>
      <c r="G9" s="6" t="s">
        <v>34</v>
      </c>
      <c r="H9" s="24">
        <f>-H8*0.07</f>
        <v>-70000.087247999982</v>
      </c>
      <c r="J9" s="6" t="s">
        <v>34</v>
      </c>
      <c r="K9" s="24">
        <f>-K8*0.07</f>
        <v>-70000.087247999982</v>
      </c>
    </row>
    <row r="10" spans="1:11">
      <c r="A10" s="6" t="s">
        <v>28</v>
      </c>
      <c r="B10" s="13">
        <v>-500000</v>
      </c>
      <c r="D10" s="6" t="s">
        <v>28</v>
      </c>
      <c r="E10" s="13">
        <v>0</v>
      </c>
      <c r="G10" s="6" t="s">
        <v>28</v>
      </c>
      <c r="H10" s="13">
        <v>0</v>
      </c>
      <c r="J10" s="6" t="s">
        <v>28</v>
      </c>
      <c r="K10" s="13">
        <v>0</v>
      </c>
    </row>
    <row r="11" spans="1:11">
      <c r="A11" s="6" t="s">
        <v>13</v>
      </c>
      <c r="B11" s="13"/>
      <c r="D11" s="6" t="s">
        <v>13</v>
      </c>
      <c r="E11" s="13"/>
      <c r="G11" s="6" t="s">
        <v>13</v>
      </c>
      <c r="H11" s="13"/>
      <c r="J11" s="6" t="s">
        <v>13</v>
      </c>
      <c r="K11" s="13"/>
    </row>
    <row r="12" spans="1:11">
      <c r="A12" s="6" t="s">
        <v>12</v>
      </c>
      <c r="B12" s="13">
        <f>-B6*B5*2706</f>
        <v>-199381.32719999997</v>
      </c>
      <c r="D12" s="6" t="s">
        <v>12</v>
      </c>
      <c r="E12" s="13">
        <f>-E6*E5*2706</f>
        <v>-398762.65439999994</v>
      </c>
      <c r="G12" s="6" t="s">
        <v>12</v>
      </c>
      <c r="H12" s="13">
        <f>-H6*H5*2706</f>
        <v>-398762.65439999994</v>
      </c>
      <c r="J12" s="6" t="s">
        <v>12</v>
      </c>
      <c r="K12" s="13">
        <f>-K6*K5*2706</f>
        <v>-398762.65439999994</v>
      </c>
    </row>
    <row r="13" spans="1:11">
      <c r="A13" s="6" t="s">
        <v>30</v>
      </c>
      <c r="B13" s="14">
        <f>+B8+B9+B10+B11+B12</f>
        <v>-234380.74762400016</v>
      </c>
      <c r="D13" s="6" t="s">
        <v>30</v>
      </c>
      <c r="E13" s="14">
        <f>+E8+E9+E10+E11+E12</f>
        <v>531238.50475199963</v>
      </c>
      <c r="G13" s="6" t="s">
        <v>30</v>
      </c>
      <c r="H13" s="14">
        <f>+H8+H9+H10+H11+H12</f>
        <v>531238.50475199963</v>
      </c>
      <c r="J13" s="6" t="s">
        <v>30</v>
      </c>
      <c r="K13" s="14">
        <f>+K8+K9+K10+K11+K12</f>
        <v>531238.50475199963</v>
      </c>
    </row>
    <row r="14" spans="1:11">
      <c r="A14" s="6" t="s">
        <v>35</v>
      </c>
      <c r="B14" s="13">
        <f>-B13*0.3</f>
        <v>70314.22428720005</v>
      </c>
      <c r="D14" s="6" t="s">
        <v>35</v>
      </c>
      <c r="E14" s="13">
        <f>-E13*0.3</f>
        <v>-159371.55142559987</v>
      </c>
      <c r="G14" s="6" t="s">
        <v>35</v>
      </c>
      <c r="H14" s="13">
        <f>-H13*0.3</f>
        <v>-159371.55142559987</v>
      </c>
      <c r="J14" s="6" t="s">
        <v>35</v>
      </c>
      <c r="K14" s="13">
        <f>-K13*0.3</f>
        <v>-159371.55142559987</v>
      </c>
    </row>
    <row r="15" spans="1:11">
      <c r="A15" s="19"/>
      <c r="B15" s="25"/>
      <c r="D15" s="19"/>
      <c r="E15" s="25"/>
      <c r="G15" s="19"/>
      <c r="H15" s="25"/>
      <c r="J15" s="19"/>
      <c r="K15" s="25"/>
    </row>
    <row r="16" spans="1:11" ht="15.75" thickBot="1">
      <c r="A16" s="15" t="s">
        <v>9</v>
      </c>
      <c r="B16" s="12">
        <f t="shared" ref="B16" si="0">+B13+B14</f>
        <v>-164066.52333680011</v>
      </c>
      <c r="D16" s="15" t="s">
        <v>9</v>
      </c>
      <c r="E16" s="12">
        <f t="shared" ref="E16" si="1">+E13+E14</f>
        <v>371866.95332639979</v>
      </c>
      <c r="G16" s="15" t="s">
        <v>9</v>
      </c>
      <c r="H16" s="12">
        <f t="shared" ref="H16" si="2">+H13+H14</f>
        <v>371866.95332639979</v>
      </c>
      <c r="J16" s="15" t="s">
        <v>9</v>
      </c>
      <c r="K16" s="12">
        <f t="shared" ref="K16" si="3">+K13+K14</f>
        <v>371866.95332639979</v>
      </c>
    </row>
    <row r="17" spans="1:11" ht="15.75" thickTop="1"/>
    <row r="18" spans="1:11" ht="15.75" thickBot="1">
      <c r="A18" t="s">
        <v>15</v>
      </c>
      <c r="B18" s="27">
        <f>B16-B12</f>
        <v>35314.803863199864</v>
      </c>
      <c r="C18" t="s">
        <v>26</v>
      </c>
      <c r="D18" t="s">
        <v>15</v>
      </c>
      <c r="E18" s="27">
        <f>E16-E12</f>
        <v>770629.60772639979</v>
      </c>
      <c r="G18" t="s">
        <v>15</v>
      </c>
      <c r="H18" s="27">
        <f>H16-H12</f>
        <v>770629.60772639979</v>
      </c>
      <c r="J18" t="s">
        <v>15</v>
      </c>
      <c r="K18" s="27">
        <f>K16-K12</f>
        <v>770629.60772639979</v>
      </c>
    </row>
    <row r="19" spans="1:11" ht="15.75" thickTop="1"/>
    <row r="20" spans="1:11" ht="15.75" thickBot="1">
      <c r="A20" t="s">
        <v>14</v>
      </c>
      <c r="B20" s="28">
        <f>B18-B14</f>
        <v>-34999.420424000185</v>
      </c>
      <c r="C20" t="s">
        <v>26</v>
      </c>
      <c r="D20" t="s">
        <v>14</v>
      </c>
      <c r="E20" s="28">
        <f>E18-E14</f>
        <v>930001.15915199963</v>
      </c>
      <c r="G20" t="s">
        <v>14</v>
      </c>
      <c r="H20" s="28">
        <f>H18-H14</f>
        <v>930001.15915199963</v>
      </c>
      <c r="J20" t="s">
        <v>14</v>
      </c>
      <c r="K20" s="28">
        <f>K18-K14</f>
        <v>930001.15915199963</v>
      </c>
    </row>
    <row r="21" spans="1:11" ht="15.75" thickTop="1"/>
    <row r="23" spans="1:11">
      <c r="A23" s="32" t="s">
        <v>36</v>
      </c>
      <c r="B23" s="33">
        <f>B18/1000*30%</f>
        <v>10.594441158959958</v>
      </c>
      <c r="D23" s="32" t="s">
        <v>36</v>
      </c>
      <c r="E23" s="33">
        <f>E18/1000*30%</f>
        <v>231.18888231791991</v>
      </c>
      <c r="G23" s="32" t="s">
        <v>36</v>
      </c>
      <c r="H23" s="33">
        <f>H18/1000*30%</f>
        <v>231.18888231791991</v>
      </c>
      <c r="J23" s="32" t="s">
        <v>36</v>
      </c>
      <c r="K23" s="33">
        <f>K18/1000*30%</f>
        <v>231.18888231791991</v>
      </c>
    </row>
    <row r="27" spans="1:11">
      <c r="E27" s="10">
        <f>E8/1000000</f>
        <v>1.0000012463999997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E6"/>
    </sheetView>
  </sheetViews>
  <sheetFormatPr defaultRowHeight="15"/>
  <cols>
    <col min="1" max="1" width="31.5703125" bestFit="1" customWidth="1"/>
    <col min="2" max="2" width="11.7109375" bestFit="1" customWidth="1"/>
    <col min="3" max="4" width="8.28515625" bestFit="1" customWidth="1"/>
    <col min="5" max="7" width="9.140625" style="31"/>
    <col min="8" max="8" width="18.140625" style="26" bestFit="1" customWidth="1"/>
    <col min="9" max="9" width="13.42578125" style="26" bestFit="1" customWidth="1"/>
    <col min="10" max="10" width="9.5703125" style="26" bestFit="1" customWidth="1"/>
  </cols>
  <sheetData>
    <row r="1" spans="1:10">
      <c r="A1" s="36"/>
      <c r="B1" s="37">
        <v>2017</v>
      </c>
      <c r="C1" s="37">
        <v>2018</v>
      </c>
      <c r="D1" s="37">
        <v>2019</v>
      </c>
      <c r="E1" s="37">
        <v>2020</v>
      </c>
      <c r="H1" s="42" t="s">
        <v>37</v>
      </c>
      <c r="I1" s="43" t="s">
        <v>38</v>
      </c>
      <c r="J1" s="44" t="s">
        <v>39</v>
      </c>
    </row>
    <row r="2" spans="1:10">
      <c r="A2" s="36" t="s">
        <v>43</v>
      </c>
      <c r="B2" s="38">
        <f>CSD!B6</f>
        <v>0.49120799999999998</v>
      </c>
      <c r="C2" s="38">
        <v>0.49120799999999998</v>
      </c>
      <c r="D2" s="38">
        <v>0.49120799999999998</v>
      </c>
      <c r="E2" s="38">
        <v>0.49120799999999998</v>
      </c>
      <c r="H2" s="45">
        <v>1000</v>
      </c>
      <c r="I2" s="46">
        <v>0.17241379309999999</v>
      </c>
      <c r="J2" s="47">
        <f>I2/1000</f>
        <v>1.7241379309999998E-4</v>
      </c>
    </row>
    <row r="3" spans="1:10" ht="15.75" thickBot="1">
      <c r="A3" s="36" t="s">
        <v>42</v>
      </c>
      <c r="B3" s="39">
        <f>B2*5.8</f>
        <v>2.8490063999999999</v>
      </c>
      <c r="C3" s="39">
        <f t="shared" ref="C3:E3" si="0">C2*5.8</f>
        <v>2.8490063999999999</v>
      </c>
      <c r="D3" s="39">
        <f t="shared" si="0"/>
        <v>2.8490063999999999</v>
      </c>
      <c r="E3" s="39">
        <f t="shared" si="0"/>
        <v>2.8490063999999999</v>
      </c>
      <c r="H3" s="34">
        <v>500000000</v>
      </c>
      <c r="I3" s="48">
        <f>H3*I2/H2</f>
        <v>86206.89654999999</v>
      </c>
      <c r="J3" s="49">
        <f>I3/1000</f>
        <v>86.206896549999996</v>
      </c>
    </row>
    <row r="4" spans="1:10">
      <c r="A4" s="36" t="s">
        <v>44</v>
      </c>
      <c r="B4" s="39">
        <v>150</v>
      </c>
      <c r="C4" s="39">
        <v>300</v>
      </c>
      <c r="D4" s="39">
        <v>300</v>
      </c>
      <c r="E4" s="39">
        <v>300</v>
      </c>
      <c r="H4" s="46"/>
      <c r="I4" s="46"/>
      <c r="J4" s="46"/>
    </row>
    <row r="5" spans="1:10">
      <c r="A5" s="36" t="s">
        <v>40</v>
      </c>
      <c r="B5" s="50">
        <v>-0.5</v>
      </c>
      <c r="C5" s="40">
        <v>0</v>
      </c>
      <c r="D5" s="40">
        <v>0</v>
      </c>
      <c r="E5" s="40">
        <v>0</v>
      </c>
    </row>
    <row r="6" spans="1:10">
      <c r="A6" s="37" t="s">
        <v>41</v>
      </c>
      <c r="B6" s="41">
        <f>CSD!B23</f>
        <v>10.594441158959958</v>
      </c>
      <c r="C6" s="41">
        <f>CSD!E23</f>
        <v>231.18888231791991</v>
      </c>
      <c r="D6" s="41">
        <f>CSD!H23</f>
        <v>231.18888231791991</v>
      </c>
      <c r="E6" s="41">
        <f>CSD!K23</f>
        <v>231.18888231791991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Olaleye, Olayemi A SPDC-FPT/W</cp:lastModifiedBy>
  <cp:lastPrinted>2014-10-21T06:47:40Z</cp:lastPrinted>
  <dcterms:created xsi:type="dcterms:W3CDTF">2014-08-29T08:11:28Z</dcterms:created>
  <dcterms:modified xsi:type="dcterms:W3CDTF">2017-05-24T10:13:35Z</dcterms:modified>
</cp:coreProperties>
</file>