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D2DF2A4A-3BDA-485B-BE07-FA813E480A4F}" xr6:coauthVersionLast="41" xr6:coauthVersionMax="41" xr10:uidLastSave="{00000000-0000-0000-0000-000000000000}"/>
  <bookViews>
    <workbookView xWindow="-110" yWindow="-110" windowWidth="19420" windowHeight="10420" xr2:uid="{FF9B8E57-B727-43BB-A63A-A8696AA40007}"/>
  </bookViews>
  <sheets>
    <sheet name="FCF" sheetId="1" r:id="rId1"/>
    <sheet name="Details" sheetId="3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32" i="3" l="1"/>
  <c r="F42" i="1"/>
  <c r="C57" i="1"/>
  <c r="J48" i="1"/>
  <c r="J44" i="1"/>
  <c r="J43" i="1"/>
  <c r="F43" i="1"/>
  <c r="F44" i="1" s="1"/>
  <c r="C43" i="1"/>
  <c r="C44" i="1" s="1"/>
  <c r="C45" i="1" s="1"/>
  <c r="C49" i="1" s="1"/>
  <c r="C39" i="1"/>
  <c r="F8" i="1"/>
  <c r="I30" i="3"/>
  <c r="K25" i="3"/>
  <c r="K28" i="3" s="1"/>
  <c r="L28" i="3" s="1"/>
  <c r="F45" i="1" l="1"/>
  <c r="F49" i="1" s="1"/>
  <c r="C50" i="1"/>
  <c r="C52" i="1" s="1"/>
  <c r="C54" i="1" s="1"/>
  <c r="C58" i="1" s="1"/>
  <c r="C59" i="1" s="1"/>
  <c r="J45" i="1"/>
  <c r="J49" i="1" s="1"/>
  <c r="L25" i="3"/>
  <c r="F50" i="1" l="1"/>
  <c r="F52" i="1"/>
  <c r="F54" i="1" s="1"/>
  <c r="F59" i="1" s="1"/>
  <c r="J50" i="1"/>
  <c r="J52" i="1" s="1"/>
  <c r="J54" i="1" s="1"/>
  <c r="J59" i="1" s="1"/>
  <c r="C23" i="1"/>
  <c r="C61" i="1" l="1"/>
  <c r="C65" i="1" s="1"/>
  <c r="J14" i="1"/>
  <c r="J9" i="1"/>
  <c r="J10" i="1" s="1"/>
  <c r="F9" i="1"/>
  <c r="F10" i="1" s="1"/>
  <c r="F11" i="1" s="1"/>
  <c r="C9" i="1"/>
  <c r="C10" i="1" s="1"/>
  <c r="C11" i="1" s="1"/>
  <c r="C5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  <c r="C31" i="1" s="1"/>
</calcChain>
</file>

<file path=xl/sharedStrings.xml><?xml version="1.0" encoding="utf-8"?>
<sst xmlns="http://schemas.openxmlformats.org/spreadsheetml/2006/main" count="183" uniqueCount="73">
  <si>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</si>
  <si>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</si>
  <si>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</si>
  <si>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</si>
  <si>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</si>
  <si>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</si>
  <si>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</si>
  <si>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</si>
  <si>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</si>
  <si>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</si>
  <si>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</si>
  <si>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</si>
  <si>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</si>
  <si>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</si>
  <si>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</si>
  <si>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</si>
  <si>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</si>
  <si>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</si>
  <si>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</si>
  <si>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</si>
  <si>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</si>
  <si>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</si>
  <si>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</si>
  <si>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</si>
  <si>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</si>
  <si>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</si>
  <si>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</si>
  <si>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</si>
  <si>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</si>
  <si>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</si>
  <si>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</si>
  <si>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</si>
  <si>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</si>
  <si>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</si>
  <si>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</si>
  <si>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Project Title</t>
  </si>
  <si>
    <t xml:space="preserve">L3 -   </t>
  </si>
  <si>
    <t xml:space="preserve">L4 -   </t>
  </si>
  <si>
    <t>List of wells involved and their production</t>
  </si>
  <si>
    <t>S/N</t>
  </si>
  <si>
    <t>Description</t>
  </si>
  <si>
    <t>Start Date</t>
  </si>
  <si>
    <t>Date spent/To be spent</t>
  </si>
  <si>
    <t>Value realised or to be realised(Bopd)</t>
  </si>
  <si>
    <t>(GD19) Increase K2S Production Availability from 85% to 95% by Q1 2020 by addressing Link and Power issues</t>
  </si>
  <si>
    <t>Business Case:</t>
  </si>
  <si>
    <t xml:space="preserve">Review of key Availability drivers of the Kolo Creek to Soku (K2S) Production stream conducted in April/May 2019 revealed ample opportunities to improve efficiencies in the power supply system and data communication link. </t>
  </si>
  <si>
    <t>Expected Business Outcome</t>
  </si>
  <si>
    <t>Increased Production Availability (30mmscfd + 2kbopd)</t>
  </si>
  <si>
    <t>Lower OPEX year-on- year (reduced cost of intervention and restarts)</t>
  </si>
  <si>
    <t>Waste (rework) Elimination</t>
  </si>
  <si>
    <t>Cost of Execution: USD200,000</t>
  </si>
  <si>
    <t>31/8/2019</t>
  </si>
  <si>
    <t>31/01/2020</t>
  </si>
  <si>
    <t>Cost of Execution (F$k)</t>
  </si>
  <si>
    <t>Date at which value was realised</t>
  </si>
  <si>
    <t>End-to-end review of system vulnerabilities</t>
  </si>
  <si>
    <t>Finalise CTR</t>
  </si>
  <si>
    <t>Fix Link/devices redundancy and fall-back issues</t>
  </si>
  <si>
    <t xml:space="preserve">Sept </t>
  </si>
  <si>
    <t>Enable remote diagnostics capability for data communication hardware</t>
  </si>
  <si>
    <t>Fix Power supply vulnerabilities (synchronization of MGG &amp; SDG)</t>
  </si>
  <si>
    <t>Nov</t>
  </si>
  <si>
    <t>Configure alarms for communication link failure on Soku and Kolocreek PACO systems; optimize link outage time-out setting</t>
  </si>
  <si>
    <t>Configure secondary OPC server to communicate with GSGW</t>
  </si>
  <si>
    <t>Conduct end-to-end systems test to verify that the desired performance standard has been met</t>
  </si>
  <si>
    <t>b</t>
  </si>
  <si>
    <t>Cumm Oil
Kbod</t>
  </si>
  <si>
    <t>Cumm Gas
MMScfd</t>
  </si>
  <si>
    <t>Monthly for Sept and Oct</t>
  </si>
  <si>
    <t>November - December</t>
  </si>
  <si>
    <t>September - October</t>
  </si>
  <si>
    <t>Monthly for Nov and 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</si>
</sst>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57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0" fontId="3" fillId="0" borderId="7" xfId="0" applyFont="1" applyBorder="1" applyAlignment="1">
      <alignment horizontal="center"/>
    </xf>
    <xf numFmtId="0" fontId="3" fillId="0" borderId="8" xfId="0" applyFont="1" applyBorder="1"/>
    <xf numFmtId="0" fontId="0" fillId="0" borderId="8" xfId="0" applyBorder="1"/>
    <xf numFmtId="0" fontId="0" fillId="0" borderId="9" xfId="0" applyBorder="1"/>
    <xf numFmtId="0" fontId="3" fillId="0" borderId="0" xfId="0" applyFont="1" applyBorder="1"/>
    <xf numFmtId="0" fontId="5" fillId="0" borderId="0" xfId="0" applyFont="1" applyBorder="1"/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vertical="center"/>
    </xf>
    <xf numFmtId="0" fontId="3" fillId="0" borderId="13" xfId="0" applyFont="1" applyBorder="1" applyAlignment="1">
      <alignment vertical="center" wrapText="1"/>
    </xf>
    <xf numFmtId="0" fontId="3" fillId="0" borderId="14" xfId="0" applyFont="1" applyFill="1" applyBorder="1" applyAlignment="1">
      <alignment wrapText="1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vertical="center"/>
    </xf>
    <xf numFmtId="15" fontId="0" fillId="0" borderId="13" xfId="0" applyNumberFormat="1" applyBorder="1" applyAlignment="1">
      <alignment vertical="center"/>
    </xf>
    <xf numFmtId="0" fontId="0" fillId="0" borderId="11" xfId="0" applyBorder="1" applyAlignment="1">
      <alignment wrapText="1"/>
    </xf>
    <xf numFmtId="0" fontId="0" fillId="0" borderId="10" xfId="0" applyBorder="1"/>
    <xf numFmtId="0" fontId="0" fillId="0" borderId="0" xfId="0" applyAlignment="1">
      <alignment horizontal="left" wrapText="1"/>
    </xf>
    <xf numFmtId="0" fontId="0" fillId="0" borderId="11" xfId="0" applyBorder="1" applyAlignment="1">
      <alignment horizontal="left" wrapText="1"/>
    </xf>
    <xf numFmtId="15" fontId="3" fillId="0" borderId="0" xfId="0" applyNumberFormat="1" applyFont="1" applyBorder="1"/>
    <xf numFmtId="14" fontId="0" fillId="0" borderId="0" xfId="0" applyNumberFormat="1" applyBorder="1"/>
    <xf numFmtId="17" fontId="3" fillId="0" borderId="13" xfId="0" applyNumberFormat="1" applyFont="1" applyBorder="1" applyAlignment="1">
      <alignment vertical="center"/>
    </xf>
    <xf numFmtId="0" fontId="0" fillId="0" borderId="13" xfId="0" applyBorder="1" applyAlignment="1">
      <alignment vertical="center" wrapText="1"/>
    </xf>
    <xf numFmtId="0" fontId="0" fillId="0" borderId="13" xfId="0" applyBorder="1" applyAlignment="1">
      <alignment wrapText="1"/>
    </xf>
    <xf numFmtId="15" fontId="0" fillId="0" borderId="13" xfId="0" applyNumberFormat="1" applyBorder="1"/>
    <xf numFmtId="0" fontId="0" fillId="0" borderId="16" xfId="0" applyBorder="1" applyAlignment="1">
      <alignment horizontal="center" vertical="center"/>
    </xf>
    <xf numFmtId="0" fontId="0" fillId="0" borderId="17" xfId="0" applyFont="1" applyBorder="1" applyAlignment="1">
      <alignment vertical="center" wrapText="1"/>
    </xf>
    <xf numFmtId="15" fontId="0" fillId="0" borderId="17" xfId="0" applyNumberFormat="1" applyFont="1" applyBorder="1" applyAlignment="1">
      <alignment vertical="center"/>
    </xf>
    <xf numFmtId="0" fontId="3" fillId="0" borderId="17" xfId="0" applyFont="1" applyBorder="1"/>
    <xf numFmtId="17" fontId="3" fillId="0" borderId="17" xfId="0" applyNumberFormat="1" applyFont="1" applyBorder="1"/>
    <xf numFmtId="0" fontId="3" fillId="0" borderId="18" xfId="0" applyFont="1" applyFill="1" applyBorder="1"/>
    <xf numFmtId="0" fontId="3" fillId="0" borderId="15" xfId="0" applyFont="1" applyFill="1" applyBorder="1" applyAlignment="1">
      <alignment vertical="center" wrapText="1"/>
    </xf>
  </cellXfs>
  <cellStyles count="3">
    <cellStyle name="Comma 10 6" xfId="1" xr:uid="{52006BFE-9059-45E3-99D4-20161C221BFD}"/>
    <cellStyle name="Comma 2" xfId="2" xr:uid="{3F92C62A-CD5B-47EB-9B8B-455244283276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168">
          <cell r="A168" t="str">
            <v>GPO</v>
          </cell>
        </row>
      </sheetData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>
        <row r="168">
          <cell r="A168" t="str">
            <v>GPO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168">
          <cell r="A168" t="str">
            <v>GPO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65"/>
  <sheetViews>
    <sheetView tabSelected="1" topLeftCell="A25" zoomScale="85" zoomScaleNormal="85" workbookViewId="0">
      <selection activeCell="C31" sqref="C31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B1" s="5" t="s">
        <v>71</v>
      </c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v>61</v>
      </c>
      <c r="E7" s="7" t="s">
        <v>9</v>
      </c>
      <c r="F7" s="11">
        <v>61</v>
      </c>
      <c r="I7" s="7" t="s">
        <v>9</v>
      </c>
      <c r="J7" s="11">
        <v>61</v>
      </c>
    </row>
    <row r="8" spans="2:11" x14ac:dyDescent="0.35">
      <c r="B8" s="7" t="s">
        <v>10</v>
      </c>
      <c r="C8" s="12">
        <v>0.6</v>
      </c>
      <c r="D8" t="s">
        <v>11</v>
      </c>
      <c r="E8" s="7" t="s">
        <v>10</v>
      </c>
      <c r="F8" s="13">
        <f>9/5.8</f>
        <v>1.5517241379310345</v>
      </c>
      <c r="G8" t="s">
        <v>11</v>
      </c>
      <c r="I8" s="7" t="s">
        <v>10</v>
      </c>
      <c r="J8" s="13"/>
      <c r="K8" t="s">
        <v>11</v>
      </c>
    </row>
    <row r="9" spans="2:11" x14ac:dyDescent="0.35">
      <c r="B9" s="7" t="s">
        <v>12</v>
      </c>
      <c r="C9" s="15">
        <f>C8*C7*1000</f>
        <v>36600</v>
      </c>
      <c r="E9" s="7" t="s">
        <v>13</v>
      </c>
      <c r="F9" s="15">
        <f>F8*F7*1000</f>
        <v>94655.172413793101</v>
      </c>
      <c r="I9" s="7" t="s">
        <v>13</v>
      </c>
      <c r="J9" s="14">
        <f t="shared" ref="J9" si="0">J8*J7*1000</f>
        <v>0</v>
      </c>
    </row>
    <row r="10" spans="2:11" x14ac:dyDescent="0.35">
      <c r="B10" s="7" t="s">
        <v>14</v>
      </c>
      <c r="C10" s="17">
        <f t="shared" ref="C10" si="1">+C9*C6</f>
        <v>2424640.2000000002</v>
      </c>
      <c r="E10" s="7" t="s">
        <v>14</v>
      </c>
      <c r="F10" s="17">
        <f>+F9*F6*5.8</f>
        <v>898712.99999999988</v>
      </c>
      <c r="I10" s="7" t="s">
        <v>14</v>
      </c>
      <c r="J10" s="17">
        <f>+J9*J6*5.8</f>
        <v>0</v>
      </c>
    </row>
    <row r="11" spans="2:11" x14ac:dyDescent="0.35">
      <c r="B11" s="7" t="s">
        <v>15</v>
      </c>
      <c r="C11" s="19">
        <f t="shared" ref="C11" si="2">-C10*0.2</f>
        <v>-484928.04000000004</v>
      </c>
      <c r="D11" t="s">
        <v>16</v>
      </c>
      <c r="E11" s="7" t="s">
        <v>17</v>
      </c>
      <c r="F11" s="19">
        <f>-F10*0.07</f>
        <v>-62909.909999999996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35">
      <c r="B12" s="7" t="s">
        <v>19</v>
      </c>
      <c r="C12" s="18">
        <v>-17000</v>
      </c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35">
      <c r="B15" s="7" t="s">
        <v>22</v>
      </c>
      <c r="C15" s="20">
        <f>+C10+C11+C12+C13+C14</f>
        <v>1922712.1600000001</v>
      </c>
      <c r="E15" s="7" t="s">
        <v>22</v>
      </c>
      <c r="F15" s="20">
        <f>+F10+F11+F12+F13+F14</f>
        <v>835803.08999999985</v>
      </c>
      <c r="I15" s="7" t="s">
        <v>22</v>
      </c>
      <c r="J15" s="20">
        <f>+J10+J11+J12+J13+J14</f>
        <v>0</v>
      </c>
    </row>
    <row r="16" spans="2:11" x14ac:dyDescent="0.35">
      <c r="B16" s="7" t="s">
        <v>23</v>
      </c>
      <c r="C16" s="18">
        <f>-C15*0.1275</f>
        <v>-245145.80040000004</v>
      </c>
      <c r="D16" t="s">
        <v>31</v>
      </c>
      <c r="E16" s="7" t="s">
        <v>24</v>
      </c>
      <c r="F16" s="18">
        <f>-F15*0.3</f>
        <v>-250740.92699999994</v>
      </c>
      <c r="I16" s="7" t="s">
        <v>24</v>
      </c>
      <c r="J16" s="18">
        <f>-J15*0.3</f>
        <v>0</v>
      </c>
    </row>
    <row r="17" spans="2:11" x14ac:dyDescent="0.35">
      <c r="B17" s="21"/>
      <c r="C17" s="22"/>
      <c r="E17" s="21"/>
      <c r="F17" s="22"/>
      <c r="I17" s="21"/>
      <c r="J17" s="22"/>
    </row>
    <row r="18" spans="2:11" ht="15" thickBot="1" x14ac:dyDescent="0.4">
      <c r="B18" s="23" t="s">
        <v>25</v>
      </c>
      <c r="C18" s="16">
        <f t="shared" ref="C18" si="3">+C15+C16</f>
        <v>1677566.3596000001</v>
      </c>
      <c r="E18" s="23" t="s">
        <v>25</v>
      </c>
      <c r="F18" s="16">
        <f t="shared" ref="F18" si="4">+F15+F16</f>
        <v>585062.16299999994</v>
      </c>
      <c r="I18" s="23" t="s">
        <v>25</v>
      </c>
      <c r="J18" s="16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4">
        <f>C18-C14</f>
        <v>1677566.3596000001</v>
      </c>
      <c r="D20" t="s">
        <v>27</v>
      </c>
      <c r="E20" t="s">
        <v>26</v>
      </c>
      <c r="F20" s="24">
        <f>F18-F14</f>
        <v>585062.16299999994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5">
        <f>C23+C22+C20</f>
        <v>1677566.3596000001</v>
      </c>
    </row>
    <row r="25" spans="2:11" x14ac:dyDescent="0.35">
      <c r="B25" t="s">
        <v>34</v>
      </c>
      <c r="C25" s="26">
        <f>C24*0.3</f>
        <v>503269.90788000001</v>
      </c>
      <c r="E25" t="s">
        <v>30</v>
      </c>
      <c r="F25" s="26">
        <f>F20*0.3</f>
        <v>175518.64889999997</v>
      </c>
      <c r="I25" t="s">
        <v>29</v>
      </c>
      <c r="J25" s="26">
        <f>J20*0.3</f>
        <v>0</v>
      </c>
    </row>
    <row r="27" spans="2:11" x14ac:dyDescent="0.35">
      <c r="B27" t="s">
        <v>32</v>
      </c>
      <c r="C27" s="4">
        <f>C25+F25+J25</f>
        <v>678788.55677999998</v>
      </c>
    </row>
    <row r="29" spans="2:11" x14ac:dyDescent="0.35">
      <c r="C29" s="4"/>
    </row>
    <row r="30" spans="2:11" x14ac:dyDescent="0.35">
      <c r="C30" s="4"/>
    </row>
    <row r="31" spans="2:11" x14ac:dyDescent="0.35">
      <c r="B31" t="s">
        <v>69</v>
      </c>
      <c r="C31" s="4">
        <f>C27/2</f>
        <v>339394.27838999999</v>
      </c>
    </row>
    <row r="33" spans="2:11" x14ac:dyDescent="0.35">
      <c r="D33" s="4"/>
    </row>
    <row r="34" spans="2:11" x14ac:dyDescent="0.35">
      <c r="C34" s="26"/>
    </row>
    <row r="35" spans="2:11" x14ac:dyDescent="0.35">
      <c r="B35" s="5" t="s">
        <v>70</v>
      </c>
      <c r="C35" s="26"/>
    </row>
    <row r="36" spans="2:11" ht="18.5" x14ac:dyDescent="0.45">
      <c r="B36" s="2" t="s">
        <v>0</v>
      </c>
      <c r="C36" s="3">
        <v>2019</v>
      </c>
      <c r="D36" s="4"/>
      <c r="E36" s="2" t="s">
        <v>1</v>
      </c>
      <c r="F36" s="3">
        <v>2019</v>
      </c>
      <c r="I36" s="2" t="s">
        <v>2</v>
      </c>
      <c r="J36" s="3">
        <v>2019</v>
      </c>
    </row>
    <row r="37" spans="2:11" x14ac:dyDescent="0.35">
      <c r="B37" s="5" t="s">
        <v>3</v>
      </c>
      <c r="E37" s="5" t="s">
        <v>3</v>
      </c>
      <c r="G37" s="4"/>
      <c r="I37" s="5" t="s">
        <v>3</v>
      </c>
    </row>
    <row r="38" spans="2:11" x14ac:dyDescent="0.35">
      <c r="B38" s="5" t="s">
        <v>4</v>
      </c>
      <c r="C38" s="6">
        <v>0</v>
      </c>
      <c r="E38" s="5"/>
      <c r="F38" s="6"/>
      <c r="G38" s="4"/>
      <c r="I38" s="5"/>
    </row>
    <row r="39" spans="2:11" x14ac:dyDescent="0.35">
      <c r="B39" s="5" t="s">
        <v>5</v>
      </c>
      <c r="C39" s="6">
        <f>C38*0.2</f>
        <v>0</v>
      </c>
      <c r="E39" s="5"/>
      <c r="F39" s="6"/>
      <c r="G39" s="4"/>
      <c r="I39" s="5"/>
    </row>
    <row r="40" spans="2:11" x14ac:dyDescent="0.35">
      <c r="B40" s="7" t="s">
        <v>6</v>
      </c>
      <c r="C40" s="8">
        <v>66.247</v>
      </c>
      <c r="D40" t="s">
        <v>7</v>
      </c>
      <c r="E40" s="7" t="s">
        <v>8</v>
      </c>
      <c r="F40" s="9">
        <v>1.637</v>
      </c>
      <c r="G40" t="s">
        <v>7</v>
      </c>
      <c r="I40" s="7" t="s">
        <v>8</v>
      </c>
      <c r="J40" s="10">
        <v>2.5299999999999998</v>
      </c>
      <c r="K40" t="s">
        <v>7</v>
      </c>
    </row>
    <row r="41" spans="2:11" x14ac:dyDescent="0.35">
      <c r="B41" s="7" t="s">
        <v>9</v>
      </c>
      <c r="C41" s="11">
        <v>61</v>
      </c>
      <c r="E41" s="7" t="s">
        <v>9</v>
      </c>
      <c r="F41" s="11">
        <v>61</v>
      </c>
      <c r="I41" s="7" t="s">
        <v>9</v>
      </c>
      <c r="J41" s="11">
        <v>61</v>
      </c>
    </row>
    <row r="42" spans="2:11" x14ac:dyDescent="0.35">
      <c r="B42" s="7" t="s">
        <v>10</v>
      </c>
      <c r="C42" s="12">
        <v>2</v>
      </c>
      <c r="D42" t="s">
        <v>11</v>
      </c>
      <c r="E42" s="7" t="s">
        <v>10</v>
      </c>
      <c r="F42" s="13">
        <f>30/5.8</f>
        <v>5.1724137931034484</v>
      </c>
      <c r="G42" t="s">
        <v>11</v>
      </c>
      <c r="I42" s="7" t="s">
        <v>10</v>
      </c>
      <c r="J42" s="13"/>
      <c r="K42" t="s">
        <v>11</v>
      </c>
    </row>
    <row r="43" spans="2:11" x14ac:dyDescent="0.35">
      <c r="B43" s="7" t="s">
        <v>12</v>
      </c>
      <c r="C43" s="15">
        <f>C42*C41*1000</f>
        <v>122000</v>
      </c>
      <c r="E43" s="7" t="s">
        <v>13</v>
      </c>
      <c r="F43" s="15">
        <f>F42*F41*1000</f>
        <v>315517.24137931038</v>
      </c>
      <c r="I43" s="7" t="s">
        <v>13</v>
      </c>
      <c r="J43" s="14">
        <f t="shared" ref="J43" si="6">J42*J41*1000</f>
        <v>0</v>
      </c>
    </row>
    <row r="44" spans="2:11" x14ac:dyDescent="0.35">
      <c r="B44" s="7" t="s">
        <v>14</v>
      </c>
      <c r="C44" s="17">
        <f t="shared" ref="C44" si="7">+C43*C40</f>
        <v>8082134</v>
      </c>
      <c r="E44" s="7" t="s">
        <v>14</v>
      </c>
      <c r="F44" s="17">
        <f>+F43*F40*5.8</f>
        <v>2995710</v>
      </c>
      <c r="I44" s="7" t="s">
        <v>14</v>
      </c>
      <c r="J44" s="17">
        <f>+J43*J40*5.8</f>
        <v>0</v>
      </c>
    </row>
    <row r="45" spans="2:11" x14ac:dyDescent="0.35">
      <c r="B45" s="7" t="s">
        <v>15</v>
      </c>
      <c r="C45" s="19">
        <f t="shared" ref="C45" si="8">-C44*0.2</f>
        <v>-1616426.8</v>
      </c>
      <c r="D45" t="s">
        <v>16</v>
      </c>
      <c r="E45" s="7" t="s">
        <v>17</v>
      </c>
      <c r="F45" s="19">
        <f>-F44*0.07</f>
        <v>-209699.7</v>
      </c>
      <c r="G45" t="s">
        <v>18</v>
      </c>
      <c r="I45" s="7" t="s">
        <v>17</v>
      </c>
      <c r="J45" s="19">
        <f>-J44*0.07</f>
        <v>0</v>
      </c>
      <c r="K45" t="s">
        <v>18</v>
      </c>
    </row>
    <row r="46" spans="2:11" x14ac:dyDescent="0.35">
      <c r="B46" s="7" t="s">
        <v>19</v>
      </c>
      <c r="C46" s="18">
        <v>-181000</v>
      </c>
      <c r="E46" s="7" t="s">
        <v>19</v>
      </c>
      <c r="F46" s="18">
        <v>0</v>
      </c>
      <c r="I46" s="7" t="s">
        <v>19</v>
      </c>
      <c r="J46" s="18">
        <v>0</v>
      </c>
    </row>
    <row r="47" spans="2:11" x14ac:dyDescent="0.35">
      <c r="B47" s="7" t="s">
        <v>20</v>
      </c>
      <c r="C47" s="18"/>
      <c r="E47" s="7" t="s">
        <v>20</v>
      </c>
      <c r="F47" s="18"/>
      <c r="I47" s="7" t="s">
        <v>20</v>
      </c>
      <c r="J47" s="18"/>
    </row>
    <row r="48" spans="2:11" x14ac:dyDescent="0.35">
      <c r="B48" s="7" t="s">
        <v>21</v>
      </c>
      <c r="C48" s="18"/>
      <c r="E48" s="7" t="s">
        <v>21</v>
      </c>
      <c r="F48" s="18"/>
      <c r="I48" s="7" t="s">
        <v>21</v>
      </c>
      <c r="J48" s="18">
        <f>-J42*J41*2706</f>
        <v>0</v>
      </c>
    </row>
    <row r="49" spans="2:11" x14ac:dyDescent="0.35">
      <c r="B49" s="7" t="s">
        <v>22</v>
      </c>
      <c r="C49" s="20">
        <f>+C44+C45+C46+C47+C48</f>
        <v>6284707.2000000002</v>
      </c>
      <c r="E49" s="7" t="s">
        <v>22</v>
      </c>
      <c r="F49" s="20">
        <f>+F44+F45+F46+F47+F48</f>
        <v>2786010.3</v>
      </c>
      <c r="I49" s="7" t="s">
        <v>22</v>
      </c>
      <c r="J49" s="20">
        <f>+J44+J45+J46+J47+J48</f>
        <v>0</v>
      </c>
    </row>
    <row r="50" spans="2:11" x14ac:dyDescent="0.35">
      <c r="B50" s="7" t="s">
        <v>23</v>
      </c>
      <c r="C50" s="18">
        <f>-C49*0.1275</f>
        <v>-801300.16800000006</v>
      </c>
      <c r="D50" t="s">
        <v>31</v>
      </c>
      <c r="E50" s="7" t="s">
        <v>24</v>
      </c>
      <c r="F50" s="18">
        <f>-F49*0.3</f>
        <v>-835803.09</v>
      </c>
      <c r="I50" s="7" t="s">
        <v>24</v>
      </c>
      <c r="J50" s="18">
        <f>-J49*0.3</f>
        <v>0</v>
      </c>
    </row>
    <row r="51" spans="2:11" x14ac:dyDescent="0.35">
      <c r="B51" s="21"/>
      <c r="C51" s="22"/>
      <c r="E51" s="21"/>
      <c r="F51" s="22"/>
      <c r="I51" s="21"/>
      <c r="J51" s="22"/>
    </row>
    <row r="52" spans="2:11" ht="15" thickBot="1" x14ac:dyDescent="0.4">
      <c r="B52" s="23" t="s">
        <v>25</v>
      </c>
      <c r="C52" s="16">
        <f t="shared" ref="C52" si="9">+C49+C50</f>
        <v>5483407.0319999997</v>
      </c>
      <c r="E52" s="23" t="s">
        <v>25</v>
      </c>
      <c r="F52" s="16">
        <f t="shared" ref="F52" si="10">+F49+F50</f>
        <v>1950207.21</v>
      </c>
      <c r="I52" s="23" t="s">
        <v>25</v>
      </c>
      <c r="J52" s="16">
        <f t="shared" ref="J52" si="11">+J49+J50</f>
        <v>0</v>
      </c>
    </row>
    <row r="53" spans="2:11" ht="15" thickTop="1" x14ac:dyDescent="0.35"/>
    <row r="54" spans="2:11" ht="15" thickBot="1" x14ac:dyDescent="0.4">
      <c r="B54" t="s">
        <v>26</v>
      </c>
      <c r="C54" s="24">
        <f>C52-C48</f>
        <v>5483407.0319999997</v>
      </c>
      <c r="D54" t="s">
        <v>27</v>
      </c>
      <c r="E54" t="s">
        <v>26</v>
      </c>
      <c r="F54" s="24">
        <f>F52-F48</f>
        <v>1950207.21</v>
      </c>
      <c r="G54" t="s">
        <v>27</v>
      </c>
      <c r="I54" t="s">
        <v>26</v>
      </c>
      <c r="J54" s="24">
        <f>J52-J48</f>
        <v>0</v>
      </c>
      <c r="K54" t="s">
        <v>27</v>
      </c>
    </row>
    <row r="55" spans="2:11" ht="15" thickTop="1" x14ac:dyDescent="0.35"/>
    <row r="56" spans="2:11" x14ac:dyDescent="0.35">
      <c r="B56" s="5" t="s">
        <v>4</v>
      </c>
      <c r="C56" s="6"/>
    </row>
    <row r="57" spans="2:11" x14ac:dyDescent="0.35">
      <c r="B57" s="5" t="s">
        <v>28</v>
      </c>
      <c r="C57" s="6">
        <f>(-0.2*C56*0.1275)</f>
        <v>0</v>
      </c>
    </row>
    <row r="58" spans="2:11" x14ac:dyDescent="0.35">
      <c r="B58" t="s">
        <v>33</v>
      </c>
      <c r="C58" s="25">
        <f>C57+C56+C54</f>
        <v>5483407.0319999997</v>
      </c>
    </row>
    <row r="59" spans="2:11" x14ac:dyDescent="0.35">
      <c r="B59" t="s">
        <v>34</v>
      </c>
      <c r="C59" s="26">
        <f>C58*0.3</f>
        <v>1645022.1095999999</v>
      </c>
      <c r="E59" t="s">
        <v>30</v>
      </c>
      <c r="F59" s="26">
        <f>F54*0.3</f>
        <v>585062.16299999994</v>
      </c>
      <c r="I59" t="s">
        <v>29</v>
      </c>
      <c r="J59" s="26">
        <f>J54*0.3</f>
        <v>0</v>
      </c>
    </row>
    <row r="61" spans="2:11" x14ac:dyDescent="0.35">
      <c r="B61" t="s">
        <v>32</v>
      </c>
      <c r="C61" s="4">
        <f>C59+F59+J59</f>
        <v>2230084.2725999998</v>
      </c>
    </row>
    <row r="63" spans="2:11" x14ac:dyDescent="0.35">
      <c r="C63" s="4"/>
    </row>
    <row r="64" spans="2:11" x14ac:dyDescent="0.35">
      <c r="C64" s="4"/>
    </row>
    <row r="65" spans="2:3" x14ac:dyDescent="0.35">
      <c r="B65" t="s">
        <v>72</v>
      </c>
      <c r="C65" s="4">
        <f>C61/2</f>
        <v>1115042.1362999999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767C2-67A1-4665-BAD0-ED1718A5EAE9}">
  <dimension ref="C2:L53"/>
  <sheetViews>
    <sheetView topLeftCell="E22" workbookViewId="0">
      <selection activeCell="J33" sqref="J33"/>
    </sheetView>
  </sheetViews>
  <sheetFormatPr defaultRowHeight="14.5" x14ac:dyDescent="0.35"/>
  <cols>
    <col min="3" max="3" width="6.26953125" customWidth="1"/>
    <col min="4" max="4" width="63.81640625" customWidth="1"/>
    <col min="5" max="5" width="11.90625" customWidth="1"/>
    <col min="6" max="6" width="13.453125" customWidth="1"/>
    <col min="7" max="7" width="21.54296875" customWidth="1"/>
    <col min="8" max="8" width="22.81640625" customWidth="1"/>
    <col min="9" max="9" width="20.6328125" customWidth="1"/>
    <col min="10" max="10" width="22" customWidth="1"/>
    <col min="11" max="11" width="10.81640625" customWidth="1"/>
  </cols>
  <sheetData>
    <row r="2" spans="3:10" ht="15" thickBot="1" x14ac:dyDescent="0.4"/>
    <row r="3" spans="3:10" x14ac:dyDescent="0.35">
      <c r="C3" s="27" t="s">
        <v>66</v>
      </c>
      <c r="D3" s="28" t="s">
        <v>35</v>
      </c>
      <c r="E3" s="29"/>
      <c r="F3" s="29"/>
      <c r="G3" s="29"/>
      <c r="H3" s="29"/>
      <c r="I3" s="29"/>
      <c r="J3" s="30"/>
    </row>
    <row r="4" spans="3:10" x14ac:dyDescent="0.35">
      <c r="C4" s="41"/>
      <c r="D4" s="31" t="s">
        <v>44</v>
      </c>
      <c r="E4" s="21"/>
      <c r="F4" s="21"/>
      <c r="G4" s="21"/>
      <c r="H4" s="21"/>
      <c r="I4" s="21"/>
      <c r="J4" s="40"/>
    </row>
    <row r="5" spans="3:10" x14ac:dyDescent="0.35">
      <c r="C5" s="41"/>
      <c r="D5" s="31"/>
      <c r="E5" s="21"/>
      <c r="F5" s="21"/>
      <c r="G5" s="21"/>
      <c r="H5" s="21"/>
      <c r="I5" s="21"/>
      <c r="J5" s="40"/>
    </row>
    <row r="6" spans="3:10" x14ac:dyDescent="0.35">
      <c r="C6" s="41"/>
      <c r="D6" s="5" t="s">
        <v>45</v>
      </c>
      <c r="E6" s="21"/>
      <c r="F6" s="21"/>
      <c r="G6" s="21"/>
      <c r="H6" s="21"/>
      <c r="I6" s="21"/>
      <c r="J6" s="40"/>
    </row>
    <row r="7" spans="3:10" ht="33" customHeight="1" x14ac:dyDescent="0.35">
      <c r="C7" s="41"/>
      <c r="D7" s="42" t="s">
        <v>46</v>
      </c>
      <c r="E7" s="42"/>
      <c r="F7" s="42"/>
      <c r="G7" s="42"/>
      <c r="H7" s="42"/>
      <c r="I7" s="42"/>
      <c r="J7" s="43"/>
    </row>
    <row r="8" spans="3:10" x14ac:dyDescent="0.35">
      <c r="C8" s="41"/>
      <c r="E8" s="21"/>
      <c r="F8" s="21"/>
      <c r="G8" s="21"/>
      <c r="H8" s="21"/>
      <c r="I8" s="21"/>
      <c r="J8" s="40"/>
    </row>
    <row r="9" spans="3:10" x14ac:dyDescent="0.35">
      <c r="C9" s="41"/>
      <c r="D9" t="s">
        <v>47</v>
      </c>
      <c r="E9" s="21"/>
      <c r="F9" s="21"/>
      <c r="G9" s="21"/>
      <c r="H9" s="21"/>
      <c r="I9" s="21"/>
      <c r="J9" s="40"/>
    </row>
    <row r="10" spans="3:10" x14ac:dyDescent="0.35">
      <c r="C10" s="41"/>
      <c r="D10" t="s">
        <v>48</v>
      </c>
      <c r="E10" s="21"/>
      <c r="F10" s="21"/>
      <c r="G10" s="21"/>
      <c r="H10" s="21"/>
      <c r="I10" s="21"/>
      <c r="J10" s="40"/>
    </row>
    <row r="11" spans="3:10" x14ac:dyDescent="0.35">
      <c r="C11" s="41"/>
      <c r="D11" t="s">
        <v>49</v>
      </c>
      <c r="E11" s="21"/>
      <c r="F11" s="21"/>
      <c r="G11" s="21"/>
      <c r="H11" s="21"/>
      <c r="I11" s="21"/>
      <c r="J11" s="40"/>
    </row>
    <row r="12" spans="3:10" x14ac:dyDescent="0.35">
      <c r="C12" s="41"/>
      <c r="D12" t="s">
        <v>50</v>
      </c>
      <c r="E12" s="21"/>
      <c r="F12" s="21"/>
      <c r="G12" s="21"/>
      <c r="H12" s="21"/>
      <c r="I12" s="21"/>
      <c r="J12" s="40"/>
    </row>
    <row r="13" spans="3:10" x14ac:dyDescent="0.35">
      <c r="C13" s="41"/>
      <c r="E13" s="21"/>
      <c r="F13" s="21"/>
      <c r="G13" s="21"/>
      <c r="H13" s="21"/>
      <c r="I13" s="21"/>
      <c r="J13" s="40"/>
    </row>
    <row r="14" spans="3:10" x14ac:dyDescent="0.35">
      <c r="C14" s="41"/>
      <c r="D14" t="s">
        <v>51</v>
      </c>
      <c r="E14" s="21"/>
      <c r="F14" s="21"/>
      <c r="G14" s="21"/>
      <c r="H14" s="21"/>
      <c r="I14" s="21"/>
      <c r="J14" s="40"/>
    </row>
    <row r="15" spans="3:10" x14ac:dyDescent="0.35">
      <c r="C15" s="41"/>
      <c r="D15" s="44" t="s">
        <v>36</v>
      </c>
      <c r="E15" s="45" t="s">
        <v>52</v>
      </c>
      <c r="F15" s="21"/>
      <c r="G15" s="21"/>
      <c r="H15" s="21"/>
      <c r="I15" s="21"/>
      <c r="J15" s="40"/>
    </row>
    <row r="16" spans="3:10" x14ac:dyDescent="0.35">
      <c r="C16" s="41"/>
      <c r="D16" s="44" t="s">
        <v>37</v>
      </c>
      <c r="E16" s="45" t="s">
        <v>53</v>
      </c>
      <c r="F16" s="21"/>
      <c r="G16" s="21"/>
      <c r="H16" s="21"/>
      <c r="I16" s="21"/>
      <c r="J16" s="40"/>
    </row>
    <row r="17" spans="3:12" x14ac:dyDescent="0.35">
      <c r="C17" s="41"/>
      <c r="D17" s="44"/>
      <c r="E17" s="45"/>
      <c r="F17" s="21"/>
      <c r="G17" s="21"/>
      <c r="H17" s="21"/>
      <c r="I17" s="21"/>
      <c r="J17" s="40"/>
    </row>
    <row r="18" spans="3:12" x14ac:dyDescent="0.35">
      <c r="C18" s="41"/>
      <c r="D18" s="44"/>
      <c r="E18" s="45"/>
      <c r="F18" s="21"/>
      <c r="G18" s="21"/>
      <c r="H18" s="21"/>
      <c r="I18" s="21"/>
      <c r="J18" s="40"/>
    </row>
    <row r="19" spans="3:12" x14ac:dyDescent="0.35">
      <c r="C19" s="41">
        <v>1</v>
      </c>
      <c r="D19" s="32" t="s">
        <v>38</v>
      </c>
      <c r="E19" s="21"/>
      <c r="F19" s="21"/>
      <c r="G19" s="21"/>
      <c r="H19" s="21"/>
      <c r="I19" s="21"/>
      <c r="J19" s="40"/>
    </row>
    <row r="20" spans="3:12" x14ac:dyDescent="0.35">
      <c r="C20" s="41"/>
      <c r="D20" s="21"/>
      <c r="E20" s="21"/>
      <c r="F20" s="21"/>
      <c r="G20" s="21"/>
      <c r="H20" s="21"/>
      <c r="I20" s="21"/>
      <c r="J20" s="40"/>
    </row>
    <row r="21" spans="3:12" ht="47" customHeight="1" x14ac:dyDescent="0.35">
      <c r="C21" s="33" t="s">
        <v>39</v>
      </c>
      <c r="D21" s="34" t="s">
        <v>40</v>
      </c>
      <c r="E21" s="34" t="s">
        <v>41</v>
      </c>
      <c r="F21" s="34" t="s">
        <v>41</v>
      </c>
      <c r="G21" s="34" t="s">
        <v>54</v>
      </c>
      <c r="H21" s="34" t="s">
        <v>42</v>
      </c>
      <c r="I21" s="35" t="s">
        <v>43</v>
      </c>
      <c r="J21" s="36" t="s">
        <v>55</v>
      </c>
      <c r="K21" s="56" t="s">
        <v>67</v>
      </c>
      <c r="L21" s="56" t="s">
        <v>68</v>
      </c>
    </row>
    <row r="22" spans="3:12" ht="28" customHeight="1" x14ac:dyDescent="0.35">
      <c r="C22" s="37">
        <v>1</v>
      </c>
      <c r="D22" s="38" t="s">
        <v>56</v>
      </c>
      <c r="E22" s="39">
        <v>43579</v>
      </c>
      <c r="F22" s="39">
        <v>43613</v>
      </c>
      <c r="G22" s="34">
        <v>1</v>
      </c>
      <c r="H22" s="46">
        <v>43556</v>
      </c>
      <c r="I22" s="34">
        <v>0</v>
      </c>
      <c r="J22" s="36"/>
    </row>
    <row r="23" spans="3:12" ht="28" customHeight="1" x14ac:dyDescent="0.35">
      <c r="C23" s="37">
        <v>2</v>
      </c>
      <c r="D23" s="38" t="s">
        <v>57</v>
      </c>
      <c r="E23" s="39">
        <v>43677</v>
      </c>
      <c r="F23" s="39">
        <v>43692</v>
      </c>
      <c r="G23" s="34">
        <v>1</v>
      </c>
      <c r="H23" s="46">
        <v>43647</v>
      </c>
      <c r="I23" s="34">
        <v>0</v>
      </c>
      <c r="J23" s="36"/>
    </row>
    <row r="24" spans="3:12" ht="28" customHeight="1" x14ac:dyDescent="0.35">
      <c r="C24" s="37">
        <v>3</v>
      </c>
      <c r="D24" s="38" t="s">
        <v>58</v>
      </c>
      <c r="E24" s="39">
        <v>43682</v>
      </c>
      <c r="F24" s="39">
        <v>43738</v>
      </c>
      <c r="G24" s="34">
        <v>10</v>
      </c>
      <c r="H24" s="46">
        <v>43678</v>
      </c>
      <c r="I24" s="34">
        <v>0.5</v>
      </c>
      <c r="J24" s="36" t="s">
        <v>59</v>
      </c>
    </row>
    <row r="25" spans="3:12" ht="28" customHeight="1" x14ac:dyDescent="0.35">
      <c r="C25" s="37">
        <v>4</v>
      </c>
      <c r="D25" s="38" t="s">
        <v>60</v>
      </c>
      <c r="E25" s="39">
        <v>43687</v>
      </c>
      <c r="F25" s="39">
        <v>43738</v>
      </c>
      <c r="G25" s="34">
        <v>5</v>
      </c>
      <c r="H25" s="46">
        <v>43678</v>
      </c>
      <c r="I25" s="34">
        <v>0.1</v>
      </c>
      <c r="J25" s="36" t="s">
        <v>59</v>
      </c>
      <c r="K25">
        <f>I25+I24</f>
        <v>0.6</v>
      </c>
      <c r="L25">
        <f>K25/$I$30*30</f>
        <v>9</v>
      </c>
    </row>
    <row r="26" spans="3:12" ht="28" customHeight="1" x14ac:dyDescent="0.35">
      <c r="C26" s="37">
        <v>5</v>
      </c>
      <c r="D26" s="47" t="s">
        <v>61</v>
      </c>
      <c r="E26" s="39">
        <v>43689</v>
      </c>
      <c r="F26" s="39">
        <v>43768</v>
      </c>
      <c r="G26" s="34">
        <v>60</v>
      </c>
      <c r="H26" s="46">
        <v>43739</v>
      </c>
      <c r="I26" s="34">
        <v>0.5</v>
      </c>
      <c r="J26" s="36" t="s">
        <v>62</v>
      </c>
    </row>
    <row r="27" spans="3:12" ht="28" customHeight="1" x14ac:dyDescent="0.35">
      <c r="C27" s="37">
        <v>6</v>
      </c>
      <c r="D27" s="48" t="s">
        <v>63</v>
      </c>
      <c r="E27" s="49">
        <v>43689</v>
      </c>
      <c r="F27" s="49">
        <v>43799</v>
      </c>
      <c r="G27" s="34">
        <v>20</v>
      </c>
      <c r="H27" s="46">
        <v>43739</v>
      </c>
      <c r="I27" s="34">
        <v>0.2</v>
      </c>
      <c r="J27" s="36" t="s">
        <v>62</v>
      </c>
    </row>
    <row r="28" spans="3:12" ht="28" customHeight="1" x14ac:dyDescent="0.35">
      <c r="C28" s="37">
        <v>7</v>
      </c>
      <c r="D28" s="38" t="s">
        <v>64</v>
      </c>
      <c r="E28" s="39">
        <v>43708</v>
      </c>
      <c r="F28" s="39">
        <v>43799</v>
      </c>
      <c r="G28" s="34">
        <v>100</v>
      </c>
      <c r="H28" s="46">
        <v>43739</v>
      </c>
      <c r="I28" s="34">
        <v>0.7</v>
      </c>
      <c r="J28" s="36" t="s">
        <v>62</v>
      </c>
      <c r="K28">
        <f>I28+I27+I26+K25</f>
        <v>2</v>
      </c>
      <c r="L28">
        <f>K28/$I$30*30</f>
        <v>30</v>
      </c>
    </row>
    <row r="29" spans="3:12" ht="32.5" customHeight="1" thickBot="1" x14ac:dyDescent="0.4">
      <c r="C29" s="50">
        <v>8</v>
      </c>
      <c r="D29" s="51" t="s">
        <v>65</v>
      </c>
      <c r="E29" s="52">
        <v>43800</v>
      </c>
      <c r="F29" s="52">
        <v>43843</v>
      </c>
      <c r="G29" s="53">
        <v>1</v>
      </c>
      <c r="H29" s="54">
        <v>43800</v>
      </c>
      <c r="I29" s="53">
        <v>0</v>
      </c>
      <c r="J29" s="55"/>
    </row>
    <row r="30" spans="3:12" x14ac:dyDescent="0.35">
      <c r="I30">
        <f>SUM(I22:I29)</f>
        <v>2</v>
      </c>
    </row>
    <row r="32" spans="3:12" x14ac:dyDescent="0.35">
      <c r="J32">
        <f>1.4/0.6</f>
        <v>2.3333333333333335</v>
      </c>
    </row>
    <row r="45" spans="4:4" x14ac:dyDescent="0.35">
      <c r="D45" t="s">
        <v>45</v>
      </c>
    </row>
    <row r="46" spans="4:4" x14ac:dyDescent="0.35">
      <c r="D46" t="s">
        <v>46</v>
      </c>
    </row>
    <row r="48" spans="4:4" x14ac:dyDescent="0.35">
      <c r="D48" t="s">
        <v>47</v>
      </c>
    </row>
    <row r="49" spans="4:4" x14ac:dyDescent="0.35">
      <c r="D49" t="s">
        <v>48</v>
      </c>
    </row>
    <row r="50" spans="4:4" x14ac:dyDescent="0.35">
      <c r="D50" t="s">
        <v>49</v>
      </c>
    </row>
    <row r="51" spans="4:4" x14ac:dyDescent="0.35">
      <c r="D51" t="s">
        <v>50</v>
      </c>
    </row>
    <row r="53" spans="4:4" x14ac:dyDescent="0.35">
      <c r="D53" t="s">
        <v>51</v>
      </c>
    </row>
  </sheetData>
  <mergeCells count="1">
    <mergeCell ref="D7:J7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2019-08-01T09:30:11Z</dcterms:modified>
</cp:coreProperties>
</file>