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ruth_oluwole_shell_com/Documents/Desktop moved in May 24/Cadence Initiative/"/>
    </mc:Choice>
  </mc:AlternateContent>
  <xr:revisionPtr revIDLastSave="2" documentId="8_{FB053364-E6BE-4890-B26F-669CB9A55FF9}" xr6:coauthVersionLast="47" xr6:coauthVersionMax="47" xr10:uidLastSave="{A9FE3AE3-BC85-4960-959E-98D81CA0986E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3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N23" i="5" l="1"/>
  <c r="T31" i="5"/>
  <c r="S31" i="5"/>
  <c r="T27" i="5"/>
  <c r="T22" i="5"/>
  <c r="T23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<sst xmlns="http://schemas.openxmlformats.org/spreadsheetml/2006/main" count="305" uniqueCount="136">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</sst>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0" fontId="0" fillId="4" borderId="0" xfId="0" applyFill="1" applyAlignment="1">
      <alignment horizontal="right"/>
    </xf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54"/>
  <sheetViews>
    <sheetView tabSelected="1" topLeftCell="A18" zoomScale="85" zoomScaleNormal="85" workbookViewId="0">
      <selection activeCell="H30" sqref="H30"/>
    </sheetView>
  </sheetViews>
  <sheetFormatPr defaultColWidth="9.1796875" defaultRowHeight="14.5"/>
  <cols>
    <col min="1" max="1" width="8.7265625" style="72"/>
    <col min="2" max="2" width="14.26953125" style="72" customWidth="1"/>
    <col min="3" max="3" width="68.7265625" style="72" customWidth="1"/>
    <col min="4" max="4" width="28.26953125" style="72" customWidth="1"/>
    <col min="5" max="5" width="1.453125" style="72" hidden="1" customWidth="1"/>
    <col min="6" max="6" width="28.54296875" style="107" customWidth="1"/>
    <col min="7" max="7" width="4.26953125" style="72" customWidth="1"/>
    <col min="8" max="8" width="4.7265625" style="72" customWidth="1"/>
    <col min="9" max="9" width="12.90625" style="72" customWidth="1"/>
    <col min="10" max="10" width="18.54296875" style="72" customWidth="1"/>
    <col min="11" max="11" width="15.453125" style="72" customWidth="1"/>
    <col min="12" max="12" width="8.7265625" style="72"/>
    <col min="13" max="14" width="13.26953125" style="72" bestFit="1" customWidth="1"/>
    <col min="15" max="15" width="31.54296875" style="72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hidden="1" thickBot="1"/>
    <row r="2" spans="2:20" ht="25.5" hidden="1" thickBot="1">
      <c r="C2" s="159" t="s">
        <v>0</v>
      </c>
      <c r="D2" s="160"/>
      <c r="E2" s="160"/>
      <c r="F2" s="161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149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149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149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149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149">
        <v>0.41</v>
      </c>
    </row>
    <row r="10" spans="2:20" hidden="1">
      <c r="B10" s="73"/>
      <c r="C10" s="142" t="s">
        <v>24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25</v>
      </c>
      <c r="O10" s="142" t="s">
        <v>24</v>
      </c>
      <c r="P10" s="144">
        <v>1</v>
      </c>
      <c r="Q10" s="146">
        <v>0</v>
      </c>
      <c r="R10" s="147">
        <v>0.41</v>
      </c>
      <c r="S10" s="148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3.79</v>
      </c>
      <c r="R11" s="122">
        <v>0</v>
      </c>
      <c r="S11" s="123">
        <v>0.04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3.3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>
      <c r="C19" s="97" t="s">
        <v>37</v>
      </c>
      <c r="D19" s="98" t="s">
        <v>38</v>
      </c>
      <c r="E19" s="99"/>
      <c r="F19" s="111"/>
    </row>
    <row r="20" spans="2:20">
      <c r="C20" s="100" t="s">
        <v>39</v>
      </c>
      <c r="D20" s="116" t="s">
        <v>40</v>
      </c>
      <c r="E20" s="90"/>
      <c r="F20" s="112"/>
    </row>
    <row r="21" spans="2:20" ht="15.4" customHeight="1">
      <c r="C21" s="69"/>
      <c r="D21" s="156"/>
      <c r="E21" s="157"/>
      <c r="F21" s="158"/>
    </row>
    <row r="22" spans="2:20" ht="15" thickBot="1">
      <c r="C22" s="69" t="s">
        <v>41</v>
      </c>
      <c r="D22" s="117" t="s">
        <v>11</v>
      </c>
      <c r="E22" s="91">
        <f>IF(D22=$K$4,(VLOOKUP(D24,$C$5:$F$17,2,FALSE)),(VLOOKUP(D24,$C$5:$F$17,4,FALSE)))</f>
        <v>0.2</v>
      </c>
      <c r="F22" s="113">
        <v>0</v>
      </c>
      <c r="R22">
        <v>0.25</v>
      </c>
      <c r="S22" s="139">
        <v>0.8</v>
      </c>
      <c r="T22" s="140">
        <f>S22*R22</f>
        <v>0.2</v>
      </c>
    </row>
    <row r="23" spans="2:20">
      <c r="C23" s="70" t="s">
        <v>42</v>
      </c>
      <c r="D23" s="118" t="s">
        <v>43</v>
      </c>
      <c r="E23" s="82"/>
      <c r="F23" s="113">
        <v>0</v>
      </c>
      <c r="H23" s="152" t="s">
        <v>44</v>
      </c>
      <c r="I23" s="153"/>
      <c r="J23" s="95" t="s">
        <v>45</v>
      </c>
      <c r="M23" s="139">
        <v>6120468.8899999997</v>
      </c>
      <c r="N23" s="141">
        <f>M23*0.55*0.25</f>
        <v>841564.47237500001</v>
      </c>
      <c r="S23">
        <v>5.6</v>
      </c>
      <c r="T23">
        <f>S23/R22</f>
        <v>22.4</v>
      </c>
    </row>
    <row r="24" spans="2:20" ht="15" thickBot="1">
      <c r="C24" s="69" t="s">
        <v>46</v>
      </c>
      <c r="D24" s="119" t="s">
        <v>10</v>
      </c>
      <c r="E24" s="92">
        <f>VLOOKUP(D24,$C$4:$F$17,3,FALSE)</f>
        <v>0.3</v>
      </c>
      <c r="F24" s="106">
        <v>0</v>
      </c>
      <c r="H24" s="154"/>
      <c r="I24" s="155"/>
      <c r="J24" s="96" t="s">
        <v>47</v>
      </c>
    </row>
    <row r="25" spans="2:20" ht="27" thickBot="1">
      <c r="C25" s="70" t="s">
        <v>48</v>
      </c>
    </row>
    <row r="26" spans="2:20" ht="13.5" customHeight="1" thickBot="1">
      <c r="C26" s="69" t="s">
        <v>49</v>
      </c>
      <c r="D26" s="99" t="s">
        <v>50</v>
      </c>
      <c r="E26" s="99"/>
      <c r="F26" s="111"/>
      <c r="S26">
        <v>0.55000000000000004</v>
      </c>
      <c r="T26">
        <v>5.8</v>
      </c>
    </row>
    <row r="27" spans="2:20">
      <c r="C27" s="69" t="s">
        <v>51</v>
      </c>
      <c r="D27" s="90" t="s">
        <v>52</v>
      </c>
      <c r="E27" s="90"/>
      <c r="F27" s="112"/>
      <c r="T27">
        <f>T26*S26</f>
        <v>3.19</v>
      </c>
    </row>
    <row r="28" spans="2:20">
      <c r="C28" s="69" t="s">
        <v>53</v>
      </c>
      <c r="D28" s="102" t="s">
        <v>23</v>
      </c>
      <c r="E28" s="82">
        <f>IF(D28=$K$7,(VLOOKUP(D31,$O$4:$S$16,3,FALSE)),IF(D28=$K$8,(VLOOKUP(D31,$O$4:S$16,4,FALSE)),(VLOOKUP(D31,$O$4:S$16,5,FALSE))))</f>
        <v>0.41</v>
      </c>
      <c r="F28" s="113">
        <v>19.5</v>
      </c>
      <c r="K28" s="141"/>
    </row>
    <row r="29" spans="2:20">
      <c r="C29" s="69" t="s">
        <v>54</v>
      </c>
      <c r="D29" s="104" t="s">
        <v>55</v>
      </c>
      <c r="E29" s="91">
        <f>(VLOOKUP(D31,$C$5:$F$16,3,FALSE))</f>
        <v>0.3</v>
      </c>
      <c r="F29" s="113">
        <v>30</v>
      </c>
    </row>
    <row r="30" spans="2:20">
      <c r="C30" s="69" t="s">
        <v>56</v>
      </c>
      <c r="D30" s="101" t="s">
        <v>43</v>
      </c>
      <c r="E30" s="91">
        <f>(VLOOKUP(D31,$C$5:$F$16,4,FALSE))</f>
        <v>0.2</v>
      </c>
      <c r="F30" s="113">
        <v>0</v>
      </c>
      <c r="K30" s="150"/>
    </row>
    <row r="31" spans="2:20" ht="27" thickBot="1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197.13698630136983</v>
      </c>
      <c r="G31" s="115"/>
      <c r="J31" s="115"/>
      <c r="R31" s="139">
        <v>2000000</v>
      </c>
      <c r="S31" s="140">
        <f>R31/0.25/0.55</f>
        <v>14545454.545454545</v>
      </c>
      <c r="T31" s="140">
        <f>S31*0.55</f>
        <v>8000000</v>
      </c>
    </row>
    <row r="32" spans="2:20" ht="13.5" customHeight="1">
      <c r="C32" s="69" t="s">
        <v>58</v>
      </c>
      <c r="N32">
        <v>6120468.8899999997</v>
      </c>
    </row>
    <row r="33" spans="3:10" ht="8.65" customHeight="1" thickBot="1">
      <c r="C33" s="71"/>
      <c r="D33" s="78"/>
      <c r="E33" s="73"/>
      <c r="F33" s="110"/>
      <c r="G33" s="87"/>
    </row>
    <row r="34" spans="3:10" ht="7.5" customHeight="1">
      <c r="D34" s="73"/>
      <c r="E34" s="73"/>
      <c r="F34" s="110"/>
      <c r="G34" s="85"/>
    </row>
    <row r="35" spans="3:10" ht="10.9" customHeight="1">
      <c r="D35" s="93"/>
      <c r="E35" s="73"/>
      <c r="F35" s="110"/>
      <c r="G35" s="85"/>
    </row>
    <row r="36" spans="3:10" ht="8.65" customHeight="1" thickBot="1">
      <c r="D36" s="78"/>
      <c r="E36" s="73"/>
      <c r="F36" s="110"/>
      <c r="G36" s="88"/>
    </row>
    <row r="37" spans="3:10" ht="12.65" customHeight="1">
      <c r="C37" s="162" t="s">
        <v>59</v>
      </c>
      <c r="F37" s="114"/>
    </row>
    <row r="38" spans="3:10" ht="15" thickBot="1">
      <c r="C38" s="163"/>
      <c r="D38" s="78"/>
      <c r="E38" s="73"/>
      <c r="F38" s="110"/>
      <c r="G38" s="87"/>
    </row>
    <row r="39" spans="3:10">
      <c r="D39" s="73"/>
      <c r="E39" s="73"/>
      <c r="F39" s="110"/>
      <c r="G39" s="85"/>
    </row>
    <row r="40" spans="3:10">
      <c r="D40" s="93"/>
      <c r="E40" s="73"/>
      <c r="F40" s="110"/>
      <c r="G40" s="85"/>
    </row>
    <row r="41" spans="3:10">
      <c r="D41" s="78"/>
      <c r="E41" s="73"/>
      <c r="F41" s="110"/>
      <c r="G41" s="88"/>
    </row>
    <row r="42" spans="3:10">
      <c r="F42" s="114"/>
      <c r="J42" s="151"/>
    </row>
    <row r="43" spans="3:10">
      <c r="F43" s="114"/>
      <c r="I43" s="141"/>
    </row>
    <row r="44" spans="3:10">
      <c r="F44" s="114"/>
      <c r="I44" s="141"/>
    </row>
    <row r="45" spans="3:10">
      <c r="I45" s="141"/>
    </row>
    <row r="46" spans="3:10">
      <c r="I46" s="141"/>
    </row>
    <row r="47" spans="3:10">
      <c r="I47" s="141"/>
    </row>
    <row r="48" spans="3:10">
      <c r="I48" s="141"/>
    </row>
    <row r="49" spans="9:9">
      <c r="I49" s="141"/>
    </row>
    <row r="50" spans="9:9">
      <c r="I50" s="141"/>
    </row>
    <row r="51" spans="9:9">
      <c r="I51" s="141"/>
    </row>
    <row r="52" spans="9:9">
      <c r="I52" s="141"/>
    </row>
    <row r="53" spans="9:9">
      <c r="I53" s="141"/>
    </row>
    <row r="54" spans="9:9">
      <c r="I54" s="141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ht="1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ht="1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ht="1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>
      <c r="K11" s="18" t="s">
        <v>73</v>
      </c>
    </row>
    <row r="12" spans="2:11" ht="13" thickBot="1"/>
    <row r="13" spans="2:11" ht="13.5" thickBot="1">
      <c r="B13" s="9" t="s">
        <v>74</v>
      </c>
      <c r="C13" s="10" t="s">
        <v>61</v>
      </c>
      <c r="D13" s="11" t="s">
        <v>62</v>
      </c>
    </row>
    <row r="14" spans="2:11" ht="1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ht="1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ht="1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" thickBot="1">
      <c r="B24" s="38"/>
      <c r="C24" s="39"/>
      <c r="D24" s="40" t="s">
        <v>47</v>
      </c>
    </row>
    <row r="25" spans="2:9" ht="13">
      <c r="G25" s="9" t="s">
        <v>81</v>
      </c>
      <c r="H25" s="27" t="s">
        <v>61</v>
      </c>
      <c r="I25" s="28" t="s">
        <v>62</v>
      </c>
    </row>
    <row r="26" spans="2:9" ht="13">
      <c r="G26" s="15" t="s">
        <v>82</v>
      </c>
      <c r="H26" s="8">
        <v>5</v>
      </c>
      <c r="I26" s="29"/>
    </row>
    <row r="27" spans="2:9" ht="13">
      <c r="G27" s="25" t="s">
        <v>67</v>
      </c>
      <c r="H27" s="8">
        <v>365</v>
      </c>
      <c r="I27" s="29"/>
    </row>
    <row r="28" spans="2:9" ht="13">
      <c r="G28" s="15" t="s">
        <v>83</v>
      </c>
      <c r="H28" s="2">
        <v>15.65</v>
      </c>
      <c r="I28" s="26">
        <f>(H27/365)*H28*H26</f>
        <v>78.25</v>
      </c>
    </row>
    <row r="29" spans="2:9" ht="13">
      <c r="G29" s="15" t="s">
        <v>84</v>
      </c>
      <c r="H29" s="2">
        <v>0.3</v>
      </c>
      <c r="I29" s="16">
        <f>I28*H29</f>
        <v>23.474999999999998</v>
      </c>
    </row>
    <row r="30" spans="2:9" ht="13">
      <c r="G30" s="15" t="s">
        <v>70</v>
      </c>
      <c r="H30" s="2">
        <v>0.66669999999999996</v>
      </c>
      <c r="I30" s="16">
        <f>I28*H30</f>
        <v>52.169274999999999</v>
      </c>
    </row>
    <row r="31" spans="2:9" ht="26">
      <c r="G31" s="17" t="s">
        <v>71</v>
      </c>
      <c r="H31" s="2">
        <v>0.15</v>
      </c>
      <c r="I31" s="16">
        <f>I28*H31</f>
        <v>11.737499999999999</v>
      </c>
    </row>
    <row r="32" spans="2:9" ht="26">
      <c r="G32" s="17" t="s">
        <v>72</v>
      </c>
      <c r="H32" s="2">
        <v>0.3</v>
      </c>
      <c r="I32" s="16">
        <f>I28*H32</f>
        <v>23.474999999999998</v>
      </c>
    </row>
    <row r="33" spans="7:9" ht="13.5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65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ht="1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>
      <c r="B24" s="32" t="s">
        <v>93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44</v>
      </c>
      <c r="C26" s="36"/>
      <c r="D26" s="37" t="s">
        <v>80</v>
      </c>
    </row>
    <row r="27" spans="2:14" ht="13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6.899999999999999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" thickBot="1">
      <c r="B22" s="32" t="s">
        <v>117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44</v>
      </c>
      <c r="C25" s="36"/>
      <c r="D25" s="37" t="s">
        <v>80</v>
      </c>
    </row>
    <row r="26" spans="2:4" ht="1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67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67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67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97A245-9448-462D-AAAA-B89FB7F2AF44}">
  <ds:schemaRefs>
    <ds:schemaRef ds:uri="http://www.w3.org/XML/1998/namespace"/>
    <ds:schemaRef ds:uri="http://schemas.microsoft.com/office/2006/documentManagement/types"/>
    <ds:schemaRef ds:uri="http://schemas.microsoft.com/sharepoint/v3"/>
    <ds:schemaRef ds:uri="http://purl.org/dc/dcmitype/"/>
    <ds:schemaRef ds:uri="http://purl.org/dc/elements/1.1/"/>
    <ds:schemaRef ds:uri="d86265bb-4d93-4199-82aa-631a58dc3f71"/>
    <ds:schemaRef ds:uri="http://schemas.microsoft.com/office/infopath/2007/PartnerControls"/>
    <ds:schemaRef ds:uri="17422080-d93b-4ad2-85af-39ba51308ce7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Oluwole, Ruth O SPDC-IUC/G/UCL</cp:lastModifiedBy>
  <cp:revision/>
  <dcterms:created xsi:type="dcterms:W3CDTF">2019-03-08T09:08:42Z</dcterms:created>
  <dcterms:modified xsi:type="dcterms:W3CDTF">2024-12-19T14:41:01Z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