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Sheet1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Y6" i="9" l="1"/>
  <c r="I10" i="9"/>
  <c r="I5" i="10"/>
  <c r="G5" i="10" l="1"/>
  <c r="I7" i="9" l="1"/>
  <c r="P6" i="9" l="1"/>
  <c r="L12" i="9" l="1"/>
  <c r="P12" i="9"/>
  <c r="I12" i="9" l="1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I24" i="9" s="1"/>
  <c r="P16" i="9"/>
  <c r="P18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<sst xmlns="http://schemas.openxmlformats.org/spreadsheetml/2006/main" count="101" uniqueCount="51">
  <si>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</si>
  <si>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</si>
  <si>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</si>
  <si>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</si>
  <si>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</si>
  <si>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</si>
  <si>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</si>
  <si>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</si>
  <si>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</si>
  <si>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</si>
  <si>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</si>
  <si>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</si>
  <si>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</si>
  <si>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</si>
  <si>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</si>
  <si>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</si>
  <si>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</si>
  <si>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</si>
  <si>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</si>
  <si>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</si>
  <si>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</si>
  <si>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</si>
  <si>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</si>
  <si>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</si>
  <si>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</si>
  <si>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</si>
  <si>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</si>
  <si>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</si>
  <si>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</si>
  <si>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</si>
  <si>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</si>
  <si>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</si>
  <si>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</si>
  <si>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</si>
  <si>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</si>
  <si>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</si>
  <si>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</si>
  <si>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</si>
  <si>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</si>
  <si>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</si>
  <si>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</si>
  <si>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</si>
  <si>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</si>
  <si>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Row Labels</t>
  </si>
  <si>
    <t>Field Code</t>
  </si>
  <si>
    <t>Sum of Allocated Net Oil + Condensate Volume [bbls]</t>
  </si>
  <si>
    <t>Sum of Sales Gas Volume [Mscf]</t>
  </si>
  <si>
    <t>ADIB/1</t>
  </si>
  <si>
    <t>ADIB</t>
  </si>
  <si>
    <t>Sept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</si>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</sst>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b/>
      <sz val="10"/>
      <color theme="1"/>
      <name val="Arial"/>
      <family val="2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theme="4" tint="0.79998168889431442"/>
        <bgColor theme="4" tint="0.79998168889431442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167" fontId="0" fillId="0" borderId="0" xfId="0" applyNumberForma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16" fontId="0" fillId="0" borderId="0" xfId="0" applyNumberFormat="1"/>
    <xf numFmtId="39" fontId="2" fillId="0" borderId="0" xfId="0" applyNumberFormat="1" applyFont="1"/>
    <xf numFmtId="0" fontId="173" fillId="124" borderId="60" xfId="0" applyFont="1" applyFill="1" applyBorder="1"/>
    <xf numFmtId="0" fontId="173" fillId="124" borderId="60" xfId="0" applyFont="1" applyFill="1" applyBorder="1" applyAlignment="1">
      <alignment wrapText="1"/>
    </xf>
    <xf numFmtId="0" fontId="173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173" fillId="0" borderId="0" xfId="0" applyFont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4"/>
  <sheetViews>
    <sheetView tabSelected="1" zoomScale="85" zoomScaleNormal="85" workbookViewId="0">
      <selection activeCell="AA6" sqref="AA6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  <col min="25" max="25" width="10.85546875" customWidth="1"/>
    <col min="27" max="27" width="13" customWidth="1"/>
  </cols>
  <sheetData>
    <row r="1" spans="1:27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7" ht="18.75">
      <c r="A2" s="3" t="s">
        <v>29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1"/>
      <c r="K2" s="3" t="s">
        <v>25</v>
      </c>
      <c r="L2" s="4">
        <v>2017</v>
      </c>
      <c r="O2" s="3" t="s">
        <v>28</v>
      </c>
      <c r="P2" s="4">
        <v>2017</v>
      </c>
    </row>
    <row r="3" spans="1:27">
      <c r="A3" s="5" t="s">
        <v>0</v>
      </c>
      <c r="K3" s="5" t="s">
        <v>0</v>
      </c>
      <c r="M3" s="31"/>
      <c r="O3" s="5" t="s">
        <v>0</v>
      </c>
    </row>
    <row r="4" spans="1:27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24</v>
      </c>
      <c r="K4" s="6" t="s">
        <v>37</v>
      </c>
      <c r="L4" s="29">
        <v>1.17</v>
      </c>
      <c r="M4" t="s">
        <v>24</v>
      </c>
      <c r="O4" s="6" t="s">
        <v>37</v>
      </c>
      <c r="P4" s="30">
        <v>2.4</v>
      </c>
      <c r="Q4" t="s">
        <v>24</v>
      </c>
      <c r="R4" s="31"/>
    </row>
    <row r="5" spans="1:27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61</v>
      </c>
      <c r="K5" s="6" t="s">
        <v>2</v>
      </c>
      <c r="L5" s="8">
        <v>365</v>
      </c>
      <c r="O5" s="6" t="s">
        <v>2</v>
      </c>
      <c r="P5" s="8">
        <v>365</v>
      </c>
    </row>
    <row r="6" spans="1:27">
      <c r="A6" s="6" t="s">
        <v>3</v>
      </c>
      <c r="B6" s="9"/>
      <c r="C6" s="9"/>
      <c r="D6" s="9"/>
      <c r="E6" s="9"/>
      <c r="F6" s="9"/>
      <c r="G6" s="9"/>
      <c r="H6" s="9"/>
      <c r="I6" s="33">
        <v>1.9038662655573799</v>
      </c>
      <c r="J6" t="s">
        <v>27</v>
      </c>
      <c r="K6" s="6" t="s">
        <v>3</v>
      </c>
      <c r="L6" s="33">
        <v>0</v>
      </c>
      <c r="M6" t="s">
        <v>27</v>
      </c>
      <c r="O6" s="6" t="s">
        <v>3</v>
      </c>
      <c r="P6" s="32">
        <f>1.2/5.8</f>
        <v>0.20689655172413793</v>
      </c>
      <c r="Q6" t="s">
        <v>27</v>
      </c>
      <c r="Y6" s="10">
        <f>I6*I5/31</f>
        <v>3.7463174902903282</v>
      </c>
      <c r="AA6" s="10"/>
    </row>
    <row r="7" spans="1:27">
      <c r="A7" s="6" t="s">
        <v>34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116135.84219900018</v>
      </c>
      <c r="K7" s="6" t="s">
        <v>35</v>
      </c>
      <c r="L7" s="11">
        <f>L6*L5*1000</f>
        <v>0</v>
      </c>
      <c r="O7" s="6" t="s">
        <v>35</v>
      </c>
      <c r="P7" s="11">
        <f t="shared" ref="P7" si="1">P6*P5*1000</f>
        <v>75517.241379310348</v>
      </c>
    </row>
    <row r="8" spans="1:27" ht="15.75" thickBot="1">
      <c r="A8" s="6" t="s">
        <v>32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5965898.2137626391</v>
      </c>
      <c r="K8" s="6" t="s">
        <v>32</v>
      </c>
      <c r="L8" s="23">
        <f>+L7*L4*5.8</f>
        <v>0</v>
      </c>
      <c r="O8" s="6" t="s">
        <v>32</v>
      </c>
      <c r="P8" s="23">
        <f>+P7*P4*5.8</f>
        <v>1051200</v>
      </c>
    </row>
    <row r="9" spans="1:27" ht="15.75" thickTop="1">
      <c r="A9" s="6" t="s">
        <v>41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-1193179.642752528</v>
      </c>
      <c r="J9" t="s">
        <v>23</v>
      </c>
      <c r="K9" s="6" t="s">
        <v>38</v>
      </c>
      <c r="L9" s="24">
        <f>-L8*0.07</f>
        <v>0</v>
      </c>
      <c r="M9" t="s">
        <v>36</v>
      </c>
      <c r="O9" s="6" t="s">
        <v>38</v>
      </c>
      <c r="P9" s="24">
        <f>-P8*0.07</f>
        <v>-73584</v>
      </c>
      <c r="Q9" t="s">
        <v>36</v>
      </c>
    </row>
    <row r="10" spans="1:27">
      <c r="A10" s="6" t="s">
        <v>31</v>
      </c>
      <c r="B10" s="13"/>
      <c r="C10" s="13"/>
      <c r="D10" s="13"/>
      <c r="E10" s="13"/>
      <c r="F10" s="13"/>
      <c r="G10" s="13"/>
      <c r="H10" s="21"/>
      <c r="I10" s="13">
        <f>-1186000+300000</f>
        <v>-886000</v>
      </c>
      <c r="K10" s="6" t="s">
        <v>31</v>
      </c>
      <c r="L10" s="13"/>
      <c r="O10" s="6" t="s">
        <v>31</v>
      </c>
      <c r="P10" s="13"/>
    </row>
    <row r="11" spans="1:27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7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-314263.58899049449</v>
      </c>
      <c r="J12" t="s">
        <v>30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27">
      <c r="A13" s="6" t="s">
        <v>33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3572454.9820196163</v>
      </c>
      <c r="K13" s="6" t="s">
        <v>33</v>
      </c>
      <c r="L13" s="14">
        <f>+L8+L9+L10+L11+L12</f>
        <v>0</v>
      </c>
      <c r="O13" s="6" t="s">
        <v>33</v>
      </c>
      <c r="P13" s="14">
        <f>+P8+P9+P10+P11+P12</f>
        <v>773266.3448275862</v>
      </c>
    </row>
    <row r="14" spans="1:27">
      <c r="A14" s="6" t="s">
        <v>39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-3036586.7347166738</v>
      </c>
      <c r="J14" t="s">
        <v>16</v>
      </c>
      <c r="K14" s="6" t="s">
        <v>40</v>
      </c>
      <c r="L14" s="13">
        <f>-L13*0.3</f>
        <v>0</v>
      </c>
      <c r="O14" s="6" t="s">
        <v>40</v>
      </c>
      <c r="P14" s="13">
        <f>-P13*0.3</f>
        <v>-231979.90344827584</v>
      </c>
    </row>
    <row r="15" spans="1:27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7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535868.24730294244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850131.83629343694</v>
      </c>
      <c r="J18" t="s">
        <v>26</v>
      </c>
      <c r="K18" t="s">
        <v>15</v>
      </c>
      <c r="L18" s="27">
        <f>L16-L12</f>
        <v>0</v>
      </c>
      <c r="M18" t="s">
        <v>26</v>
      </c>
      <c r="O18" t="s">
        <v>15</v>
      </c>
      <c r="P18" s="27">
        <f>P16-P12</f>
        <v>745636.09655172413</v>
      </c>
      <c r="Q18" t="s">
        <v>26</v>
      </c>
    </row>
    <row r="19" spans="1:17" ht="15.75" thickTop="1"/>
    <row r="20" spans="1:17" ht="15.75" thickBot="1">
      <c r="A20" t="s">
        <v>14</v>
      </c>
      <c r="I20" s="28">
        <f>I18-I14</f>
        <v>3886718.5710101109</v>
      </c>
      <c r="J20" t="s">
        <v>26</v>
      </c>
      <c r="K20" t="s">
        <v>14</v>
      </c>
      <c r="L20" s="28">
        <f>L18-L14</f>
        <v>0</v>
      </c>
      <c r="M20" t="s">
        <v>26</v>
      </c>
      <c r="O20" t="s">
        <v>14</v>
      </c>
      <c r="P20" s="28">
        <f>P18-P14</f>
        <v>977616</v>
      </c>
      <c r="Q20" t="s">
        <v>26</v>
      </c>
    </row>
    <row r="21" spans="1:17" ht="15.75" thickTop="1"/>
    <row r="24" spans="1:17">
      <c r="A24" s="5" t="s">
        <v>42</v>
      </c>
      <c r="B24" s="5"/>
      <c r="C24" s="5"/>
      <c r="D24" s="5"/>
      <c r="E24" s="5"/>
      <c r="F24" s="5"/>
      <c r="G24" s="5"/>
      <c r="H24" s="5"/>
      <c r="I24" s="35">
        <f>I18*0.3</f>
        <v>255039.55088803108</v>
      </c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I6"/>
  <sheetViews>
    <sheetView workbookViewId="0">
      <selection activeCell="I5" sqref="I5"/>
    </sheetView>
  </sheetViews>
  <sheetFormatPr defaultRowHeight="15"/>
  <cols>
    <col min="7" max="7" width="12.42578125" customWidth="1"/>
    <col min="8" max="8" width="12.28515625" customWidth="1"/>
  </cols>
  <sheetData>
    <row r="2" spans="4:9" ht="77.25">
      <c r="E2" s="36" t="s">
        <v>43</v>
      </c>
      <c r="F2" s="36" t="s">
        <v>44</v>
      </c>
      <c r="G2" s="37" t="s">
        <v>45</v>
      </c>
      <c r="H2" s="37" t="s">
        <v>46</v>
      </c>
    </row>
    <row r="3" spans="4:9">
      <c r="D3" t="s">
        <v>49</v>
      </c>
      <c r="E3" s="38" t="s">
        <v>47</v>
      </c>
      <c r="F3" s="39" t="s">
        <v>48</v>
      </c>
      <c r="G3" s="40">
        <v>15300.264439</v>
      </c>
      <c r="H3" s="40">
        <v>0</v>
      </c>
    </row>
    <row r="4" spans="4:9">
      <c r="D4" t="s">
        <v>50</v>
      </c>
      <c r="E4" s="41" t="s">
        <v>47</v>
      </c>
      <c r="F4" t="s">
        <v>48</v>
      </c>
      <c r="G4" s="40">
        <v>100835.57776</v>
      </c>
      <c r="H4" s="40">
        <v>0</v>
      </c>
    </row>
    <row r="5" spans="4:9">
      <c r="F5" s="34"/>
      <c r="G5" s="40">
        <f>SUM(G3:G4)</f>
        <v>116135.84219900001</v>
      </c>
      <c r="I5">
        <f>G5/61</f>
        <v>1903.8662655573771</v>
      </c>
    </row>
    <row r="6" spans="4:9">
      <c r="F6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2017-11-16T13:02:08Z</dcterms:modified>
</cp:coreProperties>
</file>