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y.shell.com/personal/ruth_oluwole_shell_com/Documents/Desktop moved in May 24/Cadence Initiative/"/>
    </mc:Choice>
  </mc:AlternateContent>
  <xr:revisionPtr revIDLastSave="2" documentId="8_{1600CC7E-1931-4001-92E4-D9B6D9F60524}" xr6:coauthVersionLast="47" xr6:coauthVersionMax="47" xr10:uidLastSave="{DE3E7CE8-C749-4A94-A89A-EE6372C2A995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10" yWindow="-110" windowWidth="19420" windowHeight="1030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N23" i="5" l="1"/>
  <c r="T31" i="5"/>
  <c r="S31" i="5"/>
  <c r="T27" i="5"/>
  <c r="T22" i="5"/>
  <c r="T23" i="5"/>
  <c r="E24" i="5"/>
  <c r="E31" i="5" l="1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<sst xmlns="http://schemas.openxmlformats.org/spreadsheetml/2006/main" count="305" uniqueCount="136">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</sst>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63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1" fillId="0" borderId="0" xfId="0" quotePrefix="1" applyFont="1" applyAlignment="1">
      <alignment horizontal="center"/>
    </xf>
    <xf numFmtId="2" fontId="2" fillId="0" borderId="0" xfId="0" applyNumberFormat="1" applyFont="1"/>
    <xf numFmtId="0" fontId="2" fillId="0" borderId="3" xfId="0" applyFont="1" applyBorder="1" applyAlignment="1">
      <alignment horizontal="center"/>
    </xf>
    <xf numFmtId="0" fontId="0" fillId="0" borderId="1" xfId="0" applyBorder="1"/>
    <xf numFmtId="2" fontId="1" fillId="0" borderId="1" xfId="0" applyNumberFormat="1" applyFont="1" applyBorder="1"/>
    <xf numFmtId="2" fontId="0" fillId="0" borderId="1" xfId="0" applyNumberFormat="1" applyBorder="1"/>
    <xf numFmtId="0" fontId="1" fillId="0" borderId="2" xfId="0" applyFont="1" applyBorder="1"/>
    <xf numFmtId="2" fontId="1" fillId="0" borderId="8" xfId="0" applyNumberFormat="1" applyFont="1" applyBorder="1"/>
    <xf numFmtId="2" fontId="0" fillId="0" borderId="8" xfId="0" applyNumberFormat="1" applyBorder="1"/>
    <xf numFmtId="0" fontId="0" fillId="0" borderId="8" xfId="0" applyBorder="1"/>
    <xf numFmtId="0" fontId="1" fillId="0" borderId="9" xfId="0" applyFont="1" applyBorder="1"/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2" fillId="0" borderId="4" xfId="0" applyFont="1" applyBorder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2" fillId="0" borderId="4" xfId="0" applyFont="1" applyBorder="1" applyAlignment="1">
      <alignment wrapText="1"/>
    </xf>
    <xf numFmtId="0" fontId="1" fillId="0" borderId="0" xfId="0" applyFont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/>
    <xf numFmtId="0" fontId="1" fillId="4" borderId="2" xfId="0" applyFont="1" applyFill="1" applyBorder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/>
    <xf numFmtId="0" fontId="2" fillId="4" borderId="0" xfId="0" applyFont="1" applyFill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ill="1"/>
    <xf numFmtId="2" fontId="1" fillId="4" borderId="0" xfId="0" applyNumberFormat="1" applyFont="1" applyFill="1"/>
    <xf numFmtId="0" fontId="2" fillId="4" borderId="5" xfId="0" applyFont="1" applyFill="1" applyBorder="1" applyAlignment="1">
      <alignment wrapText="1"/>
    </xf>
    <xf numFmtId="0" fontId="1" fillId="4" borderId="0" xfId="0" quotePrefix="1" applyFont="1" applyFill="1" applyAlignment="1">
      <alignment horizontal="center"/>
    </xf>
    <xf numFmtId="2" fontId="2" fillId="4" borderId="0" xfId="0" applyNumberFormat="1" applyFont="1" applyFill="1"/>
    <xf numFmtId="0" fontId="2" fillId="4" borderId="7" xfId="0" applyFont="1" applyFill="1" applyBorder="1"/>
    <xf numFmtId="0" fontId="2" fillId="4" borderId="26" xfId="0" applyFont="1" applyFill="1" applyBorder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Alignment="1">
      <alignment horizontal="left" wrapText="1"/>
    </xf>
    <xf numFmtId="2" fontId="0" fillId="0" borderId="0" xfId="0" applyNumberFormat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29" xfId="0" applyFont="1" applyFill="1" applyBorder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ill="1" applyBorder="1"/>
    <xf numFmtId="0" fontId="0" fillId="8" borderId="1" xfId="0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ill="1" applyBorder="1"/>
    <xf numFmtId="0" fontId="0" fillId="8" borderId="8" xfId="0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3" fontId="0" fillId="0" borderId="0" xfId="1" applyFont="1"/>
    <xf numFmtId="43" fontId="0" fillId="0" borderId="0" xfId="0" applyNumberFormat="1"/>
    <xf numFmtId="43" fontId="0" fillId="4" borderId="0" xfId="0" applyNumberFormat="1" applyFill="1"/>
    <xf numFmtId="0" fontId="2" fillId="9" borderId="5" xfId="0" applyFont="1" applyFill="1" applyBorder="1" applyAlignment="1">
      <alignment wrapText="1"/>
    </xf>
    <xf numFmtId="0" fontId="1" fillId="9" borderId="1" xfId="0" applyFont="1" applyFill="1" applyBorder="1"/>
    <xf numFmtId="2" fontId="1" fillId="9" borderId="1" xfId="0" applyNumberFormat="1" applyFont="1" applyFill="1" applyBorder="1"/>
    <xf numFmtId="43" fontId="1" fillId="9" borderId="6" xfId="1" applyFont="1" applyFill="1" applyBorder="1"/>
    <xf numFmtId="2" fontId="0" fillId="9" borderId="1" xfId="0" applyNumberFormat="1" applyFill="1" applyBorder="1"/>
    <xf numFmtId="0" fontId="0" fillId="9" borderId="1" xfId="0" applyFill="1" applyBorder="1"/>
    <xf numFmtId="0" fontId="1" fillId="9" borderId="6" xfId="0" applyFont="1" applyFill="1" applyBorder="1"/>
    <xf numFmtId="0" fontId="0" fillId="10" borderId="1" xfId="0" applyFill="1" applyBorder="1"/>
    <xf numFmtId="0" fontId="0" fillId="8" borderId="0" xfId="0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T54"/>
  <sheetViews>
    <sheetView tabSelected="1" topLeftCell="A18" zoomScale="85" zoomScaleNormal="85" workbookViewId="0">
      <selection activeCell="I31" sqref="I31"/>
    </sheetView>
  </sheetViews>
  <sheetFormatPr defaultColWidth="9.1796875" defaultRowHeight="14.5"/>
  <cols>
    <col min="1" max="1" width="8.7265625" style="72"/>
    <col min="2" max="2" width="14.26953125" style="72" customWidth="1"/>
    <col min="3" max="3" width="68.7265625" style="72" customWidth="1"/>
    <col min="4" max="4" width="28.26953125" style="72" customWidth="1"/>
    <col min="5" max="5" width="1.453125" style="72" hidden="1" customWidth="1"/>
    <col min="6" max="6" width="28.54296875" style="107" customWidth="1"/>
    <col min="7" max="7" width="4.26953125" style="72" customWidth="1"/>
    <col min="8" max="9" width="4.7265625" style="72" customWidth="1"/>
    <col min="10" max="10" width="18.54296875" style="72" customWidth="1"/>
    <col min="11" max="11" width="15.453125" style="72" customWidth="1"/>
    <col min="12" max="12" width="8.7265625" style="72"/>
    <col min="13" max="14" width="13.26953125" style="72" bestFit="1" customWidth="1"/>
    <col min="15" max="15" width="31.54296875" style="72" customWidth="1"/>
    <col min="16" max="16" width="8.7265625" customWidth="1"/>
    <col min="18" max="18" width="13.26953125" bestFit="1" customWidth="1"/>
    <col min="19" max="20" width="14.26953125" bestFit="1" customWidth="1"/>
  </cols>
  <sheetData>
    <row r="1" spans="2:20" ht="15" hidden="1" thickBot="1"/>
    <row r="2" spans="2:20" ht="25.5" hidden="1" thickBot="1">
      <c r="C2" s="158" t="s">
        <v>0</v>
      </c>
      <c r="D2" s="159"/>
      <c r="E2" s="159"/>
      <c r="F2" s="160"/>
    </row>
    <row r="3" spans="2:20" ht="15" hidden="1" thickBot="1">
      <c r="C3" s="72">
        <v>1</v>
      </c>
      <c r="D3" s="72">
        <v>2</v>
      </c>
      <c r="E3" s="72">
        <v>3</v>
      </c>
      <c r="F3" s="138">
        <v>4</v>
      </c>
      <c r="G3" s="72">
        <v>5</v>
      </c>
      <c r="H3" s="72">
        <v>6</v>
      </c>
      <c r="I3" s="72">
        <v>7</v>
      </c>
    </row>
    <row r="4" spans="2:20" ht="29" hidden="1">
      <c r="C4" s="74"/>
      <c r="D4" s="75" t="s">
        <v>1</v>
      </c>
      <c r="E4" s="76" t="s">
        <v>2</v>
      </c>
      <c r="F4" s="108" t="s">
        <v>3</v>
      </c>
      <c r="G4" s="108"/>
      <c r="H4" s="77"/>
      <c r="I4" s="78"/>
      <c r="J4" s="73"/>
      <c r="K4" s="79" t="s">
        <v>4</v>
      </c>
      <c r="L4" s="73"/>
      <c r="M4" s="73" t="s">
        <v>5</v>
      </c>
      <c r="N4" s="78"/>
      <c r="O4" s="80" t="s">
        <v>6</v>
      </c>
      <c r="P4" s="65" t="s">
        <v>2</v>
      </c>
      <c r="Q4" s="66" t="s">
        <v>7</v>
      </c>
      <c r="R4" s="66" t="s">
        <v>8</v>
      </c>
      <c r="S4" s="67" t="s">
        <v>9</v>
      </c>
      <c r="T4" s="68"/>
    </row>
    <row r="5" spans="2:20" hidden="1">
      <c r="B5" s="73"/>
      <c r="C5" s="81" t="s">
        <v>10</v>
      </c>
      <c r="D5" s="82">
        <v>1</v>
      </c>
      <c r="E5" s="83">
        <v>0.3</v>
      </c>
      <c r="F5" s="109">
        <v>0.2</v>
      </c>
      <c r="G5" s="84"/>
      <c r="I5" s="73"/>
      <c r="J5" s="73"/>
      <c r="K5" s="79" t="s">
        <v>11</v>
      </c>
      <c r="L5" s="73"/>
      <c r="M5" s="73" t="s">
        <v>12</v>
      </c>
      <c r="N5" s="73"/>
      <c r="O5" s="81" t="s">
        <v>10</v>
      </c>
      <c r="P5" s="48">
        <v>0.3</v>
      </c>
      <c r="Q5" s="49">
        <v>3.1</v>
      </c>
      <c r="R5" s="47">
        <v>0.7</v>
      </c>
      <c r="S5" s="149">
        <v>0.41</v>
      </c>
      <c r="T5" s="1"/>
    </row>
    <row r="6" spans="2:20" hidden="1">
      <c r="B6" s="73"/>
      <c r="C6" s="81" t="s">
        <v>13</v>
      </c>
      <c r="D6" s="82">
        <v>1</v>
      </c>
      <c r="E6" s="83">
        <v>0.66669999999999996</v>
      </c>
      <c r="F6" s="109">
        <v>0.2</v>
      </c>
      <c r="G6" s="84"/>
      <c r="I6" s="73"/>
      <c r="J6" s="73"/>
      <c r="K6" s="79" t="s">
        <v>14</v>
      </c>
      <c r="L6" s="73"/>
      <c r="M6" s="73" t="s">
        <v>15</v>
      </c>
      <c r="N6" s="73"/>
      <c r="O6" s="81" t="s">
        <v>13</v>
      </c>
      <c r="P6" s="48">
        <v>0.66669999999999996</v>
      </c>
      <c r="Q6" s="49">
        <v>3.1</v>
      </c>
      <c r="R6" s="47">
        <v>0.7</v>
      </c>
      <c r="S6" s="149">
        <v>0.41</v>
      </c>
      <c r="T6" s="1"/>
    </row>
    <row r="7" spans="2:20" hidden="1">
      <c r="B7" s="73"/>
      <c r="C7" s="86" t="s">
        <v>16</v>
      </c>
      <c r="D7" s="82">
        <v>1</v>
      </c>
      <c r="E7" s="83">
        <v>0.15</v>
      </c>
      <c r="F7" s="109">
        <v>0.2</v>
      </c>
      <c r="G7" s="84"/>
      <c r="I7" s="73"/>
      <c r="J7" s="73"/>
      <c r="K7" s="79" t="s">
        <v>17</v>
      </c>
      <c r="L7" s="73"/>
      <c r="M7" s="73" t="s">
        <v>18</v>
      </c>
      <c r="N7" s="78"/>
      <c r="O7" s="86" t="s">
        <v>16</v>
      </c>
      <c r="P7" s="48">
        <v>0.15</v>
      </c>
      <c r="Q7" s="49">
        <v>3.1</v>
      </c>
      <c r="R7" s="47">
        <v>0.7</v>
      </c>
      <c r="S7" s="149">
        <v>0.41</v>
      </c>
      <c r="T7" s="1"/>
    </row>
    <row r="8" spans="2:20" hidden="1">
      <c r="B8" s="73"/>
      <c r="C8" s="86" t="s">
        <v>19</v>
      </c>
      <c r="D8" s="82">
        <v>1</v>
      </c>
      <c r="E8" s="83">
        <v>0.3</v>
      </c>
      <c r="F8" s="109">
        <v>0.2</v>
      </c>
      <c r="G8" s="84"/>
      <c r="I8" s="73"/>
      <c r="J8" s="73"/>
      <c r="K8" s="79" t="s">
        <v>20</v>
      </c>
      <c r="L8" s="73"/>
      <c r="M8" s="73" t="s">
        <v>21</v>
      </c>
      <c r="N8" s="73"/>
      <c r="O8" s="86" t="s">
        <v>19</v>
      </c>
      <c r="P8" s="48">
        <v>0.3</v>
      </c>
      <c r="Q8" s="49">
        <v>3.1</v>
      </c>
      <c r="R8" s="47">
        <v>0.7</v>
      </c>
      <c r="S8" s="149">
        <v>0.41</v>
      </c>
      <c r="T8" s="1"/>
    </row>
    <row r="9" spans="2:20" hidden="1">
      <c r="B9" s="73"/>
      <c r="C9" s="86" t="s">
        <v>22</v>
      </c>
      <c r="D9" s="82">
        <v>1</v>
      </c>
      <c r="E9" s="83">
        <v>0.2767</v>
      </c>
      <c r="F9" s="109">
        <v>0.2</v>
      </c>
      <c r="G9" s="84"/>
      <c r="I9" s="73"/>
      <c r="K9" s="79" t="s">
        <v>23</v>
      </c>
      <c r="M9" s="73" t="s">
        <v>24</v>
      </c>
      <c r="O9" s="86" t="s">
        <v>22</v>
      </c>
      <c r="P9" s="48">
        <v>0.2767</v>
      </c>
      <c r="Q9" s="49">
        <v>3.1</v>
      </c>
      <c r="R9" s="47">
        <v>0.7</v>
      </c>
      <c r="S9" s="149">
        <v>0.41</v>
      </c>
    </row>
    <row r="10" spans="2:20" hidden="1">
      <c r="B10" s="73"/>
      <c r="C10" s="142" t="s">
        <v>24</v>
      </c>
      <c r="D10" s="143">
        <v>1</v>
      </c>
      <c r="E10" s="144">
        <v>1</v>
      </c>
      <c r="F10" s="145">
        <v>0.68</v>
      </c>
      <c r="G10" s="84"/>
      <c r="I10" s="73"/>
      <c r="J10" s="73"/>
      <c r="K10" s="87"/>
      <c r="M10" s="73" t="s">
        <v>25</v>
      </c>
      <c r="O10" s="142" t="s">
        <v>24</v>
      </c>
      <c r="P10" s="144">
        <v>1</v>
      </c>
      <c r="Q10" s="146">
        <v>0</v>
      </c>
      <c r="R10" s="147">
        <v>0.41</v>
      </c>
      <c r="S10" s="148">
        <v>0</v>
      </c>
    </row>
    <row r="11" spans="2:20" hidden="1">
      <c r="B11" s="73"/>
      <c r="C11" s="128" t="s">
        <v>26</v>
      </c>
      <c r="D11" s="129">
        <v>0.75</v>
      </c>
      <c r="E11" s="120">
        <v>0.55000000000000004</v>
      </c>
      <c r="F11" s="130">
        <v>0.25</v>
      </c>
      <c r="G11" s="84"/>
      <c r="I11" s="73"/>
      <c r="J11" s="73"/>
      <c r="K11" s="85"/>
      <c r="M11" s="73" t="s">
        <v>27</v>
      </c>
      <c r="O11" s="81" t="s">
        <v>26</v>
      </c>
      <c r="P11" s="120">
        <v>1</v>
      </c>
      <c r="Q11" s="121">
        <v>3.79</v>
      </c>
      <c r="R11" s="122">
        <v>0</v>
      </c>
      <c r="S11" s="123">
        <v>0.04</v>
      </c>
    </row>
    <row r="12" spans="2:20" hidden="1">
      <c r="B12" s="73"/>
      <c r="C12" s="128" t="s">
        <v>28</v>
      </c>
      <c r="D12" s="129">
        <v>0.75</v>
      </c>
      <c r="E12" s="120">
        <v>0.44</v>
      </c>
      <c r="F12" s="130">
        <v>0.25</v>
      </c>
      <c r="G12" s="84"/>
      <c r="I12" s="73"/>
      <c r="J12" s="73"/>
      <c r="K12" s="85"/>
      <c r="M12" s="73" t="s">
        <v>29</v>
      </c>
      <c r="O12" s="81" t="s">
        <v>28</v>
      </c>
      <c r="P12" s="120">
        <v>1</v>
      </c>
      <c r="Q12" s="121">
        <v>0</v>
      </c>
      <c r="R12" s="122">
        <v>0</v>
      </c>
      <c r="S12" s="123">
        <v>0</v>
      </c>
    </row>
    <row r="13" spans="2:20" hidden="1">
      <c r="B13" s="73"/>
      <c r="C13" s="128" t="s">
        <v>30</v>
      </c>
      <c r="D13" s="129">
        <v>0.73</v>
      </c>
      <c r="E13" s="120">
        <v>1</v>
      </c>
      <c r="F13" s="130">
        <v>0.28000000000000003</v>
      </c>
      <c r="G13" s="84"/>
      <c r="I13" s="73"/>
      <c r="J13" s="73"/>
      <c r="K13" s="88"/>
      <c r="M13" s="73" t="s">
        <v>31</v>
      </c>
      <c r="O13" s="81" t="s">
        <v>30</v>
      </c>
      <c r="P13" s="120">
        <v>1</v>
      </c>
      <c r="Q13" s="121">
        <v>3.3</v>
      </c>
      <c r="R13" s="122">
        <v>0</v>
      </c>
      <c r="S13" s="123">
        <v>0</v>
      </c>
    </row>
    <row r="14" spans="2:20" ht="15" hidden="1" thickBot="1">
      <c r="B14" s="73"/>
      <c r="C14" s="131" t="s">
        <v>32</v>
      </c>
      <c r="D14" s="132">
        <v>1</v>
      </c>
      <c r="E14" s="124">
        <v>0.5</v>
      </c>
      <c r="F14" s="133">
        <v>1</v>
      </c>
      <c r="G14" s="84"/>
      <c r="I14" s="73"/>
      <c r="O14" s="89" t="s">
        <v>32</v>
      </c>
      <c r="P14" s="124">
        <v>0.5</v>
      </c>
      <c r="Q14" s="125">
        <v>0</v>
      </c>
      <c r="R14" s="126">
        <v>0</v>
      </c>
      <c r="S14" s="127">
        <v>0</v>
      </c>
    </row>
    <row r="15" spans="2:20" ht="15" hidden="1" thickBot="1">
      <c r="B15" s="73"/>
      <c r="C15" s="128" t="s">
        <v>33</v>
      </c>
      <c r="D15" s="134">
        <v>1</v>
      </c>
      <c r="E15" s="135">
        <v>0.33</v>
      </c>
      <c r="F15" s="136">
        <v>1</v>
      </c>
      <c r="G15" s="84"/>
      <c r="I15" s="73"/>
      <c r="O15" s="89"/>
      <c r="P15" s="51"/>
      <c r="Q15" s="52"/>
      <c r="R15" s="53"/>
      <c r="S15" s="54"/>
    </row>
    <row r="16" spans="2:20" ht="15" hidden="1" thickBot="1">
      <c r="B16" s="73"/>
      <c r="C16" s="128" t="s">
        <v>34</v>
      </c>
      <c r="D16" s="129">
        <v>1</v>
      </c>
      <c r="E16" s="120">
        <v>0.27800000000000002</v>
      </c>
      <c r="F16" s="137">
        <v>1</v>
      </c>
      <c r="G16" s="84"/>
      <c r="I16" s="73"/>
      <c r="O16" s="89" t="s">
        <v>35</v>
      </c>
      <c r="P16" s="51">
        <v>0.33</v>
      </c>
      <c r="Q16" s="52">
        <v>0</v>
      </c>
      <c r="R16" s="53">
        <v>0</v>
      </c>
      <c r="S16" s="54">
        <v>0</v>
      </c>
    </row>
    <row r="17" spans="2:20" hidden="1">
      <c r="B17" s="73"/>
      <c r="C17" s="128" t="s">
        <v>36</v>
      </c>
      <c r="D17" s="129">
        <v>0.5</v>
      </c>
      <c r="E17" s="120">
        <v>1</v>
      </c>
      <c r="F17" s="137">
        <v>0.5</v>
      </c>
      <c r="G17" s="84"/>
      <c r="I17" s="73"/>
      <c r="O17" s="78"/>
      <c r="P17" s="30"/>
      <c r="Q17" s="94"/>
      <c r="S17" s="1"/>
    </row>
    <row r="18" spans="2:20" ht="15" thickBot="1">
      <c r="B18" s="73"/>
      <c r="C18" s="78"/>
      <c r="D18" s="73"/>
      <c r="E18" s="85"/>
      <c r="F18" s="110"/>
      <c r="G18" s="84"/>
      <c r="I18" s="73"/>
      <c r="O18" s="78"/>
      <c r="P18" s="30"/>
      <c r="Q18" s="94"/>
      <c r="S18" s="1"/>
    </row>
    <row r="19" spans="2:20" ht="15" thickBot="1">
      <c r="C19" s="97" t="s">
        <v>37</v>
      </c>
      <c r="D19" s="98" t="s">
        <v>38</v>
      </c>
      <c r="E19" s="99"/>
      <c r="F19" s="111"/>
    </row>
    <row r="20" spans="2:20">
      <c r="C20" s="100" t="s">
        <v>39</v>
      </c>
      <c r="D20" s="116" t="s">
        <v>40</v>
      </c>
      <c r="E20" s="90"/>
      <c r="F20" s="112"/>
    </row>
    <row r="21" spans="2:20" ht="15.4" customHeight="1">
      <c r="C21" s="69"/>
      <c r="D21" s="155"/>
      <c r="E21" s="156"/>
      <c r="F21" s="157"/>
    </row>
    <row r="22" spans="2:20" ht="15" thickBot="1">
      <c r="C22" s="69" t="s">
        <v>41</v>
      </c>
      <c r="D22" s="117" t="s">
        <v>11</v>
      </c>
      <c r="E22" s="91">
        <f>IF(D22=$K$4,(VLOOKUP(D24,$C$5:$F$17,2,FALSE)),(VLOOKUP(D24,$C$5:$F$17,4,FALSE)))</f>
        <v>0.2</v>
      </c>
      <c r="F22" s="113">
        <v>0</v>
      </c>
      <c r="R22">
        <v>0.25</v>
      </c>
      <c r="S22" s="139">
        <v>0.8</v>
      </c>
      <c r="T22" s="140">
        <f>S22*R22</f>
        <v>0.2</v>
      </c>
    </row>
    <row r="23" spans="2:20">
      <c r="C23" s="70" t="s">
        <v>42</v>
      </c>
      <c r="D23" s="118" t="s">
        <v>43</v>
      </c>
      <c r="E23" s="82"/>
      <c r="F23" s="113">
        <v>0</v>
      </c>
      <c r="H23" s="151" t="s">
        <v>44</v>
      </c>
      <c r="I23" s="152"/>
      <c r="J23" s="95" t="s">
        <v>45</v>
      </c>
      <c r="M23" s="139">
        <v>6120468.8899999997</v>
      </c>
      <c r="N23" s="141">
        <f>M23*0.55*0.25</f>
        <v>841564.47237500001</v>
      </c>
      <c r="S23">
        <v>5.6</v>
      </c>
      <c r="T23">
        <f>S23/R22</f>
        <v>22.4</v>
      </c>
    </row>
    <row r="24" spans="2:20" ht="15" thickBot="1">
      <c r="C24" s="69" t="s">
        <v>46</v>
      </c>
      <c r="D24" s="119" t="s">
        <v>10</v>
      </c>
      <c r="E24" s="92">
        <f>VLOOKUP(D24,$C$4:$F$17,3,FALSE)</f>
        <v>0.3</v>
      </c>
      <c r="F24" s="106">
        <v>0</v>
      </c>
      <c r="H24" s="153"/>
      <c r="I24" s="154"/>
      <c r="J24" s="96" t="s">
        <v>47</v>
      </c>
    </row>
    <row r="25" spans="2:20" ht="27" thickBot="1">
      <c r="C25" s="70" t="s">
        <v>48</v>
      </c>
    </row>
    <row r="26" spans="2:20" ht="13.5" customHeight="1" thickBot="1">
      <c r="C26" s="69" t="s">
        <v>49</v>
      </c>
      <c r="D26" s="99" t="s">
        <v>50</v>
      </c>
      <c r="E26" s="99"/>
      <c r="F26" s="111"/>
      <c r="S26">
        <v>0.55000000000000004</v>
      </c>
      <c r="T26">
        <v>5.8</v>
      </c>
    </row>
    <row r="27" spans="2:20">
      <c r="C27" s="69" t="s">
        <v>51</v>
      </c>
      <c r="D27" s="90" t="s">
        <v>52</v>
      </c>
      <c r="E27" s="90"/>
      <c r="F27" s="112"/>
      <c r="T27">
        <f>T26*S26</f>
        <v>3.19</v>
      </c>
    </row>
    <row r="28" spans="2:20">
      <c r="C28" s="69" t="s">
        <v>53</v>
      </c>
      <c r="D28" s="102" t="s">
        <v>23</v>
      </c>
      <c r="E28" s="82">
        <f>IF(D28=$K$7,(VLOOKUP(D31,$O$4:$S$16,3,FALSE)),IF(D28=$K$8,(VLOOKUP(D31,$O$4:S$16,4,FALSE)),(VLOOKUP(D31,$O$4:S$16,5,FALSE))))</f>
        <v>0.41</v>
      </c>
      <c r="F28" s="113">
        <v>0.43</v>
      </c>
      <c r="K28" s="141"/>
    </row>
    <row r="29" spans="2:20">
      <c r="C29" s="69" t="s">
        <v>54</v>
      </c>
      <c r="D29" s="104" t="s">
        <v>55</v>
      </c>
      <c r="E29" s="91">
        <f>(VLOOKUP(D31,$C$5:$F$16,3,FALSE))</f>
        <v>0.3</v>
      </c>
      <c r="F29" s="113">
        <v>31</v>
      </c>
    </row>
    <row r="30" spans="2:20">
      <c r="C30" s="69" t="s">
        <v>56</v>
      </c>
      <c r="D30" s="101" t="s">
        <v>43</v>
      </c>
      <c r="E30" s="91">
        <f>(VLOOKUP(D31,$C$5:$F$16,4,FALSE))</f>
        <v>0.2</v>
      </c>
      <c r="F30" s="113">
        <v>0</v>
      </c>
      <c r="K30" s="150"/>
    </row>
    <row r="31" spans="2:20" ht="27" thickBot="1">
      <c r="C31" s="70" t="s">
        <v>57</v>
      </c>
      <c r="D31" s="103" t="s">
        <v>10</v>
      </c>
      <c r="E31" s="92">
        <f>VLOOKUP(D31,$O$4:$S$16,2,FALSE)</f>
        <v>0.3</v>
      </c>
      <c r="F31" s="105">
        <f>(((F29/365)*F28*E31*E28)*1000)-(F30*E30*E29)</f>
        <v>4.4920273972602729</v>
      </c>
      <c r="G31" s="115"/>
      <c r="J31" s="115"/>
      <c r="R31" s="139">
        <v>2000000</v>
      </c>
      <c r="S31" s="140">
        <f>R31/0.25/0.55</f>
        <v>14545454.545454545</v>
      </c>
      <c r="T31" s="140">
        <f>S31*0.55</f>
        <v>8000000</v>
      </c>
    </row>
    <row r="32" spans="2:20" ht="13.5" customHeight="1">
      <c r="C32" s="69" t="s">
        <v>58</v>
      </c>
      <c r="N32">
        <v>6120468.8899999997</v>
      </c>
    </row>
    <row r="33" spans="3:7" ht="8.65" customHeight="1" thickBot="1">
      <c r="C33" s="71"/>
      <c r="D33" s="78"/>
      <c r="E33" s="73"/>
      <c r="F33" s="110"/>
      <c r="G33" s="87"/>
    </row>
    <row r="34" spans="3:7" ht="7.5" customHeight="1">
      <c r="D34" s="73"/>
      <c r="E34" s="73"/>
      <c r="F34" s="110"/>
      <c r="G34" s="85"/>
    </row>
    <row r="35" spans="3:7" ht="10.9" customHeight="1">
      <c r="D35" s="93"/>
      <c r="E35" s="73"/>
      <c r="F35" s="110"/>
      <c r="G35" s="85"/>
    </row>
    <row r="36" spans="3:7" ht="8.65" customHeight="1" thickBot="1">
      <c r="D36" s="78"/>
      <c r="E36" s="73"/>
      <c r="F36" s="110"/>
      <c r="G36" s="88"/>
    </row>
    <row r="37" spans="3:7" ht="12.65" customHeight="1">
      <c r="C37" s="161" t="s">
        <v>59</v>
      </c>
      <c r="F37" s="114"/>
    </row>
    <row r="38" spans="3:7" ht="15" thickBot="1">
      <c r="C38" s="162"/>
      <c r="D38" s="78"/>
      <c r="E38" s="73"/>
      <c r="F38" s="110"/>
      <c r="G38" s="87"/>
    </row>
    <row r="39" spans="3:7">
      <c r="D39" s="73"/>
      <c r="E39" s="73"/>
      <c r="F39" s="110"/>
      <c r="G39" s="85"/>
    </row>
    <row r="40" spans="3:7">
      <c r="D40" s="93"/>
      <c r="E40" s="73"/>
      <c r="F40" s="110"/>
      <c r="G40" s="85"/>
    </row>
    <row r="41" spans="3:7">
      <c r="D41" s="78"/>
      <c r="E41" s="73"/>
      <c r="F41" s="110"/>
      <c r="G41" s="88"/>
    </row>
    <row r="42" spans="3:7">
      <c r="F42" s="114"/>
    </row>
    <row r="43" spans="3:7">
      <c r="F43" s="114"/>
    </row>
    <row r="44" spans="3:7">
      <c r="F44" s="114"/>
    </row>
    <row r="45" spans="3:7">
      <c r="F45" s="114"/>
    </row>
    <row r="47" spans="3:7">
      <c r="F47" s="114"/>
    </row>
    <row r="49" spans="6:6">
      <c r="F49" s="114"/>
    </row>
    <row r="50" spans="6:6">
      <c r="F50" s="114"/>
    </row>
    <row r="52" spans="6:6">
      <c r="F52" s="114"/>
    </row>
    <row r="54" spans="6:6">
      <c r="F54" s="114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265625" defaultRowHeight="12.5"/>
  <cols>
    <col min="1" max="1" width="8.7265625" style="1" customWidth="1"/>
    <col min="2" max="2" width="26.7265625" style="1" bestFit="1" customWidth="1"/>
    <col min="3" max="3" width="12" style="1" customWidth="1"/>
    <col min="4" max="6" width="20.7265625" style="1"/>
    <col min="7" max="7" width="26.7265625" style="1" customWidth="1"/>
    <col min="8" max="8" width="20.7265625" style="1"/>
    <col min="9" max="9" width="15.26953125" style="1" customWidth="1"/>
    <col min="10" max="10" width="12.81640625" style="1" customWidth="1"/>
    <col min="11" max="16384" width="20.7265625" style="1"/>
  </cols>
  <sheetData>
    <row r="1" spans="2:11" ht="13" thickBot="1"/>
    <row r="2" spans="2:11" ht="13">
      <c r="B2" s="9" t="s">
        <v>60</v>
      </c>
      <c r="C2" s="10" t="s">
        <v>61</v>
      </c>
      <c r="D2" s="11" t="s">
        <v>62</v>
      </c>
      <c r="G2" s="9" t="s">
        <v>63</v>
      </c>
      <c r="H2" s="10" t="s">
        <v>61</v>
      </c>
      <c r="I2" s="11" t="s">
        <v>62</v>
      </c>
    </row>
    <row r="3" spans="2:11">
      <c r="B3" s="12" t="s">
        <v>64</v>
      </c>
      <c r="C3" s="2"/>
      <c r="D3" s="21">
        <v>5</v>
      </c>
      <c r="G3" s="12" t="s">
        <v>65</v>
      </c>
      <c r="H3" s="7">
        <v>1</v>
      </c>
      <c r="I3" s="14"/>
    </row>
    <row r="4" spans="2:11" ht="13">
      <c r="B4" s="12" t="s">
        <v>66</v>
      </c>
      <c r="C4" s="2">
        <v>0.97</v>
      </c>
      <c r="D4" s="22">
        <f>D3*C4</f>
        <v>4.8499999999999996</v>
      </c>
      <c r="G4" s="25" t="s">
        <v>67</v>
      </c>
      <c r="H4" s="7">
        <v>365</v>
      </c>
      <c r="I4" s="26"/>
    </row>
    <row r="5" spans="2:11" ht="13">
      <c r="B5" s="15" t="s">
        <v>68</v>
      </c>
      <c r="C5" s="2">
        <v>0.3</v>
      </c>
      <c r="D5" s="23">
        <f>D4*C5</f>
        <v>1.4549999999999998</v>
      </c>
      <c r="G5" s="12" t="s">
        <v>69</v>
      </c>
      <c r="H5" s="2">
        <v>0.63</v>
      </c>
      <c r="I5" s="26">
        <f>(H4/365)*H5*H3</f>
        <v>0.63</v>
      </c>
    </row>
    <row r="6" spans="2:11" ht="13">
      <c r="B6" s="15" t="s">
        <v>70</v>
      </c>
      <c r="C6" s="2">
        <v>0.66669999999999996</v>
      </c>
      <c r="D6" s="23">
        <f>D4*C6</f>
        <v>3.2334949999999996</v>
      </c>
      <c r="G6" s="15" t="s">
        <v>68</v>
      </c>
      <c r="H6" s="2">
        <v>0.3</v>
      </c>
      <c r="I6" s="16">
        <f>I5*H6</f>
        <v>0.189</v>
      </c>
    </row>
    <row r="7" spans="2:11" ht="26">
      <c r="B7" s="17" t="s">
        <v>71</v>
      </c>
      <c r="C7" s="2">
        <v>0.15</v>
      </c>
      <c r="D7" s="23">
        <f>D4*C7</f>
        <v>0.72749999999999992</v>
      </c>
      <c r="G7" s="15" t="s">
        <v>70</v>
      </c>
      <c r="H7" s="2">
        <v>0.66669999999999996</v>
      </c>
      <c r="I7" s="16">
        <f>I5*H7</f>
        <v>0.42002099999999998</v>
      </c>
      <c r="K7" s="15" t="s">
        <v>68</v>
      </c>
    </row>
    <row r="8" spans="2:11" ht="26">
      <c r="B8" s="17" t="s">
        <v>72</v>
      </c>
      <c r="C8" s="2">
        <v>0.3</v>
      </c>
      <c r="D8" s="23">
        <f>D4*C8</f>
        <v>1.4549999999999998</v>
      </c>
      <c r="G8" s="17" t="s">
        <v>71</v>
      </c>
      <c r="H8" s="2">
        <v>0.15</v>
      </c>
      <c r="I8" s="16">
        <f>I5*H8</f>
        <v>9.4500000000000001E-2</v>
      </c>
      <c r="K8" s="15" t="s">
        <v>70</v>
      </c>
    </row>
    <row r="9" spans="2:11" ht="26.5" thickBot="1">
      <c r="B9" s="18" t="s">
        <v>73</v>
      </c>
      <c r="C9" s="19">
        <v>0.2767</v>
      </c>
      <c r="D9" s="24">
        <f>D4*C9</f>
        <v>1.3419949999999998</v>
      </c>
      <c r="G9" s="17" t="s">
        <v>72</v>
      </c>
      <c r="H9" s="2">
        <v>0.3</v>
      </c>
      <c r="I9" s="16">
        <f>I5*H9</f>
        <v>0.189</v>
      </c>
      <c r="K9" s="17" t="s">
        <v>71</v>
      </c>
    </row>
    <row r="10" spans="2:11" ht="26.5" thickBot="1">
      <c r="B10" s="3"/>
      <c r="D10" s="3"/>
      <c r="G10" s="18" t="s">
        <v>73</v>
      </c>
      <c r="H10" s="19">
        <v>0.2767</v>
      </c>
      <c r="I10" s="20">
        <f>I5*H10</f>
        <v>0.174321</v>
      </c>
      <c r="K10" s="17" t="s">
        <v>72</v>
      </c>
    </row>
    <row r="11" spans="2:11" ht="26.5" thickBot="1">
      <c r="K11" s="18" t="s">
        <v>73</v>
      </c>
    </row>
    <row r="12" spans="2:11" ht="13" thickBot="1"/>
    <row r="13" spans="2:11" ht="13.5" thickBot="1">
      <c r="B13" s="9" t="s">
        <v>74</v>
      </c>
      <c r="C13" s="10" t="s">
        <v>61</v>
      </c>
      <c r="D13" s="11" t="s">
        <v>62</v>
      </c>
    </row>
    <row r="14" spans="2:11" ht="13">
      <c r="B14" s="12" t="s">
        <v>75</v>
      </c>
      <c r="C14" s="2"/>
      <c r="D14" s="13">
        <v>39.6</v>
      </c>
      <c r="G14" s="9" t="s">
        <v>76</v>
      </c>
      <c r="H14" s="10" t="s">
        <v>61</v>
      </c>
      <c r="I14" s="11" t="s">
        <v>62</v>
      </c>
    </row>
    <row r="15" spans="2:11">
      <c r="B15" s="12" t="s">
        <v>77</v>
      </c>
      <c r="C15" s="2">
        <v>0.87</v>
      </c>
      <c r="D15" s="14">
        <f>D14*C15</f>
        <v>34.451999999999998</v>
      </c>
      <c r="G15" s="12" t="s">
        <v>78</v>
      </c>
      <c r="H15" s="7">
        <v>1</v>
      </c>
      <c r="I15" s="14"/>
    </row>
    <row r="16" spans="2:11" ht="13">
      <c r="B16" s="15" t="s">
        <v>68</v>
      </c>
      <c r="C16" s="2">
        <v>0.3</v>
      </c>
      <c r="D16" s="16">
        <f>D15*C16</f>
        <v>10.335599999999999</v>
      </c>
      <c r="G16" s="25" t="s">
        <v>67</v>
      </c>
      <c r="H16" s="7">
        <v>365</v>
      </c>
      <c r="I16" s="14"/>
    </row>
    <row r="17" spans="2:9" ht="13">
      <c r="B17" s="15" t="s">
        <v>70</v>
      </c>
      <c r="C17" s="2">
        <v>0.66669999999999996</v>
      </c>
      <c r="D17" s="16">
        <f>D15*C17</f>
        <v>22.969148399999998</v>
      </c>
      <c r="G17" s="12" t="s">
        <v>79</v>
      </c>
      <c r="H17" s="2">
        <v>0.38800000000000001</v>
      </c>
      <c r="I17" s="26">
        <f>(H16/365)*H17*H15</f>
        <v>0.38800000000000001</v>
      </c>
    </row>
    <row r="18" spans="2:9" ht="26">
      <c r="B18" s="17" t="s">
        <v>71</v>
      </c>
      <c r="C18" s="2">
        <v>0.15</v>
      </c>
      <c r="D18" s="16">
        <f>D15*C18</f>
        <v>5.1677999999999997</v>
      </c>
      <c r="G18" s="15" t="s">
        <v>68</v>
      </c>
      <c r="H18" s="2">
        <v>0.3</v>
      </c>
      <c r="I18" s="16">
        <f>I17*H18</f>
        <v>0.1164</v>
      </c>
    </row>
    <row r="19" spans="2:9" ht="26">
      <c r="B19" s="17" t="s">
        <v>72</v>
      </c>
      <c r="C19" s="2">
        <v>0.3</v>
      </c>
      <c r="D19" s="16">
        <f>D15*C19</f>
        <v>10.335599999999999</v>
      </c>
      <c r="G19" s="15" t="s">
        <v>70</v>
      </c>
      <c r="H19" s="2">
        <v>0.66669999999999996</v>
      </c>
      <c r="I19" s="16">
        <f>I17*H19</f>
        <v>0.25867960000000001</v>
      </c>
    </row>
    <row r="20" spans="2:9" ht="26.5" thickBot="1">
      <c r="B20" s="18" t="s">
        <v>73</v>
      </c>
      <c r="C20" s="19">
        <v>0.2767</v>
      </c>
      <c r="D20" s="20">
        <f>D15*C20</f>
        <v>9.5328683999999999</v>
      </c>
      <c r="G20" s="17" t="s">
        <v>71</v>
      </c>
      <c r="H20" s="2">
        <v>0.15</v>
      </c>
      <c r="I20" s="16">
        <f>I17*H20</f>
        <v>5.8200000000000002E-2</v>
      </c>
    </row>
    <row r="21" spans="2:9" ht="26">
      <c r="B21" s="3"/>
      <c r="D21" s="3"/>
      <c r="G21" s="17" t="s">
        <v>72</v>
      </c>
      <c r="H21" s="2">
        <v>0.3</v>
      </c>
      <c r="I21" s="16">
        <f>I17*H21</f>
        <v>0.1164</v>
      </c>
    </row>
    <row r="22" spans="2:9" ht="13.5" thickBot="1">
      <c r="G22" s="18" t="s">
        <v>73</v>
      </c>
      <c r="H22" s="19">
        <v>0.2767</v>
      </c>
      <c r="I22" s="20">
        <f>I17*H22</f>
        <v>0.1073596</v>
      </c>
    </row>
    <row r="23" spans="2:9">
      <c r="B23" s="35" t="s">
        <v>44</v>
      </c>
      <c r="C23" s="36"/>
      <c r="D23" s="37" t="s">
        <v>80</v>
      </c>
    </row>
    <row r="24" spans="2:9" ht="13" thickBot="1">
      <c r="B24" s="38"/>
      <c r="C24" s="39"/>
      <c r="D24" s="40" t="s">
        <v>47</v>
      </c>
    </row>
    <row r="25" spans="2:9" ht="13">
      <c r="G25" s="9" t="s">
        <v>81</v>
      </c>
      <c r="H25" s="27" t="s">
        <v>61</v>
      </c>
      <c r="I25" s="28" t="s">
        <v>62</v>
      </c>
    </row>
    <row r="26" spans="2:9" ht="13">
      <c r="G26" s="15" t="s">
        <v>82</v>
      </c>
      <c r="H26" s="8">
        <v>5</v>
      </c>
      <c r="I26" s="29"/>
    </row>
    <row r="27" spans="2:9" ht="13">
      <c r="G27" s="25" t="s">
        <v>67</v>
      </c>
      <c r="H27" s="8">
        <v>365</v>
      </c>
      <c r="I27" s="29"/>
    </row>
    <row r="28" spans="2:9" ht="13">
      <c r="G28" s="15" t="s">
        <v>83</v>
      </c>
      <c r="H28" s="2">
        <v>15.65</v>
      </c>
      <c r="I28" s="26">
        <f>(H27/365)*H28*H26</f>
        <v>78.25</v>
      </c>
    </row>
    <row r="29" spans="2:9" ht="13">
      <c r="G29" s="15" t="s">
        <v>84</v>
      </c>
      <c r="H29" s="2">
        <v>0.3</v>
      </c>
      <c r="I29" s="16">
        <f>I28*H29</f>
        <v>23.474999999999998</v>
      </c>
    </row>
    <row r="30" spans="2:9" ht="13">
      <c r="G30" s="15" t="s">
        <v>70</v>
      </c>
      <c r="H30" s="2">
        <v>0.66669999999999996</v>
      </c>
      <c r="I30" s="16">
        <f>I28*H30</f>
        <v>52.169274999999999</v>
      </c>
    </row>
    <row r="31" spans="2:9" ht="26">
      <c r="G31" s="17" t="s">
        <v>71</v>
      </c>
      <c r="H31" s="2">
        <v>0.15</v>
      </c>
      <c r="I31" s="16">
        <f>I28*H31</f>
        <v>11.737499999999999</v>
      </c>
    </row>
    <row r="32" spans="2:9" ht="26">
      <c r="G32" s="17" t="s">
        <v>72</v>
      </c>
      <c r="H32" s="2">
        <v>0.3</v>
      </c>
      <c r="I32" s="16">
        <f>I28*H32</f>
        <v>23.474999999999998</v>
      </c>
    </row>
    <row r="33" spans="7:9" ht="13.5" thickBot="1">
      <c r="G33" s="18" t="s">
        <v>73</v>
      </c>
      <c r="H33" s="19">
        <v>0.2767</v>
      </c>
      <c r="I33" s="20">
        <f>I28*H33</f>
        <v>21.651775000000001</v>
      </c>
    </row>
    <row r="35" spans="7:9">
      <c r="G35" s="4"/>
      <c r="H35" s="5"/>
    </row>
    <row r="36" spans="7:9">
      <c r="G36" s="5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265625" defaultRowHeight="12.5"/>
  <cols>
    <col min="1" max="1" width="8.7265625" style="1"/>
    <col min="2" max="2" width="25" style="1" customWidth="1"/>
    <col min="3" max="3" width="8.7265625" style="1"/>
    <col min="4" max="4" width="17.1796875" style="1" customWidth="1"/>
    <col min="5" max="5" width="6.81640625" style="1" customWidth="1"/>
    <col min="6" max="6" width="6.453125" style="1" customWidth="1"/>
    <col min="7" max="7" width="22.26953125" style="1" bestFit="1" customWidth="1"/>
    <col min="8" max="8" width="8.7265625" style="1"/>
    <col min="9" max="9" width="12.1796875" style="1" customWidth="1"/>
    <col min="10" max="11" width="5.26953125" style="1" customWidth="1"/>
    <col min="12" max="12" width="25.81640625" style="1" customWidth="1"/>
    <col min="13" max="13" width="14" style="1" customWidth="1"/>
    <col min="14" max="14" width="10.81640625" style="1" customWidth="1"/>
    <col min="15" max="16384" width="8.7265625" style="1"/>
  </cols>
  <sheetData>
    <row r="2" spans="2:14" ht="13" thickBot="1"/>
    <row r="3" spans="2:14" ht="13">
      <c r="B3" s="9" t="s">
        <v>85</v>
      </c>
      <c r="C3" s="31" t="s">
        <v>61</v>
      </c>
      <c r="D3" s="11" t="s">
        <v>62</v>
      </c>
      <c r="G3" s="9" t="s">
        <v>86</v>
      </c>
      <c r="H3" s="31" t="s">
        <v>61</v>
      </c>
      <c r="I3" s="11" t="s">
        <v>62</v>
      </c>
      <c r="L3" s="9" t="s">
        <v>87</v>
      </c>
      <c r="M3" s="31" t="s">
        <v>61</v>
      </c>
      <c r="N3" s="11" t="s">
        <v>62</v>
      </c>
    </row>
    <row r="4" spans="2:14">
      <c r="B4" s="12" t="s">
        <v>64</v>
      </c>
      <c r="C4" s="2"/>
      <c r="D4" s="21">
        <v>1</v>
      </c>
      <c r="G4" s="12" t="s">
        <v>64</v>
      </c>
      <c r="H4" s="2"/>
      <c r="I4" s="21">
        <v>547.5</v>
      </c>
      <c r="L4" s="12" t="s">
        <v>64</v>
      </c>
      <c r="M4" s="2"/>
      <c r="N4" s="21">
        <v>547.5</v>
      </c>
    </row>
    <row r="5" spans="2:14">
      <c r="B5" s="12" t="s">
        <v>88</v>
      </c>
      <c r="C5" s="2">
        <v>0.67</v>
      </c>
      <c r="D5" s="22">
        <f>D4*C5</f>
        <v>0.67</v>
      </c>
      <c r="G5" s="12" t="s">
        <v>89</v>
      </c>
      <c r="H5" s="2">
        <v>0.61</v>
      </c>
      <c r="I5" s="22">
        <f>I4*H5</f>
        <v>333.97499999999997</v>
      </c>
      <c r="L5" s="12" t="s">
        <v>90</v>
      </c>
      <c r="M5" s="2">
        <v>1</v>
      </c>
      <c r="N5" s="22">
        <f>N4*M5</f>
        <v>547.5</v>
      </c>
    </row>
    <row r="6" spans="2:14" ht="13.5" thickBot="1">
      <c r="B6" s="15" t="s">
        <v>91</v>
      </c>
      <c r="C6" s="2">
        <v>0.55000000000000004</v>
      </c>
      <c r="D6" s="23">
        <f>D5*C6</f>
        <v>0.36850000000000005</v>
      </c>
      <c r="G6" s="32" t="s">
        <v>92</v>
      </c>
      <c r="H6" s="19">
        <v>0.4375</v>
      </c>
      <c r="I6" s="24">
        <f>I5*H6</f>
        <v>146.11406249999999</v>
      </c>
      <c r="L6" s="32" t="s">
        <v>92</v>
      </c>
      <c r="M6" s="19">
        <v>0.4375</v>
      </c>
      <c r="N6" s="24">
        <f>N5*M6</f>
        <v>239.53125</v>
      </c>
    </row>
    <row r="7" spans="2:14" ht="13.5" thickBot="1">
      <c r="B7" s="32" t="s">
        <v>93</v>
      </c>
      <c r="C7" s="19">
        <v>0.44</v>
      </c>
      <c r="D7" s="24">
        <f>D5*C7</f>
        <v>0.29480000000000001</v>
      </c>
      <c r="I7" s="30"/>
      <c r="N7" s="30"/>
    </row>
    <row r="8" spans="2:14">
      <c r="D8" s="30"/>
      <c r="I8" s="30"/>
      <c r="N8" s="30"/>
    </row>
    <row r="9" spans="2:14">
      <c r="D9" s="30"/>
      <c r="I9" s="30"/>
      <c r="N9" s="30"/>
    </row>
    <row r="10" spans="2:14" ht="13" thickBot="1">
      <c r="D10" s="30"/>
      <c r="I10" s="30"/>
      <c r="N10" s="30"/>
    </row>
    <row r="11" spans="2:14" ht="13">
      <c r="B11" s="9" t="s">
        <v>94</v>
      </c>
      <c r="C11" s="31" t="s">
        <v>61</v>
      </c>
      <c r="D11" s="33" t="s">
        <v>62</v>
      </c>
      <c r="G11" s="9" t="s">
        <v>95</v>
      </c>
      <c r="H11" s="31" t="s">
        <v>61</v>
      </c>
      <c r="I11" s="33" t="s">
        <v>62</v>
      </c>
      <c r="L11" s="9" t="s">
        <v>96</v>
      </c>
      <c r="M11" s="31" t="s">
        <v>61</v>
      </c>
      <c r="N11" s="33" t="s">
        <v>62</v>
      </c>
    </row>
    <row r="12" spans="2:14">
      <c r="B12" s="12" t="s">
        <v>75</v>
      </c>
      <c r="C12" s="2"/>
      <c r="D12" s="21">
        <v>1</v>
      </c>
      <c r="G12" s="12" t="s">
        <v>75</v>
      </c>
      <c r="H12" s="2"/>
      <c r="I12" s="21">
        <v>94.5</v>
      </c>
      <c r="L12" s="12" t="s">
        <v>75</v>
      </c>
      <c r="M12" s="2"/>
      <c r="N12" s="21">
        <v>94.5</v>
      </c>
    </row>
    <row r="13" spans="2:14">
      <c r="B13" s="12" t="s">
        <v>97</v>
      </c>
      <c r="C13" s="2">
        <v>0.28000000000000003</v>
      </c>
      <c r="D13" s="22">
        <f>D12*C13</f>
        <v>0.28000000000000003</v>
      </c>
      <c r="G13" s="12" t="s">
        <v>98</v>
      </c>
      <c r="H13" s="2">
        <v>0.33</v>
      </c>
      <c r="I13" s="22">
        <f>I12*H13</f>
        <v>31.185000000000002</v>
      </c>
      <c r="L13" s="12" t="s">
        <v>99</v>
      </c>
      <c r="M13" s="2">
        <v>1</v>
      </c>
      <c r="N13" s="22">
        <f>N12*M13</f>
        <v>94.5</v>
      </c>
    </row>
    <row r="14" spans="2:14" ht="13.5" thickBot="1">
      <c r="B14" s="15" t="s">
        <v>92</v>
      </c>
      <c r="C14" s="2">
        <v>0.55000000000000004</v>
      </c>
      <c r="D14" s="23">
        <f>D13*C14</f>
        <v>0.15400000000000003</v>
      </c>
      <c r="G14" s="32" t="s">
        <v>92</v>
      </c>
      <c r="H14" s="19">
        <v>0.4375</v>
      </c>
      <c r="I14" s="24">
        <f>I13*H14</f>
        <v>13.643437500000001</v>
      </c>
      <c r="L14" s="32" t="s">
        <v>92</v>
      </c>
      <c r="M14" s="19">
        <v>0.4375</v>
      </c>
      <c r="N14" s="24">
        <f>N13*M14</f>
        <v>41.34375</v>
      </c>
    </row>
    <row r="15" spans="2:14" ht="13.5" thickBot="1">
      <c r="B15" s="32" t="s">
        <v>93</v>
      </c>
      <c r="C15" s="19">
        <v>0.44</v>
      </c>
      <c r="D15" s="24">
        <f>D13*C15</f>
        <v>0.12320000000000002</v>
      </c>
      <c r="I15" s="30"/>
      <c r="N15" s="30"/>
    </row>
    <row r="16" spans="2:14">
      <c r="D16" s="30"/>
      <c r="I16" s="30"/>
      <c r="N16" s="30"/>
    </row>
    <row r="17" spans="2:14">
      <c r="D17" s="30"/>
      <c r="I17" s="30"/>
      <c r="N17" s="30"/>
    </row>
    <row r="18" spans="2:14" ht="13" thickBot="1">
      <c r="D18" s="30"/>
      <c r="I18" s="30"/>
      <c r="N18" s="30"/>
    </row>
    <row r="19" spans="2:14" ht="13">
      <c r="B19" s="9" t="s">
        <v>100</v>
      </c>
      <c r="C19" s="31" t="s">
        <v>61</v>
      </c>
      <c r="D19" s="33" t="s">
        <v>62</v>
      </c>
      <c r="G19" s="9" t="s">
        <v>101</v>
      </c>
      <c r="H19" s="31" t="s">
        <v>61</v>
      </c>
      <c r="I19" s="33" t="s">
        <v>62</v>
      </c>
      <c r="L19" s="9" t="s">
        <v>102</v>
      </c>
      <c r="M19" s="31" t="s">
        <v>61</v>
      </c>
      <c r="N19" s="33" t="s">
        <v>62</v>
      </c>
    </row>
    <row r="20" spans="2:14">
      <c r="B20" s="12" t="s">
        <v>103</v>
      </c>
      <c r="C20" s="7">
        <v>1</v>
      </c>
      <c r="D20" s="34"/>
      <c r="G20" s="12" t="s">
        <v>103</v>
      </c>
      <c r="H20" s="7">
        <v>1</v>
      </c>
      <c r="I20" s="34"/>
      <c r="L20" s="12" t="s">
        <v>103</v>
      </c>
      <c r="M20" s="7">
        <v>1</v>
      </c>
      <c r="N20" s="34"/>
    </row>
    <row r="21" spans="2:14" ht="14.65" customHeight="1">
      <c r="B21" s="25" t="s">
        <v>67</v>
      </c>
      <c r="C21" s="7">
        <v>365</v>
      </c>
      <c r="D21" s="34"/>
      <c r="G21" s="25" t="s">
        <v>67</v>
      </c>
      <c r="H21" s="7">
        <v>365</v>
      </c>
      <c r="I21" s="34"/>
      <c r="L21" s="25" t="s">
        <v>67</v>
      </c>
      <c r="M21" s="7">
        <v>365</v>
      </c>
      <c r="N21" s="34"/>
    </row>
    <row r="22" spans="2:14" ht="13">
      <c r="B22" s="15" t="s">
        <v>104</v>
      </c>
      <c r="C22" s="2">
        <v>3.18</v>
      </c>
      <c r="D22" s="22">
        <f>(C21/365)*C20*C22</f>
        <v>3.18</v>
      </c>
      <c r="G22" s="15" t="s">
        <v>105</v>
      </c>
      <c r="H22" s="2">
        <v>2.97</v>
      </c>
      <c r="I22" s="22">
        <f>(H21/365)*H20*H22</f>
        <v>2.97</v>
      </c>
      <c r="L22" s="15" t="s">
        <v>106</v>
      </c>
      <c r="M22" s="2"/>
      <c r="N22" s="22">
        <f>(M21/365)*M20*M22</f>
        <v>0</v>
      </c>
    </row>
    <row r="23" spans="2:14" ht="13.5" thickBot="1">
      <c r="B23" s="15" t="s">
        <v>107</v>
      </c>
      <c r="C23" s="2">
        <v>3.59</v>
      </c>
      <c r="D23" s="23">
        <f>D22*C23</f>
        <v>11.4162</v>
      </c>
      <c r="G23" s="32" t="s">
        <v>108</v>
      </c>
      <c r="H23" s="19">
        <v>0.4375</v>
      </c>
      <c r="I23" s="24">
        <f>I22*H23</f>
        <v>1.2993750000000002</v>
      </c>
      <c r="L23" s="32" t="s">
        <v>109</v>
      </c>
      <c r="M23" s="19">
        <v>0.5</v>
      </c>
      <c r="N23" s="24">
        <f>N22*M23</f>
        <v>0</v>
      </c>
    </row>
    <row r="24" spans="2:14" ht="13.5" thickBot="1">
      <c r="B24" s="32" t="s">
        <v>93</v>
      </c>
      <c r="C24" s="19">
        <v>0.44</v>
      </c>
      <c r="D24" s="24">
        <f>D22*C24</f>
        <v>1.3992</v>
      </c>
    </row>
    <row r="25" spans="2:14" ht="13" thickBot="1"/>
    <row r="26" spans="2:14">
      <c r="B26" s="35" t="s">
        <v>44</v>
      </c>
      <c r="C26" s="36"/>
      <c r="D26" s="37" t="s">
        <v>80</v>
      </c>
    </row>
    <row r="27" spans="2:14" ht="13" thickBot="1">
      <c r="B27" s="38"/>
      <c r="C27" s="39"/>
      <c r="D27" s="40" t="s">
        <v>47</v>
      </c>
    </row>
    <row r="28" spans="2:14">
      <c r="K28" s="6"/>
    </row>
    <row r="29" spans="2:14">
      <c r="K29" s="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/>
  <cols>
    <col min="2" max="2" width="24.7265625" customWidth="1"/>
    <col min="3" max="3" width="14.81640625" customWidth="1"/>
    <col min="4" max="4" width="16" customWidth="1"/>
  </cols>
  <sheetData>
    <row r="1" spans="2:4" ht="15" thickBot="1"/>
    <row r="2" spans="2:4">
      <c r="B2" s="9" t="s">
        <v>110</v>
      </c>
      <c r="C2" s="31" t="s">
        <v>61</v>
      </c>
      <c r="D2" s="11" t="s">
        <v>62</v>
      </c>
    </row>
    <row r="3" spans="2:4">
      <c r="B3" s="12" t="s">
        <v>64</v>
      </c>
      <c r="C3" s="2"/>
      <c r="D3" s="21">
        <v>1</v>
      </c>
    </row>
    <row r="4" spans="2:4">
      <c r="B4" s="12" t="s">
        <v>111</v>
      </c>
      <c r="C4" s="2">
        <v>0.94</v>
      </c>
      <c r="D4" s="22">
        <f>D3*C4</f>
        <v>0.94</v>
      </c>
    </row>
    <row r="5" spans="2:4" ht="15" thickBot="1">
      <c r="B5" s="32" t="s">
        <v>92</v>
      </c>
      <c r="C5" s="19">
        <v>1</v>
      </c>
      <c r="D5" s="24">
        <f>D4*C5</f>
        <v>0.94</v>
      </c>
    </row>
    <row r="6" spans="2:4">
      <c r="B6" s="1"/>
      <c r="C6" s="1"/>
      <c r="D6" s="30"/>
    </row>
    <row r="7" spans="2:4">
      <c r="B7" s="1"/>
      <c r="C7" s="1"/>
      <c r="D7" s="30"/>
    </row>
    <row r="8" spans="2:4">
      <c r="B8" s="1"/>
      <c r="C8" s="1"/>
      <c r="D8" s="30"/>
    </row>
    <row r="9" spans="2:4" ht="15" thickBot="1">
      <c r="B9" s="1"/>
      <c r="C9" s="1"/>
      <c r="D9" s="30"/>
    </row>
    <row r="10" spans="2:4">
      <c r="B10" s="9" t="s">
        <v>112</v>
      </c>
      <c r="C10" s="31" t="s">
        <v>61</v>
      </c>
      <c r="D10" s="33" t="s">
        <v>62</v>
      </c>
    </row>
    <row r="11" spans="2:4">
      <c r="B11" s="12" t="s">
        <v>75</v>
      </c>
      <c r="C11" s="2"/>
      <c r="D11" s="21">
        <v>1</v>
      </c>
    </row>
    <row r="12" spans="2:4">
      <c r="B12" s="12" t="s">
        <v>113</v>
      </c>
      <c r="C12" s="2">
        <v>0.7</v>
      </c>
      <c r="D12" s="22">
        <f>D11*C12</f>
        <v>0.7</v>
      </c>
    </row>
    <row r="13" spans="2:4" ht="15" thickBot="1">
      <c r="B13" s="32" t="s">
        <v>92</v>
      </c>
      <c r="C13" s="19">
        <v>1</v>
      </c>
      <c r="D13" s="24">
        <f>D12*C13</f>
        <v>0.7</v>
      </c>
    </row>
    <row r="14" spans="2:4">
      <c r="B14" s="1"/>
      <c r="C14" s="1"/>
      <c r="D14" s="30"/>
    </row>
    <row r="15" spans="2:4">
      <c r="B15" s="1"/>
      <c r="C15" s="1"/>
      <c r="D15" s="30"/>
    </row>
    <row r="16" spans="2:4">
      <c r="B16" s="1"/>
      <c r="C16" s="1"/>
      <c r="D16" s="30"/>
    </row>
    <row r="17" spans="2:4" ht="15" thickBot="1">
      <c r="B17" s="1"/>
      <c r="C17" s="1"/>
      <c r="D17" s="30"/>
    </row>
    <row r="18" spans="2:4">
      <c r="B18" s="9" t="s">
        <v>114</v>
      </c>
      <c r="C18" s="31" t="s">
        <v>61</v>
      </c>
      <c r="D18" s="33" t="s">
        <v>62</v>
      </c>
    </row>
    <row r="19" spans="2:4">
      <c r="B19" s="12" t="s">
        <v>115</v>
      </c>
      <c r="C19" s="7">
        <v>1</v>
      </c>
      <c r="D19" s="34"/>
    </row>
    <row r="20" spans="2:4" ht="16.899999999999999" customHeight="1">
      <c r="B20" s="25" t="s">
        <v>67</v>
      </c>
      <c r="C20" s="7">
        <v>365</v>
      </c>
      <c r="D20" s="34"/>
    </row>
    <row r="21" spans="2:4">
      <c r="B21" s="15" t="s">
        <v>116</v>
      </c>
      <c r="C21" s="2">
        <v>0.16</v>
      </c>
      <c r="D21" s="22">
        <f>(C20/365)*C19*C21</f>
        <v>0.16</v>
      </c>
    </row>
    <row r="22" spans="2:4" ht="15" thickBot="1">
      <c r="B22" s="32" t="s">
        <v>117</v>
      </c>
      <c r="C22" s="19">
        <v>1</v>
      </c>
      <c r="D22" s="24">
        <f>D21*C22</f>
        <v>0.16</v>
      </c>
    </row>
    <row r="24" spans="2:4" ht="15" thickBot="1"/>
    <row r="25" spans="2:4">
      <c r="B25" s="35" t="s">
        <v>44</v>
      </c>
      <c r="C25" s="36"/>
      <c r="D25" s="37" t="s">
        <v>80</v>
      </c>
    </row>
    <row r="26" spans="2:4" ht="15" thickBot="1">
      <c r="B26" s="38"/>
      <c r="C26" s="39"/>
      <c r="D26" s="40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T38"/>
  <sheetViews>
    <sheetView topLeftCell="A11" zoomScale="65" workbookViewId="0">
      <selection activeCell="G59" sqref="G59"/>
    </sheetView>
  </sheetViews>
  <sheetFormatPr defaultRowHeight="14.5"/>
  <cols>
    <col min="2" max="2" width="14.26953125" customWidth="1"/>
    <col min="3" max="3" width="31.54296875" customWidth="1"/>
    <col min="4" max="4" width="24.7265625" customWidth="1"/>
    <col min="5" max="5" width="8.54296875" customWidth="1"/>
    <col min="6" max="7" width="10.54296875" customWidth="1"/>
    <col min="8" max="8" width="10.7265625" customWidth="1"/>
    <col min="9" max="9" width="14.7265625" customWidth="1"/>
    <col min="11" max="11" width="21.81640625" customWidth="1"/>
    <col min="15" max="15" width="22" customWidth="1"/>
    <col min="16" max="16" width="17.26953125" customWidth="1"/>
  </cols>
  <sheetData>
    <row r="3" spans="2:20" ht="15" thickBot="1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</row>
    <row r="4" spans="2:20">
      <c r="C4" s="50" t="s">
        <v>6</v>
      </c>
      <c r="D4" s="46" t="s">
        <v>1</v>
      </c>
      <c r="E4" s="55" t="s">
        <v>2</v>
      </c>
      <c r="F4" s="55" t="s">
        <v>3</v>
      </c>
      <c r="G4" s="56"/>
      <c r="H4" s="56"/>
      <c r="I4" s="57"/>
      <c r="J4" s="1"/>
      <c r="K4" s="12" t="s">
        <v>118</v>
      </c>
      <c r="L4" s="1"/>
      <c r="M4" s="1" t="s">
        <v>5</v>
      </c>
      <c r="N4" s="3"/>
      <c r="O4" s="50" t="s">
        <v>6</v>
      </c>
      <c r="P4" s="55" t="s">
        <v>2</v>
      </c>
      <c r="Q4" s="56" t="s">
        <v>7</v>
      </c>
      <c r="R4" s="56" t="s">
        <v>8</v>
      </c>
      <c r="S4" s="57" t="s">
        <v>9</v>
      </c>
      <c r="T4" s="1"/>
    </row>
    <row r="5" spans="2:20">
      <c r="B5" s="1" t="s">
        <v>5</v>
      </c>
      <c r="C5" s="15" t="s">
        <v>119</v>
      </c>
      <c r="D5" s="2">
        <v>0.97</v>
      </c>
      <c r="E5" s="48">
        <v>0.3</v>
      </c>
      <c r="F5" s="48">
        <v>0.87</v>
      </c>
      <c r="G5" s="49"/>
      <c r="H5" s="47"/>
      <c r="I5" s="14"/>
      <c r="J5" s="1"/>
      <c r="K5" s="12" t="s">
        <v>120</v>
      </c>
      <c r="L5" s="1"/>
      <c r="M5" s="1" t="s">
        <v>12</v>
      </c>
      <c r="N5" s="1"/>
      <c r="O5" s="15" t="s">
        <v>119</v>
      </c>
      <c r="P5" s="48">
        <v>0.3</v>
      </c>
      <c r="Q5" s="49">
        <v>15.65</v>
      </c>
      <c r="R5" s="47">
        <v>0.63</v>
      </c>
      <c r="S5" s="14">
        <v>0.36</v>
      </c>
      <c r="T5" s="1"/>
    </row>
    <row r="6" spans="2:20">
      <c r="B6" s="1" t="s">
        <v>12</v>
      </c>
      <c r="C6" s="15" t="s">
        <v>121</v>
      </c>
      <c r="D6" s="2">
        <v>0.97</v>
      </c>
      <c r="E6" s="48">
        <v>0.66669999999999996</v>
      </c>
      <c r="F6" s="48">
        <v>0.87</v>
      </c>
      <c r="G6" s="49"/>
      <c r="H6" s="47"/>
      <c r="I6" s="14"/>
      <c r="J6" s="1"/>
      <c r="K6" s="30"/>
      <c r="L6" s="1"/>
      <c r="M6" s="1" t="s">
        <v>15</v>
      </c>
      <c r="N6" s="1"/>
      <c r="O6" s="15" t="s">
        <v>121</v>
      </c>
      <c r="P6" s="48">
        <v>0.66669999999999996</v>
      </c>
      <c r="Q6" s="49">
        <v>15.65</v>
      </c>
      <c r="R6" s="47">
        <v>0.63</v>
      </c>
      <c r="S6" s="14">
        <v>0.36</v>
      </c>
      <c r="T6" s="1"/>
    </row>
    <row r="7" spans="2:20" ht="30" customHeight="1">
      <c r="B7" s="1" t="s">
        <v>15</v>
      </c>
      <c r="C7" s="17" t="s">
        <v>122</v>
      </c>
      <c r="D7" s="2">
        <v>0.97</v>
      </c>
      <c r="E7" s="48">
        <v>0.15</v>
      </c>
      <c r="F7" s="48">
        <v>0.87</v>
      </c>
      <c r="G7" s="49"/>
      <c r="H7" s="47"/>
      <c r="I7" s="14"/>
      <c r="J7" s="1"/>
      <c r="K7" s="45"/>
      <c r="L7" s="1"/>
      <c r="M7" s="1" t="s">
        <v>18</v>
      </c>
      <c r="N7" s="3"/>
      <c r="O7" s="17" t="s">
        <v>122</v>
      </c>
      <c r="P7" s="48">
        <v>0.15</v>
      </c>
      <c r="Q7" s="49">
        <v>15.65</v>
      </c>
      <c r="R7" s="47">
        <v>0.63</v>
      </c>
      <c r="S7" s="14">
        <v>0.36</v>
      </c>
      <c r="T7" s="1"/>
    </row>
    <row r="8" spans="2:20" ht="32.65" customHeight="1">
      <c r="B8" s="1" t="s">
        <v>18</v>
      </c>
      <c r="C8" s="17" t="s">
        <v>123</v>
      </c>
      <c r="D8" s="2">
        <v>0.97</v>
      </c>
      <c r="E8" s="48">
        <v>0.3</v>
      </c>
      <c r="F8" s="48">
        <v>0.87</v>
      </c>
      <c r="G8" s="49"/>
      <c r="H8" s="47"/>
      <c r="I8" s="14"/>
      <c r="J8" s="1"/>
      <c r="K8" s="45"/>
      <c r="L8" s="1"/>
      <c r="M8" s="1" t="s">
        <v>21</v>
      </c>
      <c r="N8" s="1"/>
      <c r="O8" s="17" t="s">
        <v>123</v>
      </c>
      <c r="P8" s="48">
        <v>0.3</v>
      </c>
      <c r="Q8" s="49">
        <v>15.65</v>
      </c>
      <c r="R8" s="47">
        <v>0.63</v>
      </c>
      <c r="S8" s="14">
        <v>0.36</v>
      </c>
      <c r="T8" s="1"/>
    </row>
    <row r="9" spans="2:20" ht="26.5">
      <c r="B9" s="1" t="s">
        <v>21</v>
      </c>
      <c r="C9" s="17" t="s">
        <v>124</v>
      </c>
      <c r="D9" s="2">
        <v>0.97</v>
      </c>
      <c r="E9" s="48">
        <v>0.2767</v>
      </c>
      <c r="F9" s="48">
        <v>0.87</v>
      </c>
      <c r="G9" s="49"/>
      <c r="H9" s="47"/>
      <c r="I9" s="14"/>
      <c r="M9" s="1" t="s">
        <v>24</v>
      </c>
      <c r="O9" s="17" t="s">
        <v>124</v>
      </c>
      <c r="P9" s="48">
        <v>0.2767</v>
      </c>
      <c r="Q9" s="49">
        <v>15.65</v>
      </c>
      <c r="R9" s="47">
        <v>0.63</v>
      </c>
      <c r="S9" s="14">
        <v>0.36</v>
      </c>
    </row>
    <row r="10" spans="2:20">
      <c r="B10" s="1" t="s">
        <v>24</v>
      </c>
      <c r="C10" s="17" t="s">
        <v>125</v>
      </c>
      <c r="D10" s="2">
        <v>0.94</v>
      </c>
      <c r="E10" s="48">
        <v>1</v>
      </c>
      <c r="F10" s="48">
        <v>0.7</v>
      </c>
      <c r="G10" s="49"/>
      <c r="H10" s="47"/>
      <c r="I10" s="14"/>
      <c r="J10" s="1"/>
      <c r="K10" s="44"/>
      <c r="M10" s="1" t="s">
        <v>25</v>
      </c>
      <c r="O10" s="17" t="s">
        <v>125</v>
      </c>
      <c r="P10" s="48">
        <v>1</v>
      </c>
      <c r="Q10" s="49">
        <v>0</v>
      </c>
      <c r="R10" s="47">
        <v>0.16</v>
      </c>
      <c r="S10" s="14">
        <v>0</v>
      </c>
    </row>
    <row r="11" spans="2:20">
      <c r="B11" s="1" t="s">
        <v>25</v>
      </c>
      <c r="C11" s="15" t="s">
        <v>126</v>
      </c>
      <c r="D11" s="2">
        <v>0.67</v>
      </c>
      <c r="E11" s="48">
        <v>0.55000000000000004</v>
      </c>
      <c r="F11" s="48">
        <v>0.28000000000000003</v>
      </c>
      <c r="G11" s="49"/>
      <c r="H11" s="47"/>
      <c r="I11" s="14"/>
      <c r="J11" s="1"/>
      <c r="K11" s="30"/>
      <c r="M11" s="1" t="s">
        <v>27</v>
      </c>
      <c r="O11" s="15" t="s">
        <v>126</v>
      </c>
      <c r="P11" s="48">
        <v>1</v>
      </c>
      <c r="Q11" s="49">
        <v>3.18</v>
      </c>
      <c r="R11" s="47">
        <v>0</v>
      </c>
      <c r="S11" s="14">
        <v>0</v>
      </c>
    </row>
    <row r="12" spans="2:20">
      <c r="B12" s="1" t="s">
        <v>27</v>
      </c>
      <c r="C12" s="15" t="s">
        <v>127</v>
      </c>
      <c r="D12" s="2">
        <v>0.67</v>
      </c>
      <c r="E12" s="48">
        <v>0.44</v>
      </c>
      <c r="F12" s="48">
        <v>0.28000000000000003</v>
      </c>
      <c r="G12" s="49"/>
      <c r="H12" s="47"/>
      <c r="I12" s="14"/>
      <c r="J12" s="1"/>
      <c r="K12" s="30"/>
      <c r="M12" s="1" t="s">
        <v>29</v>
      </c>
      <c r="O12" s="15" t="s">
        <v>127</v>
      </c>
      <c r="P12" s="48">
        <v>1</v>
      </c>
      <c r="Q12" s="49">
        <v>3.18</v>
      </c>
      <c r="R12" s="47">
        <v>0</v>
      </c>
      <c r="S12" s="14">
        <v>0</v>
      </c>
    </row>
    <row r="13" spans="2:20">
      <c r="B13" s="1" t="s">
        <v>29</v>
      </c>
      <c r="C13" s="15" t="s">
        <v>128</v>
      </c>
      <c r="D13" s="2">
        <v>0.61</v>
      </c>
      <c r="E13" s="48">
        <v>0.4375</v>
      </c>
      <c r="F13" s="48">
        <v>0.33</v>
      </c>
      <c r="G13" s="49"/>
      <c r="H13" s="47"/>
      <c r="I13" s="14"/>
      <c r="J13" s="1"/>
      <c r="K13" s="45"/>
      <c r="M13" s="1" t="s">
        <v>31</v>
      </c>
      <c r="O13" s="15" t="s">
        <v>128</v>
      </c>
      <c r="P13" s="48">
        <v>1</v>
      </c>
      <c r="Q13" s="49">
        <v>2.97</v>
      </c>
      <c r="R13" s="47">
        <v>0</v>
      </c>
      <c r="S13" s="14">
        <v>0</v>
      </c>
    </row>
    <row r="14" spans="2:20" ht="15" thickBot="1">
      <c r="B14" s="1" t="s">
        <v>31</v>
      </c>
      <c r="C14" s="32" t="s">
        <v>129</v>
      </c>
      <c r="D14" s="19">
        <v>1</v>
      </c>
      <c r="E14" s="51">
        <v>0.5</v>
      </c>
      <c r="F14" s="51">
        <v>1</v>
      </c>
      <c r="G14" s="52"/>
      <c r="H14" s="53"/>
      <c r="I14" s="54"/>
      <c r="O14" s="32" t="s">
        <v>129</v>
      </c>
      <c r="P14" s="51">
        <v>0.5</v>
      </c>
      <c r="Q14" s="52">
        <v>0</v>
      </c>
      <c r="R14" s="53">
        <v>0</v>
      </c>
      <c r="S14" s="54">
        <v>0</v>
      </c>
    </row>
    <row r="15" spans="2:20" ht="15" thickBot="1"/>
    <row r="16" spans="2:20">
      <c r="D16" s="9" t="s">
        <v>130</v>
      </c>
      <c r="E16" s="31" t="s">
        <v>61</v>
      </c>
      <c r="F16" s="41" t="s">
        <v>131</v>
      </c>
      <c r="G16" s="11"/>
      <c r="I16" s="35" t="s">
        <v>44</v>
      </c>
      <c r="J16" s="36"/>
      <c r="K16" s="37" t="s">
        <v>45</v>
      </c>
    </row>
    <row r="17" spans="4:7">
      <c r="D17" s="61"/>
      <c r="E17" s="62"/>
      <c r="F17" s="63"/>
      <c r="G17" s="64"/>
    </row>
    <row r="18" spans="4:7">
      <c r="D18" s="12" t="s">
        <v>120</v>
      </c>
      <c r="E18" s="2"/>
      <c r="F18" s="42"/>
      <c r="G18" s="21">
        <v>1</v>
      </c>
    </row>
    <row r="19" spans="4:7" ht="15" thickBot="1">
      <c r="D19" s="32" t="s">
        <v>124</v>
      </c>
      <c r="E19" s="19">
        <f>VLOOKUP(D19,$C$5:$F$14,2,FALSE)</f>
        <v>0.97</v>
      </c>
      <c r="F19" s="43">
        <f>VLOOKUP(D19,$C$4:$F$14,3,FALSE)</f>
        <v>0.2767</v>
      </c>
      <c r="G19" s="24">
        <f>G18*F19*E19</f>
        <v>0.268399</v>
      </c>
    </row>
    <row r="20" spans="4:7" ht="15" thickBot="1"/>
    <row r="21" spans="4:7">
      <c r="D21" s="9" t="s">
        <v>132</v>
      </c>
      <c r="E21" s="31" t="s">
        <v>61</v>
      </c>
      <c r="F21" s="41" t="s">
        <v>131</v>
      </c>
      <c r="G21" s="11"/>
    </row>
    <row r="22" spans="4:7">
      <c r="D22" s="12" t="s">
        <v>120</v>
      </c>
      <c r="E22" s="2"/>
      <c r="F22" s="42"/>
      <c r="G22" s="21">
        <v>1</v>
      </c>
    </row>
    <row r="23" spans="4:7" ht="15" thickBot="1">
      <c r="D23" s="32" t="s">
        <v>127</v>
      </c>
      <c r="E23" s="19">
        <f>VLOOKUP(D23,$C$5:$I$14,4,FALSE)</f>
        <v>0.28000000000000003</v>
      </c>
      <c r="F23" s="43">
        <f>VLOOKUP(D23,$C$4:$I$14,3,FALSE)</f>
        <v>0.44</v>
      </c>
      <c r="G23" s="24">
        <f>G22*F23*E23</f>
        <v>0.12320000000000002</v>
      </c>
    </row>
    <row r="24" spans="4:7" ht="15" thickBot="1"/>
    <row r="25" spans="4:7" ht="16.5" customHeight="1">
      <c r="D25" s="9" t="s">
        <v>133</v>
      </c>
      <c r="E25" s="31" t="s">
        <v>61</v>
      </c>
      <c r="F25" s="41" t="s">
        <v>131</v>
      </c>
      <c r="G25" s="11" t="s">
        <v>62</v>
      </c>
    </row>
    <row r="26" spans="4:7">
      <c r="D26" s="12" t="s">
        <v>17</v>
      </c>
      <c r="E26" s="2"/>
      <c r="F26" s="42"/>
      <c r="G26" s="21">
        <v>1</v>
      </c>
    </row>
    <row r="27" spans="4:7">
      <c r="D27" s="25" t="s">
        <v>67</v>
      </c>
      <c r="E27" s="58"/>
      <c r="F27" s="59"/>
      <c r="G27" s="60">
        <v>365</v>
      </c>
    </row>
    <row r="28" spans="4:7" ht="15" thickBot="1">
      <c r="D28" s="32" t="s">
        <v>119</v>
      </c>
      <c r="E28" s="19">
        <f>VLOOKUP(D28,$C$4:$I$14,5,FALSE)</f>
        <v>0</v>
      </c>
      <c r="F28" s="43">
        <f>VLOOKUP(D28,$C$4:$F$14,4,FALSE)</f>
        <v>0.87</v>
      </c>
      <c r="G28" s="24">
        <f>(G27/365)*G26*F28*E28</f>
        <v>0</v>
      </c>
    </row>
    <row r="29" spans="4:7" ht="15" thickBot="1"/>
    <row r="30" spans="4:7">
      <c r="D30" s="9" t="s">
        <v>134</v>
      </c>
      <c r="E30" s="31" t="s">
        <v>61</v>
      </c>
      <c r="F30" s="41" t="s">
        <v>131</v>
      </c>
      <c r="G30" s="11"/>
    </row>
    <row r="31" spans="4:7">
      <c r="D31" s="12" t="s">
        <v>20</v>
      </c>
      <c r="E31" s="2"/>
      <c r="F31" s="42"/>
      <c r="G31" s="21">
        <v>1</v>
      </c>
    </row>
    <row r="32" spans="4:7">
      <c r="D32" s="25" t="s">
        <v>67</v>
      </c>
      <c r="E32" s="58"/>
      <c r="F32" s="59"/>
      <c r="G32" s="60">
        <v>365</v>
      </c>
    </row>
    <row r="33" spans="4:7" ht="15" thickBot="1">
      <c r="D33" s="32" t="s">
        <v>128</v>
      </c>
      <c r="E33" s="19">
        <f>VLOOKUP(D33,$C$4:$I$14,6,FALSE)</f>
        <v>0</v>
      </c>
      <c r="F33" s="43">
        <f>VLOOKUP(D33,$C$4:$F$14,4,FALSE)</f>
        <v>0.33</v>
      </c>
      <c r="G33" s="24">
        <f>(G32/365)*G31*F33*E33</f>
        <v>0</v>
      </c>
    </row>
    <row r="34" spans="4:7" ht="15" thickBot="1"/>
    <row r="35" spans="4:7">
      <c r="D35" s="9" t="s">
        <v>135</v>
      </c>
      <c r="E35" s="31" t="s">
        <v>61</v>
      </c>
      <c r="F35" s="41" t="s">
        <v>131</v>
      </c>
      <c r="G35" s="11"/>
    </row>
    <row r="36" spans="4:7">
      <c r="D36" s="12" t="s">
        <v>23</v>
      </c>
      <c r="E36" s="2"/>
      <c r="F36" s="42"/>
      <c r="G36" s="21">
        <v>1</v>
      </c>
    </row>
    <row r="37" spans="4:7">
      <c r="D37" s="25" t="s">
        <v>67</v>
      </c>
      <c r="E37" s="58"/>
      <c r="F37" s="59"/>
      <c r="G37" s="60">
        <v>365</v>
      </c>
    </row>
    <row r="38" spans="4:7" ht="15" thickBot="1">
      <c r="D38" s="32" t="s">
        <v>119</v>
      </c>
      <c r="E38" s="19">
        <f>VLOOKUP(D38,$C$4:$I$14,7,FALSE)</f>
        <v>0</v>
      </c>
      <c r="F38" s="43">
        <f>VLOOKUP(D38,$C$4:$F$14,4,FALSE)</f>
        <v>0.87</v>
      </c>
      <c r="G38" s="24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Shell Document" ma:contentTypeID="0x0101006F0A470EEB1140E7AA14F4CE8A50B54C0001CB1477F4DD432AA86DD56CC3887AF400B27EAFD3202E4E4786EE1B1ED3DF7BAE" ma:contentTypeVersion="3" ma:contentTypeDescription="Shell Document Content Type" ma:contentTypeScope="" ma:versionID="7892cf39b678a56ecbfa55eb536eb4d8">
  <xsd:schema xmlns:xsd="http://www.w3.org/2001/XMLSchema" xmlns:xs="http://www.w3.org/2001/XMLSchema" xmlns:p="http://schemas.microsoft.com/office/2006/metadata/properties" xmlns:ns1="http://schemas.microsoft.com/sharepoint/v3" xmlns:ns2="d86265bb-4d93-4199-82aa-631a58dc3f71" xmlns:ns3="17422080-d93b-4ad2-85af-39ba51308ce7" targetNamespace="http://schemas.microsoft.com/office/2006/metadata/properties" ma:root="true" ma:fieldsID="13eb99031a276241e03beef8a2f5c351" ns1:_="" ns2:_="" ns3:_="">
    <xsd:import namespace="http://schemas.microsoft.com/sharepoint/v3"/>
    <xsd:import namespace="d86265bb-4d93-4199-82aa-631a58dc3f71"/>
    <xsd:import namespace="17422080-d93b-4ad2-85af-39ba51308ce7"/>
    <xsd:element name="properties">
      <xsd:complexType>
        <xsd:sequence>
          <xsd:element name="documentManagement">
            <xsd:complexType>
              <xsd:all>
                <xsd:element ref="ns1:SAEFSecurityClassificationTaxHTField0" minOccurs="0"/>
                <xsd:element ref="ns2:TaxCatchAll" minOccurs="0"/>
                <xsd:element ref="ns2:TaxCatchAllLabel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SAEFSecurityClassificationTaxHTField0" ma:index="8" ma:taxonomy="true" ma:internalName="SAEFSecurityClassificationTaxHTField0" ma:taxonomyFieldName="SAEFSecurityClassification" ma:displayName="Security Classification" ma:readOnly="false" ma:default="1;#Restricted|21aa7f98-4035-4019-a764-107acb7269af" ma:fieldId="{2ce2f798-4e95-48f9-a317-73f854109466}" ma:sspId="e3aebf70-341c-4d91-bdd3-aba9df361687" ma:termSetId="daf890f0-167e-4ee2-a9fd-a81536ed8167" ma:anchorId="00000000-0000-0000-0000-000000000000" ma:open="fals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86265bb-4d93-4199-82aa-631a58dc3f71" elementFormDefault="qualified">
    <xsd:import namespace="http://schemas.microsoft.com/office/2006/documentManagement/types"/>
    <xsd:import namespace="http://schemas.microsoft.com/office/infopath/2007/PartnerControls"/>
    <xsd:element name="TaxCatchAll" ma:index="9" nillable="true" ma:displayName="Taxonomy Catch All Column" ma:hidden="true" ma:list="{03db977e-3b0f-451b-912f-9ad802337745}" ma:internalName="TaxCatchAll" ma:showField="CatchAllData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03db977e-3b0f-451b-912f-9ad802337745}" ma:internalName="TaxCatchAllLabel" ma:readOnly="true" ma:showField="CatchAllDataLabel" ma:web="d86265bb-4d93-4199-82aa-631a58dc3f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422080-d93b-4ad2-85af-39ba51308ce7" elementFormDefault="qualified">
    <xsd:import namespace="http://schemas.microsoft.com/office/2006/documentManagement/types"/>
    <xsd:import namespace="http://schemas.microsoft.com/office/infopath/2007/PartnerControls"/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86265bb-4d93-4199-82aa-631a58dc3f71">
      <Value>1</Value>
    </TaxCatchAll>
    <SAEFSecurityClassificationTaxHTField0 xmlns="http://schemas.microsoft.com/sharepoint/v3">
      <Terms xmlns="http://schemas.microsoft.com/office/infopath/2007/PartnerControls">
        <TermInfo xmlns="http://schemas.microsoft.com/office/infopath/2007/PartnerControls">
          <TermName xmlns="http://schemas.microsoft.com/office/infopath/2007/PartnerControls">Restricted</TermName>
          <TermId xmlns="http://schemas.microsoft.com/office/infopath/2007/PartnerControls">21aa7f98-4035-4019-a764-107acb7269af</TermId>
        </TermInfo>
      </Terms>
    </SAEFSecurityClassificationTaxHTField0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210914-9792-42B2-9FF6-31C0394FA2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d86265bb-4d93-4199-82aa-631a58dc3f71"/>
    <ds:schemaRef ds:uri="17422080-d93b-4ad2-85af-39ba51308c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A97A245-9448-462D-AAAA-B89FB7F2AF44}">
  <ds:schemaRefs>
    <ds:schemaRef ds:uri="http://www.w3.org/XML/1998/namespace"/>
    <ds:schemaRef ds:uri="http://schemas.microsoft.com/office/2006/documentManagement/types"/>
    <ds:schemaRef ds:uri="http://schemas.microsoft.com/sharepoint/v3"/>
    <ds:schemaRef ds:uri="http://purl.org/dc/dcmitype/"/>
    <ds:schemaRef ds:uri="http://purl.org/dc/elements/1.1/"/>
    <ds:schemaRef ds:uri="d86265bb-4d93-4199-82aa-631a58dc3f71"/>
    <ds:schemaRef ds:uri="http://schemas.microsoft.com/office/infopath/2007/PartnerControls"/>
    <ds:schemaRef ds:uri="17422080-d93b-4ad2-85af-39ba51308ce7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CD41E131-77F6-44CB-BBCC-BF21CE9B97A5}">
  <ds:schemaRefs>
    <ds:schemaRef ds:uri="http://schemas.microsoft.com/sharepoint/v3/contenttype/forms"/>
  </ds:schemaRefs>
</ds:datastoreItem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Oluwole, Ruth O SPDC-IUC/G/UCL</cp:lastModifiedBy>
  <cp:revision/>
  <dcterms:created xsi:type="dcterms:W3CDTF">2019-03-08T09:08:42Z</dcterms:created>
  <dcterms:modified xsi:type="dcterms:W3CDTF">2024-09-12T14:59:17Z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0x0101006F0A470EEB1140E7AA14F4CE8A50B54C0001CB1477F4DD432AA86DD56CC3887AF400B27EAFD3202E4E4786EE1B1ED3DF7BAE</vt:lpwstr>
  </property>
  <property fmtid="{D5CDD505-2E9C-101B-9397-08002B2CF9AE}" pid="3" name="Order">
    <vt:r8>129</vt:r8>
  </property>
  <property fmtid="{D5CDD505-2E9C-101B-9397-08002B2CF9AE}" pid="4" name="SAEFSecurityClassification">
    <vt:lpwstr>1;#Restricted|21aa7f98-4035-4019-a764-107acb7269af</vt:lpwstr>
  </property>
</Properties>
</file>