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Elomense.Adoga\Desktop\"/>
    </mc:Choice>
  </mc:AlternateContent>
  <xr:revisionPtr revIDLastSave="0" documentId="13_ncr:1_{9A558982-2BC4-41EF-8569-2E9B0B269613}" xr6:coauthVersionLast="36" xr6:coauthVersionMax="36" xr10:uidLastSave="{00000000-0000-0000-0000-000000000000}"/>
  <bookViews>
    <workbookView xWindow="0" yWindow="0" windowWidth="28800" windowHeight="11625" firstSheet="1" activeTab="1" xr2:uid="{00000000-000D-0000-FFFF-FFFF00000000}"/>
  </bookViews>
  <sheets>
    <sheet name="ROT 2019" sheetId="1" state="hidden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2" l="1"/>
  <c r="T2" i="2"/>
  <c r="L2" i="1"/>
  <c r="T2" i="1" s="1"/>
  <c r="T12" i="2" l="1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H13" i="3" s="1"/>
  <c r="H14" i="3" s="1"/>
  <c r="H16" i="3" s="1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I14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 s="1"/>
  <c r="T14" i="2"/>
  <c r="T16" i="2" s="1"/>
  <c r="T18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8" i="2" s="1"/>
  <c r="I16" i="2"/>
  <c r="I18" i="2" s="1"/>
  <c r="J25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T19" i="2" l="1"/>
  <c r="I27" i="2" s="1"/>
  <c r="J27" i="2"/>
  <c r="L19" i="2"/>
  <c r="I26" i="2" s="1"/>
  <c r="J26" i="2"/>
  <c r="K26" i="2" s="1"/>
  <c r="I19" i="2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J26" i="1" s="1"/>
  <c r="C13" i="1"/>
  <c r="C14" i="1" s="1"/>
  <c r="D9" i="1"/>
  <c r="D13" i="1" s="1"/>
  <c r="H9" i="1"/>
  <c r="H13" i="1" s="1"/>
  <c r="T9" i="1"/>
  <c r="T13" i="1" s="1"/>
  <c r="E13" i="1"/>
  <c r="I13" i="1"/>
  <c r="I25" i="2" l="1"/>
  <c r="K25" i="2" s="1"/>
  <c r="I29" i="2"/>
  <c r="I31" i="2" s="1"/>
  <c r="K27" i="2"/>
  <c r="L19" i="1"/>
  <c r="I26" i="1" s="1"/>
  <c r="K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J25" i="1" s="1"/>
  <c r="H14" i="1"/>
  <c r="H16" i="1" s="1"/>
  <c r="T14" i="1"/>
  <c r="T16" i="1" s="1"/>
  <c r="T18" i="1" s="1"/>
  <c r="J27" i="1" s="1"/>
  <c r="E14" i="1"/>
  <c r="E16" i="1" s="1"/>
  <c r="T19" i="1" l="1"/>
  <c r="I27" i="1" s="1"/>
  <c r="K27" i="1" s="1"/>
  <c r="T24" i="2"/>
  <c r="I19" i="1"/>
  <c r="I25" i="1" l="1"/>
  <c r="K25" i="1" s="1"/>
  <c r="T25" i="2"/>
</calcChain>
</file>

<file path=xl/sharedStrings.xml><?xml version="1.0" encoding="utf-8"?>
<sst xmlns="http://schemas.openxmlformats.org/spreadsheetml/2006/main" count="250" uniqueCount="47">
  <si>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</si>
  <si>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</si>
  <si>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</si>
  <si>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</si>
  <si>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</si>
  <si>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</si>
  <si>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</si>
  <si>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</si>
  <si>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</si>
  <si>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</si>
  <si>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</si>
  <si>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</si>
  <si>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</si>
  <si>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</si>
  <si>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</si>
  <si>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</si>
  <si>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</si>
  <si>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</si>
  <si>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</si>
  <si>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</si>
  <si>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</si>
  <si>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</si>
  <si>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</si>
  <si>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</si>
  <si>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</si>
  <si>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</si>
  <si>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</si>
  <si>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</si>
  <si>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</si>
  <si>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</si>
  <si>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</si>
  <si>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</si>
  <si>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</si>
  <si>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</si>
  <si>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</si>
  <si>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</si>
  <si>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</si>
  <si>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</si>
  <si>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</si>
  <si>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</si>
  <si>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</si>
  <si>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</si>
  <si>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</si>
  <si>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</si>
  <si>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</si>
  <si>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</si>
  <si>
    <t>Total OPEX 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</si>
</sst>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0" fontId="6" fillId="0" borderId="0" xfId="0" applyFont="1"/>
    <xf numFmtId="43" fontId="0" fillId="0" borderId="0" xfId="5" applyFont="1" applyAlignment="1"/>
    <xf numFmtId="165" fontId="0" fillId="0" borderId="0" xfId="0" applyNumberFormat="1" applyFill="1" applyAlignment="1">
      <alignment horizontal="center" wrapText="1"/>
    </xf>
    <xf numFmtId="43" fontId="0" fillId="0" borderId="0" xfId="5" applyFont="1" applyFill="1" applyAlignment="1">
      <alignment horizontal="center"/>
    </xf>
    <xf numFmtId="43" fontId="0" fillId="0" borderId="0" xfId="0" applyNumberFormat="1" applyFill="1"/>
    <xf numFmtId="43" fontId="0" fillId="0" borderId="0" xfId="2" applyNumberFormat="1" applyFont="1"/>
    <xf numFmtId="0" fontId="3" fillId="0" borderId="0" xfId="0" applyFont="1" applyFill="1"/>
    <xf numFmtId="165" fontId="3" fillId="0" borderId="0" xfId="2" applyNumberFormat="1" applyFont="1" applyFill="1"/>
    <xf numFmtId="165" fontId="0" fillId="0" borderId="0" xfId="0" applyNumberFormat="1" applyFill="1" applyAlignment="1">
      <alignment horizontal="center" wrapText="1"/>
    </xf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Accruals 2002 Dec"/>
      <sheetName val="BALSHEET TEMPLATE"/>
      <sheetName val="LCY BALSHEET WKS"/>
      <sheetName val="POM-AFE"/>
      <sheetName val="values"/>
      <sheetName val="do not Delete"/>
      <sheetName val="1997"/>
      <sheetName val="Overhead Summary"/>
      <sheetName val="Eng Rate Summary (Primary)"/>
      <sheetName val="NGL OPEX"/>
      <sheetName val="Codes"/>
      <sheetName val="Final"/>
      <sheetName val="Sheet6"/>
      <sheetName val="Rat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  <sheetName val="SEC Appendix 2.31"/>
    </sheetNames>
    <sheetDataSet>
      <sheetData sheetId="0" refreshError="1"/>
      <sheetData sheetId="1">
        <row r="12">
          <cell r="F12">
            <v>5.61</v>
          </cell>
        </row>
      </sheetData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12">
          <cell r="F12">
            <v>0</v>
          </cell>
        </row>
      </sheetData>
      <sheetData sheetId="120">
        <row r="12">
          <cell r="F12">
            <v>0</v>
          </cell>
        </row>
      </sheetData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>
        <row r="12">
          <cell r="F12">
            <v>0</v>
          </cell>
        </row>
      </sheetData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>
        <row r="12">
          <cell r="F12">
            <v>1218.1665773563388</v>
          </cell>
        </row>
      </sheetData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>
        <row r="12">
          <cell r="F12">
            <v>1218.1665773563388</v>
          </cell>
        </row>
      </sheetData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>
        <row r="12">
          <cell r="F12">
            <v>1218.1665773563388</v>
          </cell>
        </row>
      </sheetData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>
        <row r="12">
          <cell r="F12">
            <v>5.61</v>
          </cell>
        </row>
      </sheetData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>
        <row r="12">
          <cell r="F12">
            <v>5.61</v>
          </cell>
        </row>
      </sheetData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>
        <row r="12">
          <cell r="F12">
            <v>5.61</v>
          </cell>
        </row>
      </sheetData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>
        <row r="12">
          <cell r="F12">
            <v>1218.1665773563388</v>
          </cell>
        </row>
      </sheetData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>
        <row r="12">
          <cell r="F12">
            <v>1218.1665773563388</v>
          </cell>
        </row>
      </sheetData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>
        <row r="12">
          <cell r="F12">
            <v>1218.1665773563388</v>
          </cell>
        </row>
      </sheetData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>
        <row r="12">
          <cell r="F12">
            <v>1218.1665773563388</v>
          </cell>
        </row>
      </sheetData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>
        <row r="12">
          <cell r="F12">
            <v>0</v>
          </cell>
        </row>
      </sheetData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>
        <row r="12">
          <cell r="F12">
            <v>1218.1665773563388</v>
          </cell>
        </row>
      </sheetData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>
        <row r="12">
          <cell r="F12">
            <v>0</v>
          </cell>
        </row>
      </sheetData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>
        <row r="12">
          <cell r="F12">
            <v>1218.1665773563388</v>
          </cell>
        </row>
      </sheetData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>
        <row r="12">
          <cell r="F12">
            <v>0</v>
          </cell>
        </row>
      </sheetData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>
        <row r="12">
          <cell r="F12">
            <v>1218.1665773563388</v>
          </cell>
        </row>
      </sheetData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  <sheetData sheetId="10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1"/>
      <sheetName val="Sheet_for_Aiden_1"/>
      <sheetName val="Data_Entry1"/>
      <sheetName val="Results_Overview"/>
      <sheetName val="Sheet_for_Aiden_"/>
      <sheetName val="Data_Entry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DATA04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Working Back-up from 7-12"/>
      <sheetName val="16109 (2)"/>
      <sheetName val="C&amp;C Operating Highlights"/>
      <sheetName val="Levels 1 &amp; 2 Insp"/>
      <sheetName val="K. InputResult-Field-FacAlloc"/>
      <sheetName val="Pipeline Oil"/>
      <sheetName val="Sal Tariff"/>
      <sheetName val="Links"/>
      <sheetName val="Lead"/>
      <sheetName val="SM2-MS2 leavers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LineBusiness"/>
      <sheetName val="DropDowns"/>
      <sheetName val="Registry"/>
      <sheetName val="Reservoir Summary Data"/>
      <sheetName val="Vivaldi Hub 1.3 tcf"/>
      <sheetName val="Reference"/>
      <sheetName val="Definitions"/>
      <sheetName val="Input_Output"/>
      <sheetName val="OCIP Resource Allocation"/>
      <sheetName val=""/>
      <sheetName val="Oil Parameters"/>
      <sheetName val="Lookup_Sheet"/>
      <sheetName val="Lookup_Sheet1"/>
      <sheetName val="OCIP_Resource_Allocation1"/>
      <sheetName val="Reservoir_Summary_Data1"/>
      <sheetName val="Vivaldi_Hub_1_3_tcf1"/>
      <sheetName val="Reservoir_Summary_Data"/>
      <sheetName val="Vivaldi_Hub_1_3_tcf"/>
      <sheetName val="OCIP_Resource_Allocation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Sheet15"/>
      <sheetName val="Control Panel"/>
      <sheetName val="PAYROLL"/>
      <sheetName val="2006_FA_SCHEDULE1"/>
      <sheetName val="Report_Summary1"/>
      <sheetName val="Pension_Report1"/>
      <sheetName val="2006_FA_SCHEDULE2"/>
      <sheetName val="Report_Summary2"/>
      <sheetName val="Pension_Report2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A20" sqref="A20"/>
    </sheetView>
  </sheetViews>
  <sheetFormatPr defaultRowHeight="15" x14ac:dyDescent="0.25"/>
  <cols>
    <col min="1" max="1" width="49.85546875" customWidth="1"/>
    <col min="2" max="8" width="15" hidden="1" customWidth="1"/>
    <col min="9" max="9" width="15" customWidth="1"/>
    <col min="10" max="10" width="29.28515625" customWidth="1"/>
    <col min="11" max="11" width="60.140625" customWidth="1"/>
    <col min="12" max="12" width="15.28515625" customWidth="1"/>
    <col min="13" max="13" width="36.85546875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19" max="19" width="60.140625" customWidth="1"/>
    <col min="20" max="20" width="15.28515625" customWidth="1"/>
    <col min="21" max="21" width="36.85546875" customWidth="1"/>
  </cols>
  <sheetData>
    <row r="1" spans="1:21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2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2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2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25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2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365000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.75" thickBot="1" x14ac:dyDescent="0.3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24180155</v>
      </c>
      <c r="K8" s="6" t="s">
        <v>18</v>
      </c>
      <c r="L8" s="15">
        <f>+L7*L4</f>
        <v>597505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.75" thickTop="1" x14ac:dyDescent="0.2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-4836031</v>
      </c>
      <c r="J9" t="s">
        <v>21</v>
      </c>
      <c r="K9" s="6" t="s">
        <v>22</v>
      </c>
      <c r="L9" s="18">
        <f>-L8*0.07</f>
        <v>-41825.350000000006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2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2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2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2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19344124</v>
      </c>
      <c r="K13" s="6" t="s">
        <v>30</v>
      </c>
      <c r="L13" s="19">
        <f>+L8+L9+L10+L11+L12</f>
        <v>555679.65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2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-16442505.4</v>
      </c>
      <c r="J14" t="s">
        <v>32</v>
      </c>
      <c r="K14" s="6" t="s">
        <v>31</v>
      </c>
      <c r="L14" s="16">
        <f>-L13*0.3</f>
        <v>-166703.89499999999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2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.75" thickBot="1" x14ac:dyDescent="0.3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2901618.5999999996</v>
      </c>
      <c r="K16" s="24" t="s">
        <v>34</v>
      </c>
      <c r="L16" s="14">
        <f t="shared" ref="L16" si="7">+L13+L14</f>
        <v>388975.755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.75" thickTop="1" x14ac:dyDescent="0.25"/>
    <row r="18" spans="1:21" ht="15.75" thickBot="1" x14ac:dyDescent="0.3">
      <c r="A18" t="s">
        <v>35</v>
      </c>
      <c r="I18" s="26">
        <f>I16-I12</f>
        <v>2901618.5999999996</v>
      </c>
      <c r="K18" t="s">
        <v>35</v>
      </c>
      <c r="L18" s="26">
        <f>L16-L12</f>
        <v>388975.755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.75" thickTop="1" x14ac:dyDescent="0.25">
      <c r="A19" t="s">
        <v>38</v>
      </c>
      <c r="I19" s="27">
        <f>I18*0.3</f>
        <v>870485.57999999984</v>
      </c>
      <c r="K19" t="s">
        <v>38</v>
      </c>
      <c r="L19" s="27">
        <f>L18*0.3</f>
        <v>116692.7265</v>
      </c>
      <c r="S19" t="s">
        <v>38</v>
      </c>
      <c r="T19" s="27">
        <f>T18*0.3</f>
        <v>180349.78499999997</v>
      </c>
    </row>
    <row r="21" spans="1:21" x14ac:dyDescent="0.2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25">
      <c r="I22" s="32"/>
      <c r="J22" s="33"/>
      <c r="K22" s="34"/>
      <c r="L22" s="35"/>
      <c r="O22"/>
      <c r="S22" s="34"/>
      <c r="T22" s="35"/>
    </row>
    <row r="23" spans="1:21" s="28" customFormat="1" x14ac:dyDescent="0.25">
      <c r="A23" s="28" t="s">
        <v>40</v>
      </c>
      <c r="I23" s="53" t="s">
        <v>44</v>
      </c>
      <c r="J23" s="53"/>
      <c r="K23" s="36"/>
      <c r="O23"/>
      <c r="S23" s="36"/>
    </row>
    <row r="24" spans="1:21" s="28" customFormat="1" x14ac:dyDescent="0.25">
      <c r="I24" s="46" t="s">
        <v>38</v>
      </c>
      <c r="J24" s="46" t="s">
        <v>45</v>
      </c>
      <c r="K24" s="36"/>
      <c r="O24"/>
      <c r="S24" s="36"/>
    </row>
    <row r="25" spans="1:21" s="28" customFormat="1" x14ac:dyDescent="0.25">
      <c r="A25" s="28" t="s">
        <v>41</v>
      </c>
      <c r="I25" s="48">
        <f>I19/1000000</f>
        <v>0.87048557999999987</v>
      </c>
      <c r="J25" s="43">
        <f>I18/1000000</f>
        <v>2.9016185999999995</v>
      </c>
      <c r="K25" s="43">
        <f>J25*0.3-I25</f>
        <v>0</v>
      </c>
      <c r="O25"/>
      <c r="S25" s="43"/>
    </row>
    <row r="26" spans="1:21" s="28" customFormat="1" x14ac:dyDescent="0.25">
      <c r="A26" s="28" t="s">
        <v>43</v>
      </c>
      <c r="I26" s="49">
        <f>L19/1000000</f>
        <v>0.11669272650000001</v>
      </c>
      <c r="J26" s="50">
        <f>L18/1000000</f>
        <v>0.38897575499999998</v>
      </c>
      <c r="K26" s="43">
        <f t="shared" ref="K26:K27" si="10">J26*0.3-I26</f>
        <v>0</v>
      </c>
      <c r="O26"/>
      <c r="S26" s="43"/>
    </row>
    <row r="27" spans="1:21" s="28" customFormat="1" x14ac:dyDescent="0.25">
      <c r="A27" s="28" t="s">
        <v>42</v>
      </c>
      <c r="I27" s="49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2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2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2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2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25">
      <c r="J32"/>
      <c r="K32"/>
      <c r="O32"/>
      <c r="S32"/>
    </row>
    <row r="33" spans="1:19" s="28" customFormat="1" x14ac:dyDescent="0.25">
      <c r="J33"/>
      <c r="K33"/>
      <c r="O33"/>
      <c r="S33"/>
    </row>
    <row r="34" spans="1:19" s="28" customFormat="1" x14ac:dyDescent="0.25">
      <c r="J34"/>
      <c r="K34"/>
      <c r="O34"/>
      <c r="S34"/>
    </row>
    <row r="35" spans="1:19" s="28" customFormat="1" x14ac:dyDescent="0.25">
      <c r="J35"/>
      <c r="K35"/>
      <c r="O35"/>
      <c r="S35"/>
    </row>
    <row r="36" spans="1:19" s="28" customFormat="1" x14ac:dyDescent="0.25">
      <c r="J36"/>
      <c r="K36"/>
      <c r="O36"/>
      <c r="S36"/>
    </row>
    <row r="37" spans="1:19" s="28" customFormat="1" x14ac:dyDescent="0.25">
      <c r="J37"/>
      <c r="K37"/>
      <c r="O37"/>
      <c r="S37"/>
    </row>
    <row r="38" spans="1:19" s="28" customFormat="1" x14ac:dyDescent="0.25">
      <c r="J38"/>
      <c r="K38"/>
      <c r="O38"/>
      <c r="S38"/>
    </row>
    <row r="39" spans="1:19" s="28" customFormat="1" x14ac:dyDescent="0.25">
      <c r="J39"/>
      <c r="K39"/>
      <c r="O39"/>
      <c r="S39"/>
    </row>
    <row r="40" spans="1:19" s="28" customFormat="1" x14ac:dyDescent="0.25">
      <c r="J40"/>
      <c r="K40"/>
      <c r="O40"/>
      <c r="S40"/>
    </row>
    <row r="41" spans="1:19" s="28" customFormat="1" x14ac:dyDescent="0.25">
      <c r="J41"/>
      <c r="K41"/>
      <c r="O41"/>
      <c r="S41"/>
    </row>
    <row r="42" spans="1:19" s="28" customFormat="1" x14ac:dyDescent="0.25">
      <c r="J42"/>
      <c r="K42"/>
      <c r="O42"/>
      <c r="S42"/>
    </row>
    <row r="43" spans="1:19" s="28" customFormat="1" x14ac:dyDescent="0.25">
      <c r="J43"/>
      <c r="K43"/>
      <c r="O43"/>
      <c r="S43"/>
    </row>
    <row r="44" spans="1:19" s="28" customFormat="1" x14ac:dyDescent="0.25">
      <c r="J44"/>
      <c r="K44"/>
      <c r="O44"/>
      <c r="S44"/>
    </row>
    <row r="45" spans="1:19" x14ac:dyDescent="0.2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25">
      <c r="J46"/>
      <c r="K46"/>
      <c r="O46"/>
      <c r="S46"/>
    </row>
    <row r="47" spans="1:19" x14ac:dyDescent="0.2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2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2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2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2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2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2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2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2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2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2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2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2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2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2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2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zoomScale="85" zoomScaleNormal="85" workbookViewId="0">
      <selection activeCell="I31" sqref="I31"/>
    </sheetView>
  </sheetViews>
  <sheetFormatPr defaultRowHeight="15" x14ac:dyDescent="0.25"/>
  <cols>
    <col min="1" max="1" width="39.140625" customWidth="1"/>
    <col min="2" max="8" width="15" hidden="1" customWidth="1"/>
    <col min="9" max="9" width="13.85546875" customWidth="1"/>
    <col min="10" max="10" width="43.42578125" customWidth="1"/>
    <col min="11" max="11" width="60.140625" hidden="1" customWidth="1"/>
    <col min="12" max="12" width="15.28515625" hidden="1" customWidth="1"/>
    <col min="13" max="13" width="36.85546875" hidden="1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19" max="19" width="60.140625" customWidth="1"/>
    <col min="20" max="20" width="15.28515625" customWidth="1"/>
    <col min="21" max="21" width="36.85546875" customWidth="1"/>
  </cols>
  <sheetData>
    <row r="1" spans="1:21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2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2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2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25">
      <c r="A6" s="6" t="s">
        <v>10</v>
      </c>
      <c r="B6" s="11"/>
      <c r="C6" s="11"/>
      <c r="D6" s="11"/>
      <c r="E6" s="11"/>
      <c r="F6" s="11"/>
      <c r="G6" s="11"/>
      <c r="H6" s="11"/>
      <c r="I6" s="41">
        <v>0</v>
      </c>
      <c r="J6" t="s">
        <v>11</v>
      </c>
      <c r="K6" s="6" t="s">
        <v>12</v>
      </c>
      <c r="L6" s="41">
        <v>0</v>
      </c>
      <c r="M6" t="s">
        <v>13</v>
      </c>
      <c r="O6" s="6" t="s">
        <v>10</v>
      </c>
      <c r="P6" s="12">
        <v>0</v>
      </c>
      <c r="S6" s="6" t="s">
        <v>12</v>
      </c>
      <c r="T6" s="41">
        <v>0</v>
      </c>
      <c r="U6" t="s">
        <v>13</v>
      </c>
    </row>
    <row r="7" spans="1:21" x14ac:dyDescent="0.2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0</v>
      </c>
    </row>
    <row r="8" spans="1:21" ht="15.75" thickBot="1" x14ac:dyDescent="0.3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0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0</v>
      </c>
    </row>
    <row r="9" spans="1:21" ht="15.75" thickTop="1" x14ac:dyDescent="0.2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0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0</v>
      </c>
      <c r="U9" t="s">
        <v>23</v>
      </c>
    </row>
    <row r="10" spans="1:21" x14ac:dyDescent="0.2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1687000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2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2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2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1687000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0</v>
      </c>
    </row>
    <row r="14" spans="1:21" x14ac:dyDescent="0.25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-I13*0.1275</f>
        <v>-215092.5</v>
      </c>
      <c r="J14" t="s">
        <v>32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0</v>
      </c>
      <c r="U14" t="s">
        <v>33</v>
      </c>
    </row>
    <row r="15" spans="1:21" x14ac:dyDescent="0.2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.75" thickBot="1" x14ac:dyDescent="0.3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1471907.5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0</v>
      </c>
    </row>
    <row r="17" spans="1:21" ht="15.75" thickTop="1" x14ac:dyDescent="0.25"/>
    <row r="18" spans="1:21" ht="15.75" thickBot="1" x14ac:dyDescent="0.3">
      <c r="A18" t="s">
        <v>35</v>
      </c>
      <c r="I18" s="26">
        <f>I16-I12</f>
        <v>1471907.5</v>
      </c>
      <c r="K18" t="s">
        <v>35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0</v>
      </c>
    </row>
    <row r="19" spans="1:21" ht="15.75" thickTop="1" x14ac:dyDescent="0.25">
      <c r="A19" t="s">
        <v>38</v>
      </c>
      <c r="I19" s="27">
        <f>I18*0.3</f>
        <v>441572.25</v>
      </c>
      <c r="K19" t="s">
        <v>38</v>
      </c>
      <c r="L19" s="27">
        <f>L18*0.3</f>
        <v>0</v>
      </c>
      <c r="S19" t="s">
        <v>38</v>
      </c>
      <c r="T19" s="27">
        <f>T18*0.3</f>
        <v>0</v>
      </c>
    </row>
    <row r="21" spans="1:21" x14ac:dyDescent="0.2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/>
      <c r="T21" s="30"/>
    </row>
    <row r="22" spans="1:21" s="28" customFormat="1" hidden="1" x14ac:dyDescent="0.25">
      <c r="I22" s="44"/>
      <c r="J22" s="33"/>
      <c r="K22" s="34"/>
      <c r="L22" s="44"/>
      <c r="O22"/>
      <c r="S22" s="34"/>
      <c r="T22" s="44"/>
    </row>
    <row r="23" spans="1:21" s="28" customFormat="1" hidden="1" x14ac:dyDescent="0.25">
      <c r="A23" s="28" t="s">
        <v>40</v>
      </c>
      <c r="I23" s="47" t="s">
        <v>44</v>
      </c>
      <c r="J23" s="4"/>
      <c r="K23" s="36"/>
      <c r="O23"/>
      <c r="S23" s="36"/>
    </row>
    <row r="24" spans="1:21" s="28" customFormat="1" hidden="1" x14ac:dyDescent="0.25">
      <c r="I24" s="46"/>
      <c r="J24" s="4"/>
      <c r="K24" s="36"/>
      <c r="L24" s="36"/>
      <c r="O24"/>
      <c r="S24" s="36"/>
      <c r="T24" s="36">
        <f>T18-'ROT 2019'!T18</f>
        <v>-601165.94999999995</v>
      </c>
    </row>
    <row r="25" spans="1:21" s="28" customFormat="1" hidden="1" x14ac:dyDescent="0.25">
      <c r="A25" s="28" t="s">
        <v>41</v>
      </c>
      <c r="I25" s="48">
        <f>I19/1000000</f>
        <v>0.44157225</v>
      </c>
      <c r="J25" s="43">
        <f>I18/1000000</f>
        <v>1.4719074999999999</v>
      </c>
      <c r="K25" s="43">
        <f>J25*0.3-I25</f>
        <v>0</v>
      </c>
      <c r="L25" s="36"/>
      <c r="O25"/>
      <c r="S25" s="43"/>
      <c r="T25" s="36">
        <f>T19-'ROT 2019'!T19</f>
        <v>-180349.78499999997</v>
      </c>
    </row>
    <row r="26" spans="1:21" s="28" customFormat="1" hidden="1" x14ac:dyDescent="0.25">
      <c r="A26" s="28" t="s">
        <v>43</v>
      </c>
      <c r="I26" s="49">
        <f>L19/1000000</f>
        <v>0</v>
      </c>
      <c r="J26" s="50">
        <f>L18/1000000</f>
        <v>0</v>
      </c>
      <c r="K26" s="43">
        <f t="shared" ref="K26:K27" si="10">J26*0.3-I26</f>
        <v>0</v>
      </c>
      <c r="O26"/>
      <c r="S26" s="43"/>
    </row>
    <row r="27" spans="1:21" s="28" customFormat="1" hidden="1" x14ac:dyDescent="0.25">
      <c r="A27" s="28" t="s">
        <v>42</v>
      </c>
      <c r="I27" s="49">
        <f>T19/1000000</f>
        <v>0</v>
      </c>
      <c r="J27" s="43">
        <f>T18/1000000</f>
        <v>0</v>
      </c>
      <c r="K27" s="43">
        <f t="shared" si="10"/>
        <v>0</v>
      </c>
      <c r="O27"/>
      <c r="S27"/>
    </row>
    <row r="28" spans="1:21" s="28" customFormat="1" hidden="1" x14ac:dyDescent="0.2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25">
      <c r="A29" s="51" t="s">
        <v>46</v>
      </c>
      <c r="B29" s="51"/>
      <c r="C29" s="51"/>
      <c r="D29" s="51"/>
      <c r="E29" s="51"/>
      <c r="F29" s="51"/>
      <c r="G29" s="51"/>
      <c r="H29" s="51"/>
      <c r="I29" s="52">
        <f>+I19+T19</f>
        <v>441572.25</v>
      </c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2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25">
      <c r="I31" s="49">
        <f>I29/12</f>
        <v>36797.6875</v>
      </c>
      <c r="K31" s="31"/>
      <c r="L31" s="31"/>
      <c r="M31" s="39"/>
      <c r="O31"/>
      <c r="S31" s="31"/>
      <c r="T31" s="31"/>
      <c r="U31" s="39"/>
    </row>
    <row r="32" spans="1:21" s="28" customFormat="1" x14ac:dyDescent="0.25">
      <c r="J32"/>
      <c r="K32"/>
      <c r="O32"/>
      <c r="S32"/>
    </row>
    <row r="33" spans="1:19" s="28" customFormat="1" x14ac:dyDescent="0.25">
      <c r="J33"/>
      <c r="K33"/>
      <c r="O33"/>
      <c r="S33"/>
    </row>
    <row r="34" spans="1:19" s="28" customFormat="1" x14ac:dyDescent="0.25">
      <c r="J34"/>
      <c r="K34"/>
      <c r="O34"/>
      <c r="S34"/>
    </row>
    <row r="35" spans="1:19" s="28" customFormat="1" x14ac:dyDescent="0.25">
      <c r="J35"/>
      <c r="K35"/>
      <c r="O35"/>
      <c r="S35"/>
    </row>
    <row r="36" spans="1:19" s="28" customFormat="1" x14ac:dyDescent="0.25">
      <c r="J36"/>
      <c r="K36"/>
      <c r="O36"/>
      <c r="S36"/>
    </row>
    <row r="37" spans="1:19" s="28" customFormat="1" x14ac:dyDescent="0.25">
      <c r="J37"/>
      <c r="K37"/>
      <c r="O37"/>
      <c r="S37"/>
    </row>
    <row r="38" spans="1:19" s="28" customFormat="1" x14ac:dyDescent="0.25">
      <c r="J38"/>
      <c r="K38"/>
      <c r="O38"/>
      <c r="S38"/>
    </row>
    <row r="39" spans="1:19" s="28" customFormat="1" x14ac:dyDescent="0.25">
      <c r="J39"/>
      <c r="K39"/>
      <c r="O39"/>
      <c r="S39"/>
    </row>
    <row r="40" spans="1:19" s="28" customFormat="1" x14ac:dyDescent="0.25">
      <c r="J40"/>
      <c r="K40"/>
      <c r="O40"/>
      <c r="S40"/>
    </row>
    <row r="41" spans="1:19" s="28" customFormat="1" x14ac:dyDescent="0.25">
      <c r="J41"/>
      <c r="K41"/>
      <c r="O41"/>
      <c r="S41"/>
    </row>
    <row r="42" spans="1:19" s="28" customFormat="1" x14ac:dyDescent="0.25">
      <c r="J42"/>
      <c r="K42"/>
      <c r="O42"/>
      <c r="S42"/>
    </row>
    <row r="43" spans="1:19" s="28" customFormat="1" x14ac:dyDescent="0.25">
      <c r="J43"/>
      <c r="K43"/>
      <c r="O43"/>
      <c r="S43"/>
    </row>
    <row r="44" spans="1:19" s="28" customFormat="1" x14ac:dyDescent="0.25">
      <c r="J44"/>
      <c r="K44"/>
      <c r="O44"/>
      <c r="S44"/>
    </row>
    <row r="45" spans="1:19" x14ac:dyDescent="0.2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25">
      <c r="J46"/>
      <c r="K46"/>
      <c r="O46"/>
      <c r="S46"/>
    </row>
    <row r="47" spans="1:19" x14ac:dyDescent="0.2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2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2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2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2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2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2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2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2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2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2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2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2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2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2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2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customWidth="1"/>
    <col min="12" max="12" width="15.28515625" customWidth="1"/>
    <col min="13" max="13" width="36.85546875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19" max="19" width="60.140625" customWidth="1"/>
    <col min="20" max="20" width="15.28515625" customWidth="1"/>
    <col min="21" max="21" width="36.85546875" customWidth="1"/>
  </cols>
  <sheetData>
    <row r="1" spans="1:21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2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2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2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2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2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.75" thickBot="1" x14ac:dyDescent="0.3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.75" thickTop="1" x14ac:dyDescent="0.2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2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2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2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2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2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2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.75" thickBot="1" x14ac:dyDescent="0.3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.75" thickTop="1" x14ac:dyDescent="0.25"/>
    <row r="18" spans="1:21" ht="15.75" thickBot="1" x14ac:dyDescent="0.3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.75" thickTop="1" x14ac:dyDescent="0.2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2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2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2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2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2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25">
      <c r="J26" s="37"/>
      <c r="K26"/>
      <c r="O26"/>
      <c r="S26" s="43">
        <f>S25+K25+I25</f>
        <v>22.793103448275861</v>
      </c>
    </row>
    <row r="27" spans="1:21" s="28" customFormat="1" x14ac:dyDescent="0.25">
      <c r="J27"/>
      <c r="K27"/>
      <c r="O27"/>
      <c r="S27">
        <v>497</v>
      </c>
    </row>
    <row r="28" spans="1:21" s="28" customFormat="1" x14ac:dyDescent="0.2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2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2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2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25">
      <c r="J32"/>
      <c r="K32"/>
      <c r="O32"/>
      <c r="S32"/>
    </row>
    <row r="33" spans="1:19" s="28" customFormat="1" x14ac:dyDescent="0.25">
      <c r="J33"/>
      <c r="K33"/>
      <c r="O33"/>
      <c r="S33"/>
    </row>
    <row r="34" spans="1:19" s="28" customFormat="1" x14ac:dyDescent="0.25">
      <c r="J34"/>
      <c r="K34"/>
      <c r="O34"/>
      <c r="S34"/>
    </row>
    <row r="35" spans="1:19" s="28" customFormat="1" x14ac:dyDescent="0.25">
      <c r="J35"/>
      <c r="K35"/>
      <c r="O35"/>
      <c r="S35"/>
    </row>
    <row r="36" spans="1:19" s="28" customFormat="1" x14ac:dyDescent="0.25">
      <c r="J36"/>
      <c r="K36"/>
      <c r="O36"/>
      <c r="S36"/>
    </row>
    <row r="37" spans="1:19" s="28" customFormat="1" x14ac:dyDescent="0.25">
      <c r="J37"/>
      <c r="K37"/>
      <c r="O37"/>
      <c r="S37"/>
    </row>
    <row r="38" spans="1:19" s="28" customFormat="1" x14ac:dyDescent="0.25">
      <c r="J38"/>
      <c r="K38"/>
      <c r="O38"/>
      <c r="S38"/>
    </row>
    <row r="39" spans="1:19" s="28" customFormat="1" x14ac:dyDescent="0.25">
      <c r="J39"/>
      <c r="K39"/>
      <c r="O39"/>
      <c r="S39"/>
    </row>
    <row r="40" spans="1:19" s="28" customFormat="1" x14ac:dyDescent="0.25">
      <c r="J40"/>
      <c r="K40"/>
      <c r="O40"/>
      <c r="S40"/>
    </row>
    <row r="41" spans="1:19" s="28" customFormat="1" x14ac:dyDescent="0.25">
      <c r="J41"/>
      <c r="K41"/>
      <c r="O41"/>
      <c r="S41"/>
    </row>
    <row r="42" spans="1:19" s="28" customFormat="1" x14ac:dyDescent="0.25">
      <c r="J42"/>
      <c r="K42"/>
      <c r="O42"/>
      <c r="S42"/>
    </row>
    <row r="43" spans="1:19" s="28" customFormat="1" x14ac:dyDescent="0.25">
      <c r="J43"/>
      <c r="K43"/>
      <c r="O43"/>
      <c r="S43"/>
    </row>
    <row r="44" spans="1:19" s="28" customFormat="1" x14ac:dyDescent="0.25">
      <c r="J44"/>
      <c r="K44"/>
      <c r="O44"/>
      <c r="S44"/>
    </row>
    <row r="45" spans="1:19" x14ac:dyDescent="0.2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25">
      <c r="J46"/>
      <c r="K46"/>
      <c r="O46"/>
      <c r="S46"/>
    </row>
    <row r="47" spans="1:19" x14ac:dyDescent="0.2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2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2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2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2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2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2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2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2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2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2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2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2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2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2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2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Adoga, Elomense L SPDC-UPO/G/PL</cp:lastModifiedBy>
  <dcterms:created xsi:type="dcterms:W3CDTF">2017-04-24T03:56:30Z</dcterms:created>
  <dcterms:modified xsi:type="dcterms:W3CDTF">2019-03-06T12:41:46Z</dcterms:modified>
</cp:coreProperties>
</file>