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9148952F-A086-4444-A54F-7B55AA6C0269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6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1">[9]Indicators!#REF!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1">[9]Indicators!#REF!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1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1">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1">#REF!</definedName>
    <definedName name="_EPG1" localSheetId="0">#REF!</definedName>
    <definedName name="_EPG1">#REF!</definedName>
    <definedName name="_EPG2" localSheetId="1">#REF!</definedName>
    <definedName name="_EPG2" localSheetId="0">#REF!</definedName>
    <definedName name="_EPG2">#REF!</definedName>
    <definedName name="_EPG3" localSheetId="1">#REF!</definedName>
    <definedName name="_EPG3" localSheetId="0">#REF!</definedName>
    <definedName name="_EPG3">#REF!</definedName>
    <definedName name="_EPG4" localSheetId="1">#REF!</definedName>
    <definedName name="_EPG4" localSheetId="0">#REF!</definedName>
    <definedName name="_EPG4">#REF!</definedName>
    <definedName name="_EPG5" localSheetId="1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1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1">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1">#REF!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1">#REF!</definedName>
    <definedName name="AG_Injected_Rate" localSheetId="0">#REF!</definedName>
    <definedName name="AG_Injected_Rate">#REF!</definedName>
    <definedName name="AG_Opex" localSheetId="1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1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1">#REF!</definedName>
    <definedName name="AGSalesVol" localSheetId="0">#REF!</definedName>
    <definedName name="AGSalesVol">#REF!</definedName>
    <definedName name="AGVol" localSheetId="1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1">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1">[27]Indicators!#REF!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1">#REF!</definedName>
    <definedName name="BLANK1" localSheetId="0">#REF!</definedName>
    <definedName name="BLANK1">#REF!</definedName>
    <definedName name="BLANK2" localSheetId="1">#REF!</definedName>
    <definedName name="BLANK2" localSheetId="0">#REF!</definedName>
    <definedName name="BLANK2">#REF!</definedName>
    <definedName name="BLANK3" localSheetId="1">#REF!</definedName>
    <definedName name="BLANK3" localSheetId="0">#REF!</definedName>
    <definedName name="BLANK3">#REF!</definedName>
    <definedName name="BLANK4" localSheetId="1">#REF!</definedName>
    <definedName name="BLANK4" localSheetId="0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1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1">#REF!</definedName>
    <definedName name="booked_gas_reserves_per_manyear" localSheetId="0">#REF!</definedName>
    <definedName name="booked_gas_reserves_per_manyear">#REF!</definedName>
    <definedName name="booked_oil_reserves_per_manyear" localSheetId="1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1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1">#REF!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1">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1">#REF!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1">[47]Indicators!$A$1:$CM$1281</definedName>
    <definedName name="_xlnm.Database" localSheetId="0">#REF!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1">#REF!</definedName>
    <definedName name="DEFINITION" localSheetId="0">#REF!</definedName>
    <definedName name="DEFINITION">#REF!</definedName>
    <definedName name="Definitions_File" localSheetId="1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1">#REF!</definedName>
    <definedName name="Detail" localSheetId="0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1">#REF!</definedName>
    <definedName name="discount" localSheetId="0">#REF!</definedName>
    <definedName name="discount">#REF!</definedName>
    <definedName name="Discount_Date" localSheetId="1">#REF!</definedName>
    <definedName name="Discount_Date" localSheetId="0">#REF!</definedName>
    <definedName name="Discount_Date">#REF!</definedName>
    <definedName name="DiscountDate" localSheetId="1">[27]Indicators!#REF!</definedName>
    <definedName name="DiscountDate" localSheetId="0">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1">[27]Indicators!#REF!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1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1">[27]Indicators!#REF!</definedName>
    <definedName name="eeee">[27]Indicators!#REF!</definedName>
    <definedName name="eerttn" localSheetId="1">[27]Indicators!#REF!</definedName>
    <definedName name="eerttn">[27]Indicators!#REF!</definedName>
    <definedName name="eerv" localSheetId="1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1">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1">[27]Indicators!#REF!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1">#REF!</definedName>
    <definedName name="Evaluation_Date" localSheetId="0">#REF!</definedName>
    <definedName name="Evaluation_Date">#REF!</definedName>
    <definedName name="EvaluationDate" localSheetId="1">[27]Indicators!#REF!</definedName>
    <definedName name="EvaluationDate" localSheetId="0">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 localSheetId="1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1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1">#REF!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1">#REF!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1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1">#REF!</definedName>
    <definedName name="Gas_ExD_Additions" localSheetId="0">#REF!</definedName>
    <definedName name="Gas_ExD_Additions">#REF!</definedName>
    <definedName name="Gas_ExD_OB" localSheetId="1">#REF!</definedName>
    <definedName name="Gas_ExD_OB" localSheetId="0">#REF!</definedName>
    <definedName name="Gas_ExD_OB">#REF!</definedName>
    <definedName name="Gas_ExUD_Additions" localSheetId="1">#REF!</definedName>
    <definedName name="Gas_ExUD_Additions" localSheetId="0">#REF!</definedName>
    <definedName name="Gas_ExUD_Additions">#REF!</definedName>
    <definedName name="Gas_ExUD_OB" localSheetId="1">#REF!</definedName>
    <definedName name="Gas_ExUD_OB" localSheetId="0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1">#REF!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1">#REF!</definedName>
    <definedName name="Gas_PvD_Additions" localSheetId="0">#REF!</definedName>
    <definedName name="Gas_PvD_Additions">#REF!</definedName>
    <definedName name="Gas_PvD_OB" localSheetId="1">#REF!</definedName>
    <definedName name="Gas_PvD_OB" localSheetId="0">#REF!</definedName>
    <definedName name="Gas_PvD_OB">#REF!</definedName>
    <definedName name="Gas_PvUD_Additions" localSheetId="1">#REF!</definedName>
    <definedName name="Gas_PvUD_Additions" localSheetId="0">#REF!</definedName>
    <definedName name="Gas_PvUD_Additions">#REF!</definedName>
    <definedName name="Gas_PvUD_OB" localSheetId="1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1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1">#REF!</definedName>
    <definedName name="Group" localSheetId="0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[58]Reference!$A$1:$A$2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1">#REF!</definedName>
    <definedName name="Indicator" localSheetId="0">#REF!</definedName>
    <definedName name="Indicator">#REF!</definedName>
    <definedName name="indicators2">[59]Definitions!$I$2:$I$101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1">#REF!</definedName>
    <definedName name="Item" localSheetId="0">#REF!</definedName>
    <definedName name="Item">#REF!</definedName>
    <definedName name="item2">[15]ActivityData!$A$5:$A$178</definedName>
    <definedName name="JAN">[60]Sheet1!$G$6:$K$67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[61]mar!#REF!</definedName>
    <definedName name="jnl">[61]mar!#REF!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[62]Sheet2!$A$1:$A$157</definedName>
    <definedName name="lists">[63]Sheet1!$A$1:$A$161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 localSheetId="1">[19]R8_fld!#REF!</definedName>
    <definedName name="LOW">[19]R8_fld!#REF!</definedName>
    <definedName name="LOW_IIP" localSheetId="1">[19]R8_fld!#REF!</definedName>
    <definedName name="LOW_IIP">[19]R8_fld!#REF!</definedName>
    <definedName name="LOW_RES" localSheetId="1">[19]R8_fld!#REF!</definedName>
    <definedName name="LOW_RES">[19]R8_fld!#REF!</definedName>
    <definedName name="LOW_URT" localSheetId="1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'[64]Lookup Sheet'!$BC$2:$BD$13</definedName>
    <definedName name="LUT_Fields">'[64]Lookup Sheet'!$O$2:$S$146</definedName>
    <definedName name="LUT_iPPS">'[64]Lookup Sheet'!$B$2:$L$1846</definedName>
    <definedName name="LUT_Prod_Facilities">'[64]Lookup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'[65]Config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'[65]Config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 localSheetId="1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1">#REF!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1">#REF!</definedName>
    <definedName name="ModelODBCSource" localSheetId="0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1">#REF!</definedName>
    <definedName name="NAG_Opex" localSheetId="0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1">#REF!</definedName>
    <definedName name="NAGVol" localSheetId="0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[66]DATA!$A$2:$A$182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1">#REF!</definedName>
    <definedName name="NGL_ExD_Additions" localSheetId="0">#REF!</definedName>
    <definedName name="NGL_ExD_Additions">#REF!</definedName>
    <definedName name="NGL_ExD_OB" localSheetId="1">#REF!</definedName>
    <definedName name="NGL_ExD_OB" localSheetId="0">#REF!</definedName>
    <definedName name="NGL_ExD_OB">#REF!</definedName>
    <definedName name="NGL_ExUD_Additions" localSheetId="1">#REF!</definedName>
    <definedName name="NGL_ExUD_Additions" localSheetId="0">#REF!</definedName>
    <definedName name="NGL_ExUD_Additions">#REF!</definedName>
    <definedName name="NGL_ExUD_OB" localSheetId="1">#REF!</definedName>
    <definedName name="NGL_ExUD_OB" localSheetId="0">#REF!</definedName>
    <definedName name="NGL_ExUD_OB">#REF!</definedName>
    <definedName name="NGL_PvD_Additions" localSheetId="1">#REF!</definedName>
    <definedName name="NGL_PvD_Additions" localSheetId="0">#REF!</definedName>
    <definedName name="NGL_PvD_Additions">#REF!</definedName>
    <definedName name="NGL_PvD_OB" localSheetId="1">#REF!</definedName>
    <definedName name="NGL_PvD_OB" localSheetId="0">#REF!</definedName>
    <definedName name="NGL_PvD_OB">#REF!</definedName>
    <definedName name="NGL_PvUD_Additions" localSheetId="1">#REF!</definedName>
    <definedName name="NGL_PvUD_Additions" localSheetId="0">#REF!</definedName>
    <definedName name="NGL_PvUD_Additions">#REF!</definedName>
    <definedName name="NGL_PvUD_OB" localSheetId="1">#REF!</definedName>
    <definedName name="NGL_PvUD_OB" localSheetId="0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1">#REF!</definedName>
    <definedName name="NPV0" localSheetId="0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1">#REF!</definedName>
    <definedName name="Oil_ExD_Additions" localSheetId="0">#REF!</definedName>
    <definedName name="Oil_ExD_Additions">#REF!</definedName>
    <definedName name="Oil_ExD_OB" localSheetId="1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1">#REF!</definedName>
    <definedName name="Oil_ExUD_Additions" localSheetId="0">#REF!</definedName>
    <definedName name="Oil_ExUD_Additions">#REF!</definedName>
    <definedName name="Oil_ExUD_OB" localSheetId="1">#REF!</definedName>
    <definedName name="Oil_ExUD_OB" localSheetId="0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1">#REF!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1">#REF!</definedName>
    <definedName name="Oil_PvD_Additions" localSheetId="0">#REF!</definedName>
    <definedName name="Oil_PvD_Additions">#REF!</definedName>
    <definedName name="Oil_PvD_OB" localSheetId="1">#REF!</definedName>
    <definedName name="Oil_PvD_OB" localSheetId="0">#REF!</definedName>
    <definedName name="Oil_PvD_OB">#REF!</definedName>
    <definedName name="Oil_PvUD_Additions" localSheetId="1">#REF!</definedName>
    <definedName name="Oil_PvUD_Additions" localSheetId="0">#REF!</definedName>
    <definedName name="Oil_PvUD_Additions">#REF!</definedName>
    <definedName name="Oil_PvUD_OB" localSheetId="1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 localSheetId="1">'[67]Ultimate Recovery and Reserves'!#REF!</definedName>
    <definedName name="OIL_REC_DVR">'[67]Ultimate Recovery and Reserves'!#REF!</definedName>
    <definedName name="OIL_REC_RES" localSheetId="1">'[67]Ultimate Recovery and Reserves'!#REF!</definedName>
    <definedName name="OIL_REC_RES">'[67]Ultimate Recovery and Reserves'!#REF!</definedName>
    <definedName name="OIL_REC_URD" localSheetId="1">'[67]Ultimate Recovery and Reserves'!#REF!</definedName>
    <definedName name="OIL_REC_URD">'[67]Ultimate Recovery and Reserves'!#REF!</definedName>
    <definedName name="OIL_REC_URT" localSheetId="1">'[67]Ultimate Recovery and Reserves'!#REF!</definedName>
    <definedName name="OIL_REC_URT">'[67]Ultimate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'[68]Oil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1">#REF!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'[69]Lookup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1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1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1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1">#REF!</definedName>
    <definedName name="PmasterName" localSheetId="0">#REF!</definedName>
    <definedName name="PmasterName">#REF!</definedName>
    <definedName name="POS_FID">[16]Economics!$K$15</definedName>
    <definedName name="POS_to_FID" localSheetId="1">#REF!</definedName>
    <definedName name="POS_to_FID" localSheetId="0">#REF!</definedName>
    <definedName name="POS_to_FID">#REF!</definedName>
    <definedName name="POVNDRCD" localSheetId="0">[70]FORMS!#REF!</definedName>
    <definedName name="POVNDRCD">[70]FORMS!#REF!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1">[27]Indicators!#REF!</definedName>
    <definedName name="Pre_FID_Development_Costs" localSheetId="0">#REF!</definedName>
    <definedName name="Pre_FID_Development_Costs">#REF!</definedName>
    <definedName name="Premise">'[68]Oil Price'!$F$4</definedName>
    <definedName name="Price_Scenario" localSheetId="1">#REF!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[71]TER2!#REF!</definedName>
    <definedName name="Print_Area_MI">[71]TER2!#REF!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1">#REF!</definedName>
    <definedName name="Profile" localSheetId="0">#REF!</definedName>
    <definedName name="Profile">#REF!</definedName>
    <definedName name="Profiledata">'[69]Lookup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1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'[72]DATA INPUT'!#REF!</definedName>
    <definedName name="Ratio_disputed_capital_costs_PP_E">'[72]DATA INPUT'!#REF!</definedName>
    <definedName name="Ratio_disputed_capital_costs_PP_E_Bonga" localSheetId="0">'[72]DATA INPUT'!#REF!</definedName>
    <definedName name="Ratio_disputed_capital_costs_PP_E_Bonga">'[72]DATA INPUT'!#REF!</definedName>
    <definedName name="Ratio_disputed_capital_costs_PP_E_Erha" localSheetId="0">'[72]DATA INPUT'!#REF!</definedName>
    <definedName name="Ratio_disputed_capital_costs_PP_E_Erha">'[72]DATA INPUT'!#REF!</definedName>
    <definedName name="RawData" localSheetId="0">#REF!</definedName>
    <definedName name="RawData">#REF!</definedName>
    <definedName name="ray_shhet" localSheetId="0">'[73]Mapping Fields to AGG node'!$B$3:$B$171</definedName>
    <definedName name="ray_shhet">'[74]Mapping Fields to AGG node'!$B$3:$B$171</definedName>
    <definedName name="rbbea">[27]Indicators!#REF!</definedName>
    <definedName name="reabr">[27]Indicators!#REF!</definedName>
    <definedName name="Real" localSheetId="1">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1">#REF!</definedName>
    <definedName name="Report_Periods" localSheetId="0">#REF!</definedName>
    <definedName name="Report_Periods">#REF!</definedName>
    <definedName name="Report_Real" localSheetId="1">#REF!</definedName>
    <definedName name="Report_Real" localSheetId="0">#REF!</definedName>
    <definedName name="Report_Real">#REF!</definedName>
    <definedName name="Report_Start" localSheetId="1">#REF!</definedName>
    <definedName name="Report_Start" localSheetId="0">#REF!</definedName>
    <definedName name="Report_Start">#REF!</definedName>
    <definedName name="Report_Units" localSheetId="1">#REF!</definedName>
    <definedName name="Report_Units" localSheetId="0">#REF!</definedName>
    <definedName name="Report_Units">#REF!</definedName>
    <definedName name="Report_Yearly" localSheetId="1">#REF!</definedName>
    <definedName name="Report_Yearly" localSheetId="0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'[67]Ultimate Recovery and Reserves'!#REF!</definedName>
    <definedName name="REV_ID">'[67]Ultimate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[61]mar!#REF!</definedName>
    <definedName name="rig">[61]mar!#REF!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1">#REF!</definedName>
    <definedName name="Run_Description" localSheetId="0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1">#REF!</definedName>
    <definedName name="Save_Cases" localSheetId="0">#REF!</definedName>
    <definedName name="Save_Cases">#REF!</definedName>
    <definedName name="Save_Prefix" localSheetId="1">#REF!</definedName>
    <definedName name="Save_Prefix" localSheetId="0">#REF!</definedName>
    <definedName name="Save_Prefix">#REF!</definedName>
    <definedName name="Save_Suffix" localSheetId="1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1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1">#REF!</definedName>
    <definedName name="select_initiation_phasing" localSheetId="0">#REF!</definedName>
    <definedName name="select_initiation_phasing">#REF!</definedName>
    <definedName name="select_sequence" localSheetId="1">#REF!</definedName>
    <definedName name="select_sequence" localSheetId="0">#REF!</definedName>
    <definedName name="select_sequence">#REF!</definedName>
    <definedName name="Selection_File" localSheetId="1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1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'[67]Ultimate Recovery and Reserves'!#REF!</definedName>
    <definedName name="SNAME1">'[67]Ultimate Recovery and Reserves'!#REF!</definedName>
    <definedName name="SNAME2" localSheetId="1">'[67]Ultimate Recovery and Reserves'!#REF!</definedName>
    <definedName name="SNAME2">'[67]Ultimate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[75]source!$A$1:$M$833</definedName>
    <definedName name="Start" localSheetId="1">#REF!</definedName>
    <definedName name="Start">#REF!</definedName>
    <definedName name="Start_date" localSheetId="1">#REF!</definedName>
    <definedName name="Start_date" localSheetId="0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 localSheetId="1">[47]Indicators!$BU$2:$BU$65536</definedName>
    <definedName name="stwds">[76]Indicators!$BU$2:$BU$65536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1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1">#REF!</definedName>
    <definedName name="TASK" localSheetId="0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1">#REF!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1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1">#REF!</definedName>
    <definedName name="TotalCapex7" localSheetId="0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1">[27]Indicators!#REF!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1">#REF!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1">#REF!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1">[80]Indicators!#REF!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1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1">[47]Indicators!$BI$2:$BI$65536</definedName>
    <definedName name="WW" localSheetId="0">#REF!</definedName>
    <definedName name="ww">[76]Indicators!$BI$2:$BI$65536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1">#REF!</definedName>
    <definedName name="X2005_Wells_Status_for_GWDP_update_Drilling_Only_List" localSheetId="0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22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8" i="1" l="1"/>
  <c r="C8" i="1"/>
  <c r="X119" i="6"/>
  <c r="Q102" i="6"/>
  <c r="M102" i="6"/>
  <c r="S102" i="6" s="1"/>
  <c r="L102" i="6"/>
  <c r="P102" i="6" s="1"/>
  <c r="U101" i="6"/>
  <c r="Q101" i="6"/>
  <c r="M101" i="6"/>
  <c r="S101" i="6" s="1"/>
  <c r="V101" i="6" s="1"/>
  <c r="L101" i="6"/>
  <c r="P101" i="6" s="1"/>
  <c r="U99" i="6"/>
  <c r="Q99" i="6"/>
  <c r="M99" i="6"/>
  <c r="S99" i="6" s="1"/>
  <c r="V99" i="6" s="1"/>
  <c r="L99" i="6"/>
  <c r="P99" i="6" s="1"/>
  <c r="Q92" i="6"/>
  <c r="M92" i="6"/>
  <c r="S92" i="6" s="1"/>
  <c r="L92" i="6"/>
  <c r="P92" i="6" s="1"/>
  <c r="R92" i="6" s="1"/>
  <c r="U90" i="6"/>
  <c r="Q90" i="6"/>
  <c r="M90" i="6"/>
  <c r="S90" i="6" s="1"/>
  <c r="V90" i="6" s="1"/>
  <c r="L90" i="6"/>
  <c r="P90" i="6" s="1"/>
  <c r="S88" i="6"/>
  <c r="L88" i="6"/>
  <c r="R88" i="6" s="1"/>
  <c r="S87" i="6"/>
  <c r="R87" i="6"/>
  <c r="M87" i="6"/>
  <c r="N77" i="6"/>
  <c r="M77" i="6"/>
  <c r="L77" i="6"/>
  <c r="P77" i="6" s="1"/>
  <c r="N61" i="6"/>
  <c r="R61" i="6" s="1"/>
  <c r="M61" i="6"/>
  <c r="L61" i="6"/>
  <c r="P61" i="6" s="1"/>
  <c r="N60" i="6"/>
  <c r="R60" i="6" s="1"/>
  <c r="M60" i="6"/>
  <c r="L60" i="6"/>
  <c r="P60" i="6" s="1"/>
  <c r="N58" i="6"/>
  <c r="M58" i="6"/>
  <c r="L58" i="6"/>
  <c r="P58" i="6" s="1"/>
  <c r="N57" i="6"/>
  <c r="M57" i="6"/>
  <c r="L57" i="6"/>
  <c r="P57" i="6" s="1"/>
  <c r="N54" i="6"/>
  <c r="R54" i="6" s="1"/>
  <c r="M54" i="6"/>
  <c r="L54" i="6"/>
  <c r="P54" i="6" s="1"/>
  <c r="N50" i="6"/>
  <c r="R50" i="6" s="1"/>
  <c r="M50" i="6"/>
  <c r="L50" i="6"/>
  <c r="P50" i="6" s="1"/>
  <c r="N49" i="6"/>
  <c r="M49" i="6"/>
  <c r="L49" i="6"/>
  <c r="P49" i="6" s="1"/>
  <c r="N42" i="6"/>
  <c r="N116" i="6" s="1"/>
  <c r="M42" i="6"/>
  <c r="L42" i="6"/>
  <c r="P42" i="6" s="1"/>
  <c r="P116" i="6" s="1"/>
  <c r="S49" i="6" l="1"/>
  <c r="R49" i="6"/>
  <c r="R58" i="6"/>
  <c r="U92" i="6"/>
  <c r="U116" i="6" s="1"/>
  <c r="V92" i="6"/>
  <c r="V116" i="6" s="1"/>
  <c r="R57" i="6"/>
  <c r="S61" i="6"/>
  <c r="R77" i="6"/>
  <c r="Q49" i="6"/>
  <c r="Q50" i="6"/>
  <c r="Q54" i="6"/>
  <c r="Q57" i="6"/>
  <c r="Q58" i="6"/>
  <c r="Q60" i="6"/>
  <c r="Q61" i="6"/>
  <c r="Q77" i="6"/>
  <c r="R99" i="6"/>
  <c r="R101" i="6"/>
  <c r="R102" i="6"/>
  <c r="Q42" i="6"/>
  <c r="O42" i="6"/>
  <c r="O116" i="6" s="1"/>
  <c r="O49" i="6"/>
  <c r="O50" i="6"/>
  <c r="S50" i="6" s="1"/>
  <c r="O54" i="6"/>
  <c r="S54" i="6" s="1"/>
  <c r="O57" i="6"/>
  <c r="S57" i="6" s="1"/>
  <c r="O58" i="6"/>
  <c r="S58" i="6" s="1"/>
  <c r="O60" i="6"/>
  <c r="S60" i="6" s="1"/>
  <c r="O61" i="6"/>
  <c r="O77" i="6"/>
  <c r="S77" i="6" s="1"/>
  <c r="R42" i="6"/>
  <c r="R90" i="6"/>
  <c r="U117" i="6" l="1"/>
  <c r="U118" i="6"/>
  <c r="Q116" i="6"/>
  <c r="S42" i="6"/>
  <c r="C23" i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<sst xmlns="http://schemas.openxmlformats.org/spreadsheetml/2006/main" count="210" uniqueCount="160">
  <si>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</si>
  <si>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</si>
  <si>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</si>
  <si>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</si>
  <si>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</si>
  <si>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</si>
  <si>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</si>
  <si>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</si>
  <si>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</si>
  <si>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</si>
  <si>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</si>
  <si>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</si>
  <si>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</si>
  <si>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</si>
  <si>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</si>
  <si>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</si>
  <si>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</si>
  <si>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</si>
  <si>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</si>
  <si>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</si>
  <si>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</si>
  <si>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</si>
  <si>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</si>
  <si>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</si>
  <si>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</si>
  <si>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</si>
  <si>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</si>
  <si>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</si>
  <si>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</si>
  <si>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</si>
  <si>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</si>
  <si>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</si>
  <si>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</si>
  <si>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</si>
  <si>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</si>
  <si>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</si>
  <si>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</si>
  <si>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</si>
  <si>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</si>
  <si>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</si>
  <si>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</si>
  <si>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</si>
  <si>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</si>
  <si>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</si>
  <si>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</si>
  <si>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</si>
  <si>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</si>
  <si>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</si>
  <si>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</si>
  <si>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</si>
  <si>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</si>
  <si>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</si>
  <si>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</si>
  <si>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</si>
  <si>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</si>
  <si>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</si>
  <si>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</si>
  <si>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</si>
  <si>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</si>
  <si>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</si>
  <si>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</si>
  <si>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</si>
  <si>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</si>
  <si>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</si>
  <si>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</si>
  <si>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</si>
  <si>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</si>
  <si>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</si>
  <si>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</si>
  <si>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</si>
  <si>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</si>
  <si>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</si>
  <si>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</si>
  <si>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</si>
  <si>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</si>
  <si>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</si>
  <si>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</si>
  <si>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</si>
  <si>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</si>
  <si>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</si>
  <si>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</si>
  <si>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</si>
  <si>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</si>
  <si>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</si>
  <si>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</si>
  <si>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</si>
  <si>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</si>
  <si>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</si>
  <si>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</si>
  <si>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</si>
  <si>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</si>
  <si>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</si>
  <si>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</si>
  <si>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</si>
  <si>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</si>
  <si>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</si>
  <si>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</si>
  <si>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</si>
  <si>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</si>
  <si>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</si>
  <si>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</si>
  <si>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</si>
  <si>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</si>
  <si>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</si>
  <si>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</si>
  <si>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</si>
  <si>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</si>
  <si>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</si>
  <si>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</si>
  <si>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</si>
  <si>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</si>
  <si>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</si>
  <si>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</si>
  <si>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</si>
  <si>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</si>
  <si>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</si>
  <si>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</si>
  <si>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</si>
  <si>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</si>
  <si>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</si>
  <si>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</si>
  <si>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</si>
  <si>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</si>
  <si>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</si>
  <si>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</si>
  <si>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</si>
  <si>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</si>
  <si>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</si>
  <si>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</si>
  <si>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</si>
  <si>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</si>
  <si>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</si>
  <si>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</si>
  <si>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</si>
  <si>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</si>
  <si>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</si>
  <si>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</si>
  <si>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</si>
  <si>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</si>
  <si>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</si>
  <si>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</si>
  <si>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</si>
  <si>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</si>
  <si>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</si>
  <si>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</si>
  <si>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</si>
  <si>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</si>
  <si>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</si>
  <si>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</si>
  <si>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>Pipeline</t>
  </si>
  <si>
    <t>IDS Cages</t>
  </si>
  <si>
    <t>Net to Asset</t>
  </si>
  <si>
    <t>Gas</t>
  </si>
  <si>
    <t>OBIG1</t>
  </si>
  <si>
    <t>Actual without LACT</t>
  </si>
  <si>
    <t>LACT Gains</t>
  </si>
  <si>
    <t>Other Gains</t>
  </si>
  <si>
    <t>Ratio</t>
  </si>
  <si>
    <t>FRM</t>
  </si>
  <si>
    <t>OML40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</si>
</sst>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69" formatCode="#,##0.000000000"/>
    <numFmt numFmtId="170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000000"/>
      <name val="Futura Medium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</cellStyleXfs>
  <cellXfs count="60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5" fillId="0" borderId="0" xfId="3"/>
    <xf numFmtId="3" fontId="5" fillId="0" borderId="0" xfId="3" applyNumberFormat="1"/>
    <xf numFmtId="0" fontId="5" fillId="0" borderId="0" xfId="3" applyAlignment="1">
      <alignment horizontal="left"/>
    </xf>
    <xf numFmtId="0" fontId="5" fillId="0" borderId="0" xfId="3" applyAlignment="1">
      <alignment horizontal="left" indent="1"/>
    </xf>
    <xf numFmtId="0" fontId="5" fillId="0" borderId="0" xfId="3" applyAlignment="1">
      <alignment horizontal="left" indent="2"/>
    </xf>
    <xf numFmtId="168" fontId="0" fillId="4" borderId="1" xfId="2" applyNumberFormat="1" applyFont="1" applyFill="1" applyBorder="1"/>
    <xf numFmtId="0" fontId="5" fillId="0" borderId="7" xfId="3" applyBorder="1"/>
    <xf numFmtId="0" fontId="5" fillId="0" borderId="9" xfId="3" applyBorder="1"/>
    <xf numFmtId="4" fontId="5" fillId="0" borderId="0" xfId="3" applyNumberFormat="1"/>
    <xf numFmtId="0" fontId="6" fillId="0" borderId="11" xfId="3" applyFont="1" applyBorder="1" applyAlignment="1">
      <alignment horizontal="center"/>
    </xf>
    <xf numFmtId="0" fontId="6" fillId="0" borderId="12" xfId="3" applyFont="1" applyBorder="1" applyAlignment="1">
      <alignment horizontal="center"/>
    </xf>
    <xf numFmtId="3" fontId="6" fillId="0" borderId="11" xfId="3" applyNumberFormat="1" applyFont="1" applyBorder="1" applyAlignment="1">
      <alignment horizontal="center"/>
    </xf>
    <xf numFmtId="3" fontId="6" fillId="0" borderId="12" xfId="3" applyNumberFormat="1" applyFont="1" applyBorder="1" applyAlignment="1">
      <alignment horizontal="center"/>
    </xf>
    <xf numFmtId="4" fontId="6" fillId="0" borderId="9" xfId="3" applyNumberFormat="1" applyFont="1" applyBorder="1" applyAlignment="1">
      <alignment horizontal="center"/>
    </xf>
    <xf numFmtId="0" fontId="6" fillId="0" borderId="10" xfId="3" applyFont="1" applyBorder="1" applyAlignment="1">
      <alignment horizontal="center"/>
    </xf>
    <xf numFmtId="0" fontId="5" fillId="0" borderId="8" xfId="3" applyBorder="1"/>
    <xf numFmtId="4" fontId="5" fillId="0" borderId="7" xfId="3" applyNumberFormat="1" applyBorder="1"/>
    <xf numFmtId="4" fontId="5" fillId="0" borderId="8" xfId="3" applyNumberFormat="1" applyBorder="1"/>
    <xf numFmtId="4" fontId="5" fillId="7" borderId="0" xfId="3" applyNumberFormat="1" applyFill="1"/>
    <xf numFmtId="4" fontId="5" fillId="6" borderId="0" xfId="3" applyNumberFormat="1" applyFill="1"/>
    <xf numFmtId="0" fontId="5" fillId="0" borderId="11" xfId="3" applyBorder="1" applyAlignment="1">
      <alignment wrapText="1"/>
    </xf>
    <xf numFmtId="0" fontId="5" fillId="0" borderId="13" xfId="3" applyBorder="1" applyAlignment="1">
      <alignment vertical="center"/>
    </xf>
    <xf numFmtId="0" fontId="5" fillId="0" borderId="12" xfId="3" applyBorder="1" applyAlignment="1">
      <alignment vertical="center"/>
    </xf>
    <xf numFmtId="0" fontId="5" fillId="0" borderId="1" xfId="3" applyBorder="1"/>
    <xf numFmtId="4" fontId="5" fillId="0" borderId="1" xfId="3" applyNumberFormat="1" applyBorder="1"/>
    <xf numFmtId="169" fontId="5" fillId="0" borderId="0" xfId="3" applyNumberFormat="1"/>
    <xf numFmtId="4" fontId="5" fillId="0" borderId="9" xfId="3" applyNumberFormat="1" applyBorder="1"/>
    <xf numFmtId="4" fontId="5" fillId="0" borderId="10" xfId="3" applyNumberFormat="1" applyBorder="1"/>
    <xf numFmtId="0" fontId="5" fillId="0" borderId="14" xfId="3" applyBorder="1"/>
    <xf numFmtId="0" fontId="5" fillId="0" borderId="10" xfId="3" applyBorder="1"/>
    <xf numFmtId="4" fontId="5" fillId="0" borderId="15" xfId="3" applyNumberFormat="1" applyBorder="1"/>
    <xf numFmtId="0" fontId="5" fillId="0" borderId="15" xfId="3" applyBorder="1"/>
    <xf numFmtId="0" fontId="5" fillId="0" borderId="0" xfId="3" applyFont="1"/>
    <xf numFmtId="3" fontId="7" fillId="0" borderId="0" xfId="3" applyNumberFormat="1" applyFont="1"/>
  </cellXfs>
  <cellStyles count="4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</cellStyles>
  <dxfs count="32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.%20M015_Oil%20Production%20Report_Apr'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Sheet4"/>
      <sheetName val="ALL"/>
      <sheetName val="Sheet3"/>
      <sheetName val="APR 2019 (2)"/>
      <sheetName val="APR 2019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Apr'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600.83259421296" createdVersion="6" refreshedVersion="6" minRefreshableVersion="3" recordCount="96" xr:uid="{923779AD-860A-4A66-912C-89F45BA94F57}">
  <cacheSource type="worksheet">
    <worksheetSource ref="B2:I98" sheet="Sheet1" r:id="rId2"/>
  </cacheSource>
  <cacheFields count="8">
    <cacheField name="Facility Code" numFmtId="165">
      <sharedItems/>
    </cacheField>
    <cacheField name="Facility Code2" numFmtId="165">
      <sharedItems containsBlank="1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s v="OBIG1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70">
      <sharedItems containsSemiMixedTypes="0" containsString="0" containsNumber="1" minValue="0" maxValue="37084563.292069525"/>
    </cacheField>
    <cacheField name="Actual" numFmtId="170">
      <sharedItems containsSemiMixedTypes="0" containsString="0" containsNumber="1" minValue="0" maxValue="41953206.3492256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90243.66094647133"/>
    <n v="78919.951740466975"/>
  </r>
  <r>
    <s v="AGBD/1"/>
    <x v="1"/>
    <x v="1"/>
    <x v="1"/>
    <s v="Oil"/>
    <x v="0"/>
    <n v="71280.299999999988"/>
    <n v="57839.964630874296"/>
  </r>
  <r>
    <s v="AGBD/2"/>
    <x v="2"/>
    <x v="1"/>
    <x v="1"/>
    <s v="Oil"/>
    <x v="0"/>
    <n v="368346.11279411276"/>
    <n v="231893.85819695698"/>
  </r>
  <r>
    <s v="AHIA/1"/>
    <x v="3"/>
    <x v="2"/>
    <x v="1"/>
    <s v="Oil"/>
    <x v="0"/>
    <n v="129942.47831762838"/>
    <n v="69327.957605969103"/>
  </r>
  <r>
    <s v="BELE/1"/>
    <x v="4"/>
    <x v="3"/>
    <x v="0"/>
    <s v="Oil"/>
    <x v="0"/>
    <n v="0"/>
    <n v="0"/>
  </r>
  <r>
    <s v="BENS/1"/>
    <x v="5"/>
    <x v="4"/>
    <x v="2"/>
    <s v="Oil"/>
    <x v="0"/>
    <n v="425641.22521544353"/>
    <n v="0"/>
  </r>
  <r>
    <s v="BONN/1"/>
    <x v="6"/>
    <x v="5"/>
    <x v="0"/>
    <s v="Oil"/>
    <x v="0"/>
    <n v="81365.399999999994"/>
    <n v="49627.969652507411"/>
  </r>
  <r>
    <s v="DBUC/1"/>
    <x v="7"/>
    <x v="6"/>
    <x v="0"/>
    <s v="Oil"/>
    <x v="0"/>
    <n v="188498.74762085348"/>
    <n v="45781.972004334166"/>
  </r>
  <r>
    <s v="EGBW/1"/>
    <x v="8"/>
    <x v="7"/>
    <x v="3"/>
    <s v="Oil"/>
    <x v="0"/>
    <n v="30575.767702178488"/>
    <n v="28949.982297092218"/>
  </r>
  <r>
    <s v="EGBM/1"/>
    <x v="9"/>
    <x v="7"/>
    <x v="3"/>
    <s v="Oil"/>
    <x v="0"/>
    <n v="16186.29"/>
    <n v="31023.981028842481"/>
  </r>
  <r>
    <s v="ESCB/1"/>
    <x v="10"/>
    <x v="8"/>
    <x v="2"/>
    <s v="Oil"/>
    <x v="0"/>
    <n v="182633.97843397385"/>
    <n v="320175.85928025015"/>
  </r>
  <r>
    <s v="ETEL/1"/>
    <x v="11"/>
    <x v="0"/>
    <x v="0"/>
    <s v="Oil"/>
    <x v="0"/>
    <n v="44769.299999999996"/>
    <n v="0"/>
  </r>
  <r>
    <s v="FORC/2"/>
    <x v="12"/>
    <x v="9"/>
    <x v="2"/>
    <s v="Oil"/>
    <x v="0"/>
    <n v="684903.25558652298"/>
    <n v="384555.90913552453"/>
  </r>
  <r>
    <s v="FORC/3"/>
    <x v="13"/>
    <x v="9"/>
    <x v="2"/>
    <s v="Oil"/>
    <x v="0"/>
    <n v="277949.53629754158"/>
    <n v="319919.7192808254"/>
  </r>
  <r>
    <s v="FORC/4"/>
    <x v="14"/>
    <x v="9"/>
    <x v="2"/>
    <s v="Oil"/>
    <x v="0"/>
    <n v="285652.41008535476"/>
    <n v="206159.59953655649"/>
  </r>
  <r>
    <s v="IDU_NAOC1_FS"/>
    <x v="15"/>
    <x v="7"/>
    <x v="3"/>
    <s v="Oil"/>
    <x v="0"/>
    <n v="95685.833998463233"/>
    <n v="0"/>
  </r>
  <r>
    <s v="IMOR/1"/>
    <x v="16"/>
    <x v="10"/>
    <x v="1"/>
    <s v="Oil"/>
    <x v="0"/>
    <n v="191443.30791941768"/>
    <n v="87258.946641173199"/>
  </r>
  <r>
    <s v="ISIM/1"/>
    <x v="17"/>
    <x v="10"/>
    <x v="1"/>
    <s v="Oil"/>
    <x v="0"/>
    <n v="18026.190000000002"/>
    <n v="17091.98954825215"/>
  </r>
  <r>
    <s v="KOCR/1"/>
    <x v="18"/>
    <x v="0"/>
    <x v="0"/>
    <s v="Oil"/>
    <x v="0"/>
    <n v="24066.300000000003"/>
    <n v="4254.9973980700197"/>
  </r>
  <r>
    <s v="NKAL/1"/>
    <x v="19"/>
    <x v="10"/>
    <x v="1"/>
    <s v="Oil"/>
    <x v="0"/>
    <n v="33922.199999999997"/>
    <n v="31940.980468097488"/>
  </r>
  <r>
    <s v="NUNR/1"/>
    <x v="20"/>
    <x v="6"/>
    <x v="0"/>
    <s v="Oil"/>
    <x v="0"/>
    <n v="108857.22433392461"/>
    <n v="140039.91436562323"/>
  </r>
  <r>
    <s v="OBEL/1"/>
    <x v="21"/>
    <x v="2"/>
    <x v="1"/>
    <s v="Oil"/>
    <x v="0"/>
    <n v="21222.6"/>
    <n v="2619.9983978715577"/>
  </r>
  <r>
    <s v="OBGN/1"/>
    <x v="22"/>
    <x v="1"/>
    <x v="1"/>
    <s v="Oil"/>
    <x v="0"/>
    <n v="182767.11316441515"/>
    <n v="78516.951986901229"/>
  </r>
  <r>
    <s v="OGBN_NAOC1_FS"/>
    <x v="23"/>
    <x v="7"/>
    <x v="3"/>
    <s v="Oil"/>
    <x v="0"/>
    <n v="38960.30775"/>
    <n v="0"/>
  </r>
  <r>
    <s v="OGBO/1"/>
    <x v="24"/>
    <x v="4"/>
    <x v="2"/>
    <s v="Oil"/>
    <x v="0"/>
    <n v="186736.89415810676"/>
    <n v="61495.01986176012"/>
  </r>
  <r>
    <s v="OGUT/1"/>
    <x v="25"/>
    <x v="2"/>
    <x v="1"/>
    <s v="Oil"/>
    <x v="0"/>
    <n v="28360.504091999996"/>
    <n v="11104.993209299089"/>
  </r>
  <r>
    <s v="OKOL/1"/>
    <x v="26"/>
    <x v="10"/>
    <x v="1"/>
    <s v="Oil"/>
    <x v="0"/>
    <n v="46130.400000000001"/>
    <n v="0"/>
  </r>
  <r>
    <s v="OPUK/1"/>
    <x v="27"/>
    <x v="4"/>
    <x v="2"/>
    <s v="Oil"/>
    <x v="0"/>
    <n v="428157.54291252687"/>
    <n v="0"/>
  </r>
  <r>
    <s v="OTUM/1"/>
    <x v="28"/>
    <x v="8"/>
    <x v="2"/>
    <s v="Oil"/>
    <x v="0"/>
    <n v="243282.04331158864"/>
    <n v="610383.5386278677"/>
  </r>
  <r>
    <s v="RUMU/1"/>
    <x v="29"/>
    <x v="2"/>
    <x v="1"/>
    <s v="Oil"/>
    <x v="0"/>
    <n v="0"/>
    <n v="0"/>
  </r>
  <r>
    <s v="SBAR/1"/>
    <x v="30"/>
    <x v="7"/>
    <x v="3"/>
    <s v="Oil"/>
    <x v="0"/>
    <n v="132036.67499999999"/>
    <n v="0"/>
  </r>
  <r>
    <s v="EA"/>
    <x v="31"/>
    <x v="11"/>
    <x v="2"/>
    <s v="Oil"/>
    <x v="0"/>
    <n v="617174.5199999999"/>
    <n v="643766"/>
  </r>
  <r>
    <s v="SOKU/1"/>
    <x v="32"/>
    <x v="3"/>
    <x v="0"/>
    <s v="Oil"/>
    <x v="0"/>
    <n v="194672.91763640303"/>
    <n v="39846.975633583177"/>
  </r>
  <r>
    <s v="TEBIDABA1_FS"/>
    <x v="33"/>
    <x v="7"/>
    <x v="3"/>
    <s v="Oil"/>
    <x v="0"/>
    <n v="9652.1809379910082"/>
    <n v="0"/>
  </r>
  <r>
    <s v="TUNU/1"/>
    <x v="34"/>
    <x v="4"/>
    <x v="2"/>
    <s v="Oil"/>
    <x v="0"/>
    <n v="326376.21246881271"/>
    <n v="72086.419837950889"/>
  </r>
  <r>
    <s v="UBIE/1"/>
    <x v="35"/>
    <x v="0"/>
    <x v="0"/>
    <s v="Oil"/>
    <x v="0"/>
    <n v="65409.252622164306"/>
    <n v="0"/>
  </r>
  <r>
    <s v="UMUE/1"/>
    <x v="36"/>
    <x v="2"/>
    <x v="1"/>
    <s v="Oil"/>
    <x v="0"/>
    <n v="31462.799999999999"/>
    <n v="18326.98879305039"/>
  </r>
  <r>
    <s v="AGBD/GP"/>
    <x v="37"/>
    <x v="1"/>
    <x v="1"/>
    <s v="Oil"/>
    <x v="0"/>
    <n v="0"/>
    <n v="34096.979149704799"/>
  </r>
  <r>
    <s v="BONN/GP1"/>
    <x v="38"/>
    <x v="5"/>
    <x v="0"/>
    <s v="Oil"/>
    <x v="0"/>
    <n v="2147.5709999999999"/>
    <n v="13228.991910474357"/>
  </r>
  <r>
    <s v="FORC/GP"/>
    <x v="39"/>
    <x v="9"/>
    <x v="2"/>
    <s v="Oil"/>
    <x v="0"/>
    <n v="3179.1"/>
    <n v="3652.51999178919"/>
  </r>
  <r>
    <s v="GBAR/DG"/>
    <x v="40"/>
    <x v="0"/>
    <x v="0"/>
    <s v="Oil"/>
    <x v="0"/>
    <n v="7421.4"/>
    <n v="0"/>
  </r>
  <r>
    <s v="GBAR/GP"/>
    <x v="41"/>
    <x v="0"/>
    <x v="0"/>
    <s v="Oil"/>
    <x v="0"/>
    <n v="1037197.1791458207"/>
    <n v="1162011.824860407"/>
  </r>
  <r>
    <s v="OBGN/GP"/>
    <x v="42"/>
    <x v="1"/>
    <x v="1"/>
    <s v="Oil"/>
    <x v="0"/>
    <n v="3389.1600000000003"/>
    <n v="3472.997876262561"/>
  </r>
  <r>
    <s v="OKOL/GP"/>
    <x v="26"/>
    <x v="10"/>
    <x v="1"/>
    <s v="Oil"/>
    <x v="0"/>
    <n v="216821.05365894266"/>
    <n v="101571.9378887824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84819.604886999994"/>
    <n v="139989.91247428171"/>
  </r>
  <r>
    <s v="TUNU/GP"/>
    <x v="45"/>
    <x v="4"/>
    <x v="2"/>
    <s v="Oil"/>
    <x v="0"/>
    <n v="0"/>
    <n v="0"/>
  </r>
  <r>
    <s v="ADIB/1"/>
    <x v="46"/>
    <x v="0"/>
    <x v="0"/>
    <s v="Gas"/>
    <x v="1"/>
    <n v="59250.441620381025"/>
    <n v="0"/>
  </r>
  <r>
    <s v="AGBD/1"/>
    <x v="47"/>
    <x v="1"/>
    <x v="1"/>
    <s v="Gas"/>
    <x v="2"/>
    <n v="36141.182839997571"/>
    <n v="44905.073941677736"/>
  </r>
  <r>
    <s v="AGBD/2"/>
    <x v="48"/>
    <x v="1"/>
    <x v="1"/>
    <s v="Gas"/>
    <x v="2"/>
    <n v="563555.26008815214"/>
    <n v="251805.78379990012"/>
  </r>
  <r>
    <s v="AHIA/1"/>
    <x v="49"/>
    <x v="2"/>
    <x v="1"/>
    <s v="Gas"/>
    <x v="3"/>
    <n v="0"/>
    <n v="0"/>
  </r>
  <r>
    <s v="BELE/1"/>
    <x v="50"/>
    <x v="3"/>
    <x v="0"/>
    <s v="Gas"/>
    <x v="1"/>
    <n v="287436.44448619179"/>
    <n v="0"/>
  </r>
  <r>
    <s v="BENS/1"/>
    <x v="51"/>
    <x v="4"/>
    <x v="2"/>
    <s v="Gas"/>
    <x v="2"/>
    <n v="53663.234617573122"/>
    <n v="0"/>
  </r>
  <r>
    <s v="BONN/1"/>
    <x v="52"/>
    <x v="5"/>
    <x v="0"/>
    <s v="Gas"/>
    <x v="1"/>
    <n v="50201.231556897481"/>
    <n v="50636.661939687583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29294.16216467457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21323.66833587989"/>
    <n v="0"/>
  </r>
  <r>
    <s v="FORC/3"/>
    <x v="59"/>
    <x v="9"/>
    <x v="2"/>
    <s v="Gas"/>
    <x v="2"/>
    <n v="37630.183961246388"/>
    <n v="0"/>
  </r>
  <r>
    <s v="FORC/4"/>
    <x v="60"/>
    <x v="9"/>
    <x v="2"/>
    <s v="Gas"/>
    <x v="2"/>
    <n v="37042.043637642892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19145.325728586933"/>
    <n v="24925.98845051432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32200.73363497423"/>
    <n v="63693.021378349746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78736.123591642114"/>
    <n v="160664.74766223089"/>
  </r>
  <r>
    <s v="OGBN_NAOC1_FS"/>
    <x v="69"/>
    <x v="7"/>
    <x v="3"/>
    <s v="Gas"/>
    <x v="4"/>
    <n v="0"/>
    <n v="0"/>
  </r>
  <r>
    <s v="OGBO/1"/>
    <x v="70"/>
    <x v="4"/>
    <x v="2"/>
    <s v="Gas"/>
    <x v="2"/>
    <n v="1888.4003340690203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111709.82426034551"/>
    <n v="0"/>
  </r>
  <r>
    <s v="OPUK/1"/>
    <x v="73"/>
    <x v="4"/>
    <x v="2"/>
    <s v="Gas"/>
    <x v="2"/>
    <n v="119908.7596748431"/>
    <n v="0"/>
  </r>
  <r>
    <s v="OTUM/1"/>
    <x v="74"/>
    <x v="8"/>
    <x v="2"/>
    <s v="Gas"/>
    <x v="2"/>
    <n v="80880.381834271451"/>
    <n v="115745.61905000001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47780.404453228781"/>
    <n v="186842"/>
  </r>
  <r>
    <s v="SOKU/1"/>
    <x v="78"/>
    <x v="3"/>
    <x v="0"/>
    <s v="Gas"/>
    <x v="1"/>
    <n v="181609.47590466272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81137.510489395703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199510.08924430099"/>
  </r>
  <r>
    <s v="BONN/GP1"/>
    <x v="84"/>
    <x v="5"/>
    <x v="0"/>
    <s v="Gas"/>
    <x v="1"/>
    <n v="5676800.1949882349"/>
    <n v="8350302.540258592"/>
  </r>
  <r>
    <s v="FORC/GP"/>
    <x v="85"/>
    <x v="9"/>
    <x v="2"/>
    <s v="Gas"/>
    <x v="2"/>
    <n v="0"/>
    <n v="0"/>
  </r>
  <r>
    <s v="GBAR/DG"/>
    <x v="86"/>
    <x v="0"/>
    <x v="0"/>
    <s v="Gas"/>
    <x v="2"/>
    <n v="364240.66743309289"/>
    <n v="0"/>
  </r>
  <r>
    <s v="GBAR/GP"/>
    <x v="87"/>
    <x v="0"/>
    <x v="0"/>
    <s v="Gas"/>
    <x v="1"/>
    <n v="37084563.292069525"/>
    <n v="41953206.349225692"/>
  </r>
  <r>
    <s v="OBGN/GP"/>
    <x v="88"/>
    <x v="1"/>
    <x v="1"/>
    <s v="Gas"/>
    <x v="2"/>
    <n v="278353.30440102128"/>
    <n v="187706.11393920801"/>
  </r>
  <r>
    <s v="OKOL/GP"/>
    <x v="89"/>
    <x v="10"/>
    <x v="1"/>
    <s v="Gas"/>
    <x v="2"/>
    <n v="2870125.7442313707"/>
    <n v="1674696.9999999998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6395940.7823166363"/>
    <n v="6479381.821609294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BD65B4-3F3C-47B9-8A11-CD5DE47F3E30}" name="PivotTable1" cacheId="2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42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70" showAll="0"/>
    <pivotField dataField="1" numFmtId="170" showAll="0"/>
  </pivotFields>
  <rowFields count="3">
    <field x="3"/>
    <field x="2"/>
    <field x="1"/>
  </rowFields>
  <rowItems count="111">
    <i>
      <x/>
    </i>
    <i r="1">
      <x/>
    </i>
    <i r="2">
      <x v="22"/>
    </i>
    <i r="2">
      <x v="23"/>
    </i>
    <i r="2">
      <x v="24"/>
    </i>
    <i r="2">
      <x v="25"/>
    </i>
    <i r="2">
      <x v="36"/>
    </i>
    <i r="2">
      <x v="37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4"/>
    </i>
    <i r="2">
      <x v="15"/>
    </i>
    <i r="2">
      <x v="16"/>
    </i>
    <i r="2">
      <x v="17"/>
    </i>
    <i r="1">
      <x v="6"/>
    </i>
    <i r="2">
      <x/>
    </i>
    <i r="2">
      <x v="1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42"/>
    </i>
    <i r="2">
      <x v="43"/>
    </i>
    <i r="2">
      <x v="85"/>
    </i>
    <i r="2">
      <x v="86"/>
    </i>
    <i r="1">
      <x v="8"/>
    </i>
    <i r="2">
      <x v="18"/>
    </i>
    <i r="2">
      <x v="19"/>
    </i>
    <i r="2">
      <x v="48"/>
    </i>
    <i r="2">
      <x v="49"/>
    </i>
    <i r="1">
      <x v="10"/>
    </i>
    <i r="2">
      <x v="10"/>
    </i>
    <i r="2">
      <x v="11"/>
    </i>
    <i r="2">
      <x v="75"/>
    </i>
    <i r="2">
      <x v="76"/>
    </i>
    <i r="2">
      <x v="77"/>
    </i>
    <i r="2">
      <x v="78"/>
    </i>
    <i>
      <x v="2"/>
    </i>
    <i r="1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50"/>
    </i>
    <i r="2">
      <x v="51"/>
    </i>
    <i r="2">
      <x v="52"/>
    </i>
    <i r="2">
      <x v="53"/>
    </i>
    <i r="2">
      <x v="91"/>
    </i>
    <i r="1">
      <x v="2"/>
    </i>
    <i r="2">
      <x v="8"/>
    </i>
    <i r="2">
      <x v="9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8"/>
    </i>
    <i r="2">
      <x v="39"/>
    </i>
    <i r="2">
      <x v="40"/>
    </i>
    <i r="2">
      <x v="41"/>
    </i>
    <i r="2">
      <x v="46"/>
    </i>
    <i r="2">
      <x v="47"/>
    </i>
    <i r="2">
      <x v="62"/>
    </i>
    <i r="2">
      <x v="63"/>
    </i>
    <i r="2">
      <x v="64"/>
    </i>
    <i>
      <x v="3"/>
    </i>
    <i r="1">
      <x v="4"/>
    </i>
    <i r="2">
      <x v="20"/>
    </i>
    <i r="2">
      <x v="21"/>
    </i>
    <i r="1">
      <x v="5"/>
    </i>
    <i r="2">
      <x v="28"/>
    </i>
    <i r="2">
      <x v="29"/>
    </i>
    <i r="2">
      <x v="44"/>
    </i>
    <i r="2">
      <x v="45"/>
    </i>
    <i r="2">
      <x v="73"/>
    </i>
    <i r="2">
      <x v="74"/>
    </i>
    <i r="2">
      <x v="89"/>
    </i>
    <i r="2">
      <x v="90"/>
    </i>
    <i r="1">
      <x v="9"/>
    </i>
    <i r="2">
      <x v="26"/>
    </i>
    <i r="2">
      <x v="27"/>
    </i>
    <i r="2">
      <x v="67"/>
    </i>
    <i r="2">
      <x v="68"/>
    </i>
    <i r="1">
      <x v="11"/>
    </i>
    <i r="2">
      <x v="12"/>
    </i>
    <i r="2">
      <x v="13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32">
    <format dxfId="0">
      <pivotArea outline="0" collapsedLevelsAreSubtotals="1" fieldPosition="0"/>
    </format>
    <format dxfId="1">
      <pivotArea field="5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  <format dxfId="10">
      <pivotArea collapsedLevelsAreSubtotals="1" fieldPosition="0">
        <references count="4">
          <reference field="1" count="1">
            <x v="67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1">
      <pivotArea collapsedLevelsAreSubtotals="1" fieldPosition="0">
        <references count="4">
          <reference field="1" count="1">
            <x v="26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2">
      <pivotArea collapsedLevelsAreSubtotals="1" fieldPosition="0">
        <references count="4">
          <reference field="1" count="1">
            <x v="44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3">
      <pivotArea collapsedLevelsAreSubtotals="1" fieldPosition="0">
        <references count="4">
          <reference field="1" count="1">
            <x v="20"/>
          </reference>
          <reference field="2" count="1" selected="0">
            <x v="4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4">
      <pivotArea collapsedLevelsAreSubtotals="1" fieldPosition="0">
        <references count="4">
          <reference field="1" count="1">
            <x v="6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5">
      <pivotArea collapsedLevelsAreSubtotals="1" fieldPosition="0">
        <references count="4">
          <reference field="1" count="1">
            <x v="77"/>
          </reference>
          <reference field="2" count="1" selected="0">
            <x v="10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6">
      <pivotArea collapsedLevelsAreSubtotals="1" fieldPosition="0">
        <references count="4">
          <reference field="1" count="1">
            <x v="48"/>
          </reference>
          <reference field="2" count="1" selected="0">
            <x v="8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7">
      <pivotArea collapsedLevelsAreSubtotals="1" fieldPosition="0">
        <references count="4">
          <reference field="1" count="1">
            <x v="34"/>
          </reference>
          <reference field="2" count="1" selected="0">
            <x v="6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8">
      <pivotArea collapsedLevelsAreSubtotals="1" fieldPosition="0">
        <references count="4">
          <reference field="1" count="1">
            <x v="16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9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17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20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7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1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51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2">
      <pivotArea collapsedLevelsAreSubtotals="1" fieldPosition="0">
        <references count="4">
          <reference field="1" count="1">
            <x v="16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23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17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24">
      <pivotArea collapsedLevelsAreSubtotals="1" fieldPosition="0">
        <references count="4">
          <reference field="1" count="1">
            <x v="34"/>
          </reference>
          <reference field="2" count="1" selected="0">
            <x v="6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25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78"/>
          </reference>
          <reference field="2" count="1" selected="0">
            <x v="10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26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3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7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39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8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68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1"/>
          </reference>
        </references>
      </pivotArea>
    </format>
    <format dxfId="29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21"/>
          </reference>
          <reference field="2" count="1" selected="0">
            <x v="4"/>
          </reference>
          <reference field="3" count="1" selected="0">
            <x v="3"/>
          </reference>
          <reference field="5" count="1" selected="0">
            <x v="2"/>
          </reference>
        </references>
      </pivotArea>
    </format>
    <format dxfId="30">
      <pivotArea collapsedLevelsAreSubtotals="1" fieldPosition="0">
        <references count="4">
          <reference field="1" count="1">
            <x v="28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31">
      <pivotArea collapsedLevelsAreSubtotals="1" fieldPosition="0">
        <references count="5">
          <reference field="4294967294" count="1" selected="0">
            <x v="0"/>
          </reference>
          <reference field="1" count="1">
            <x v="15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9" zoomScale="85" zoomScaleNormal="85" workbookViewId="0">
      <selection activeCell="A30" sqref="A30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30</v>
      </c>
      <c r="E7" s="7" t="s">
        <v>9</v>
      </c>
      <c r="F7" s="11">
        <v>30</v>
      </c>
      <c r="I7" s="7" t="s">
        <v>9</v>
      </c>
      <c r="J7" s="11">
        <v>30</v>
      </c>
    </row>
    <row r="8" spans="2:11" x14ac:dyDescent="0.25">
      <c r="B8" s="7" t="s">
        <v>10</v>
      </c>
      <c r="C8" s="31">
        <f>0/30/1000</f>
        <v>0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>
        <f>Details!R77/30/5.8/1000</f>
        <v>3.0342942256860229E-2</v>
      </c>
      <c r="K8" t="s">
        <v>11</v>
      </c>
    </row>
    <row r="9" spans="2:11" x14ac:dyDescent="0.25">
      <c r="B9" s="7" t="s">
        <v>12</v>
      </c>
      <c r="C9" s="14">
        <f>C8*C7*1000</f>
        <v>0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910.28826770580679</v>
      </c>
    </row>
    <row r="10" spans="2:11" x14ac:dyDescent="0.25">
      <c r="B10" s="7" t="s">
        <v>14</v>
      </c>
      <c r="C10" s="16">
        <f t="shared" ref="C10" si="1">+C9*C6</f>
        <v>0</v>
      </c>
      <c r="E10" s="7" t="s">
        <v>14</v>
      </c>
      <c r="F10" s="16">
        <f>+F9*F6*5.8</f>
        <v>0</v>
      </c>
      <c r="I10" s="7" t="s">
        <v>14</v>
      </c>
      <c r="J10" s="16">
        <f>+J9*J6*5.8</f>
        <v>13357.570040315006</v>
      </c>
    </row>
    <row r="11" spans="2:11" x14ac:dyDescent="0.25">
      <c r="B11" s="7" t="s">
        <v>15</v>
      </c>
      <c r="C11" s="18">
        <f t="shared" ref="C11" si="2">-C10*0.2</f>
        <v>0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-935.02990282205053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25">
      <c r="B15" s="7" t="s">
        <v>22</v>
      </c>
      <c r="C15" s="19">
        <f>+C10+C11+C12+C13+C14</f>
        <v>0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12422.540137492955</v>
      </c>
    </row>
    <row r="16" spans="2:11" x14ac:dyDescent="0.25">
      <c r="B16" s="7" t="s">
        <v>23</v>
      </c>
      <c r="C16" s="17">
        <f>-C15*0.1275</f>
        <v>0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-3726.7620412478864</v>
      </c>
    </row>
    <row r="17" spans="2:11" x14ac:dyDescent="0.25">
      <c r="B17" s="20"/>
      <c r="C17" s="21"/>
      <c r="E17" s="20"/>
      <c r="F17" s="21"/>
      <c r="I17" s="20"/>
      <c r="J17" s="21"/>
    </row>
    <row r="18" spans="2:11" ht="15.75" thickBot="1" x14ac:dyDescent="0.3">
      <c r="B18" s="22" t="s">
        <v>25</v>
      </c>
      <c r="C18" s="15">
        <f t="shared" ref="C18" si="3">+C15+C16</f>
        <v>0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8695.7780962450688</v>
      </c>
    </row>
    <row r="19" spans="2:11" ht="15.75" thickTop="1" x14ac:dyDescent="0.25"/>
    <row r="20" spans="2:11" ht="15.75" thickBot="1" x14ac:dyDescent="0.3">
      <c r="B20" t="s">
        <v>26</v>
      </c>
      <c r="C20" s="23">
        <f>C18-C14</f>
        <v>0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8695.7780962450688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4">
        <f>C23+C22+C20</f>
        <v>0</v>
      </c>
    </row>
    <row r="25" spans="2:11" x14ac:dyDescent="0.25">
      <c r="B25" t="s">
        <v>34</v>
      </c>
      <c r="C25" s="25">
        <f>C24*0.3</f>
        <v>0</v>
      </c>
      <c r="E25" t="s">
        <v>30</v>
      </c>
      <c r="F25" s="25">
        <f>F20*0.3</f>
        <v>0</v>
      </c>
      <c r="I25" t="s">
        <v>29</v>
      </c>
      <c r="J25" s="25">
        <f>J20*0.3</f>
        <v>2608.7334288735206</v>
      </c>
    </row>
    <row r="27" spans="2:11" x14ac:dyDescent="0.25">
      <c r="B27" t="s">
        <v>32</v>
      </c>
      <c r="C27" s="4">
        <f>C25+F25+J25</f>
        <v>2608.7334288735206</v>
      </c>
    </row>
    <row r="29" spans="2:11" x14ac:dyDescent="0.25">
      <c r="C29" s="4"/>
    </row>
    <row r="30" spans="2:11" x14ac:dyDescent="0.25">
      <c r="C30" s="4"/>
    </row>
    <row r="31" spans="2:11" x14ac:dyDescent="0.25">
      <c r="C31" s="4"/>
    </row>
    <row r="34" spans="3:3" x14ac:dyDescent="0.25">
      <c r="C34" s="25"/>
    </row>
    <row r="35" spans="3:3" x14ac:dyDescent="0.25">
      <c r="C35" s="25"/>
    </row>
    <row r="36" spans="3:3" x14ac:dyDescent="0.25">
      <c r="C36" s="25"/>
    </row>
    <row r="37" spans="3:3" x14ac:dyDescent="0.25">
      <c r="C37" s="25"/>
    </row>
    <row r="38" spans="3:3" x14ac:dyDescent="0.25">
      <c r="C38" s="25"/>
    </row>
    <row r="39" spans="3:3" x14ac:dyDescent="0.25">
      <c r="C39" s="25"/>
    </row>
    <row r="40" spans="3:3" x14ac:dyDescent="0.25">
      <c r="C40" s="25"/>
    </row>
    <row r="45" spans="3:3" x14ac:dyDescent="0.25">
      <c r="C45" s="4"/>
    </row>
    <row r="46" spans="3:3" x14ac:dyDescent="0.2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3226F-F4C5-405E-89E1-59F7F156923A}">
  <dimension ref="A3:X119"/>
  <sheetViews>
    <sheetView topLeftCell="I68" workbookViewId="0">
      <selection activeCell="K81" sqref="K81"/>
    </sheetView>
  </sheetViews>
  <sheetFormatPr defaultRowHeight="12.75" x14ac:dyDescent="0.2"/>
  <cols>
    <col min="1" max="1" width="17.140625" style="26" bestFit="1" customWidth="1"/>
    <col min="2" max="2" width="17" style="34" bestFit="1" customWidth="1"/>
    <col min="3" max="3" width="13.85546875" style="34" bestFit="1" customWidth="1"/>
    <col min="4" max="4" width="12.140625" style="34" bestFit="1" customWidth="1"/>
    <col min="5" max="5" width="13.85546875" style="34" bestFit="1" customWidth="1"/>
    <col min="6" max="6" width="13.140625" style="34" bestFit="1" customWidth="1"/>
    <col min="7" max="7" width="13.85546875" style="34" bestFit="1" customWidth="1"/>
    <col min="8" max="8" width="12.140625" style="34" bestFit="1" customWidth="1"/>
    <col min="9" max="9" width="13.85546875" style="34" bestFit="1" customWidth="1"/>
    <col min="10" max="10" width="12.140625" style="34" bestFit="1" customWidth="1"/>
    <col min="11" max="11" width="13.85546875" style="34" bestFit="1" customWidth="1"/>
    <col min="12" max="12" width="10.7109375" style="26" customWidth="1"/>
    <col min="13" max="19" width="10.85546875" style="26" customWidth="1"/>
    <col min="20" max="20" width="12" style="26" customWidth="1"/>
    <col min="21" max="21" width="12.5703125" style="26" customWidth="1"/>
    <col min="22" max="22" width="10.7109375" style="26" customWidth="1"/>
    <col min="23" max="23" width="9.85546875" style="26" customWidth="1"/>
    <col min="24" max="16384" width="9.140625" style="26"/>
  </cols>
  <sheetData>
    <row r="3" spans="1:19" ht="13.5" thickBot="1" x14ac:dyDescent="0.25">
      <c r="B3" s="34" t="s">
        <v>35</v>
      </c>
    </row>
    <row r="4" spans="1:19" ht="13.5" thickBot="1" x14ac:dyDescent="0.25">
      <c r="B4" s="34" t="s">
        <v>36</v>
      </c>
      <c r="D4" s="34" t="s">
        <v>37</v>
      </c>
      <c r="F4" s="34" t="s">
        <v>38</v>
      </c>
      <c r="H4" s="34" t="s">
        <v>39</v>
      </c>
      <c r="J4" s="34" t="s">
        <v>40</v>
      </c>
      <c r="N4" s="35" t="s">
        <v>149</v>
      </c>
      <c r="O4" s="36"/>
      <c r="P4" s="35" t="s">
        <v>150</v>
      </c>
      <c r="Q4" s="36"/>
      <c r="R4" s="37" t="s">
        <v>151</v>
      </c>
      <c r="S4" s="38"/>
    </row>
    <row r="5" spans="1:19" ht="13.5" thickBot="1" x14ac:dyDescent="0.25">
      <c r="A5" s="26" t="s">
        <v>41</v>
      </c>
      <c r="B5" s="34" t="s">
        <v>42</v>
      </c>
      <c r="C5" s="34" t="s">
        <v>43</v>
      </c>
      <c r="D5" s="34" t="s">
        <v>42</v>
      </c>
      <c r="E5" s="34" t="s">
        <v>43</v>
      </c>
      <c r="F5" s="34" t="s">
        <v>42</v>
      </c>
      <c r="G5" s="34" t="s">
        <v>43</v>
      </c>
      <c r="H5" s="34" t="s">
        <v>42</v>
      </c>
      <c r="I5" s="34" t="s">
        <v>43</v>
      </c>
      <c r="J5" s="34" t="s">
        <v>42</v>
      </c>
      <c r="K5" s="34" t="s">
        <v>43</v>
      </c>
      <c r="N5" s="39" t="s">
        <v>152</v>
      </c>
      <c r="O5" s="40" t="s">
        <v>40</v>
      </c>
      <c r="P5" s="39" t="s">
        <v>152</v>
      </c>
      <c r="Q5" s="40" t="s">
        <v>40</v>
      </c>
      <c r="R5" s="39" t="s">
        <v>152</v>
      </c>
      <c r="S5" s="40" t="s">
        <v>40</v>
      </c>
    </row>
    <row r="6" spans="1:19" x14ac:dyDescent="0.2">
      <c r="A6" s="28" t="s">
        <v>36</v>
      </c>
      <c r="B6" s="34">
        <v>0</v>
      </c>
      <c r="C6" s="34">
        <v>0</v>
      </c>
      <c r="J6" s="34">
        <v>323097.0553886327</v>
      </c>
      <c r="K6" s="34">
        <v>59973.963325934703</v>
      </c>
      <c r="N6" s="32"/>
      <c r="O6" s="41"/>
      <c r="P6" s="32"/>
      <c r="Q6" s="41"/>
      <c r="R6" s="32"/>
      <c r="S6" s="41"/>
    </row>
    <row r="7" spans="1:19" x14ac:dyDescent="0.2">
      <c r="A7" s="29" t="s">
        <v>36</v>
      </c>
      <c r="B7" s="34">
        <v>0</v>
      </c>
      <c r="C7" s="34">
        <v>0</v>
      </c>
      <c r="J7" s="34">
        <v>323097.0553886327</v>
      </c>
      <c r="K7" s="34">
        <v>59973.963325934703</v>
      </c>
      <c r="N7" s="32"/>
      <c r="O7" s="41"/>
      <c r="P7" s="32"/>
      <c r="Q7" s="41"/>
      <c r="R7" s="32"/>
      <c r="S7" s="41"/>
    </row>
    <row r="8" spans="1:19" x14ac:dyDescent="0.2">
      <c r="A8" s="30" t="s">
        <v>44</v>
      </c>
      <c r="J8" s="34">
        <v>16186.29</v>
      </c>
      <c r="K8" s="34">
        <v>31023.981028842481</v>
      </c>
      <c r="N8" s="32"/>
      <c r="O8" s="41"/>
      <c r="P8" s="32"/>
      <c r="Q8" s="41"/>
      <c r="R8" s="32"/>
      <c r="S8" s="41"/>
    </row>
    <row r="9" spans="1:19" x14ac:dyDescent="0.2">
      <c r="A9" s="30" t="s">
        <v>45</v>
      </c>
      <c r="B9" s="34">
        <v>0</v>
      </c>
      <c r="C9" s="34">
        <v>0</v>
      </c>
      <c r="N9" s="32"/>
      <c r="O9" s="41"/>
      <c r="P9" s="32"/>
      <c r="Q9" s="41"/>
      <c r="R9" s="32"/>
      <c r="S9" s="41"/>
    </row>
    <row r="10" spans="1:19" x14ac:dyDescent="0.2">
      <c r="A10" s="30" t="s">
        <v>46</v>
      </c>
      <c r="J10" s="34">
        <v>30575.767702178488</v>
      </c>
      <c r="K10" s="34">
        <v>28949.982297092218</v>
      </c>
      <c r="N10" s="32"/>
      <c r="O10" s="41"/>
      <c r="P10" s="32"/>
      <c r="Q10" s="41"/>
      <c r="R10" s="32"/>
      <c r="S10" s="41"/>
    </row>
    <row r="11" spans="1:19" x14ac:dyDescent="0.2">
      <c r="A11" s="30" t="s">
        <v>47</v>
      </c>
      <c r="B11" s="34">
        <v>0</v>
      </c>
      <c r="C11" s="34">
        <v>0</v>
      </c>
      <c r="N11" s="32"/>
      <c r="O11" s="41"/>
      <c r="P11" s="32"/>
      <c r="Q11" s="41"/>
      <c r="R11" s="32"/>
      <c r="S11" s="41"/>
    </row>
    <row r="12" spans="1:19" x14ac:dyDescent="0.2">
      <c r="A12" s="30" t="s">
        <v>48</v>
      </c>
      <c r="J12" s="34">
        <v>95685.833998463233</v>
      </c>
      <c r="K12" s="34">
        <v>0</v>
      </c>
      <c r="N12" s="32"/>
      <c r="O12" s="41"/>
      <c r="P12" s="32"/>
      <c r="Q12" s="41"/>
      <c r="R12" s="32"/>
      <c r="S12" s="41"/>
    </row>
    <row r="13" spans="1:19" x14ac:dyDescent="0.2">
      <c r="A13" s="30" t="s">
        <v>49</v>
      </c>
      <c r="B13" s="34">
        <v>0</v>
      </c>
      <c r="C13" s="34">
        <v>0</v>
      </c>
      <c r="N13" s="32"/>
      <c r="O13" s="41"/>
      <c r="P13" s="32"/>
      <c r="Q13" s="41"/>
      <c r="R13" s="32"/>
      <c r="S13" s="41"/>
    </row>
    <row r="14" spans="1:19" x14ac:dyDescent="0.2">
      <c r="A14" s="30" t="s">
        <v>50</v>
      </c>
      <c r="J14" s="34">
        <v>38960.30775</v>
      </c>
      <c r="K14" s="34">
        <v>0</v>
      </c>
      <c r="N14" s="32"/>
      <c r="O14" s="41"/>
      <c r="P14" s="32"/>
      <c r="Q14" s="41"/>
      <c r="R14" s="32"/>
      <c r="S14" s="41"/>
    </row>
    <row r="15" spans="1:19" x14ac:dyDescent="0.2">
      <c r="A15" s="30" t="s">
        <v>51</v>
      </c>
      <c r="B15" s="34">
        <v>0</v>
      </c>
      <c r="C15" s="34">
        <v>0</v>
      </c>
      <c r="N15" s="32"/>
      <c r="O15" s="41"/>
      <c r="P15" s="32"/>
      <c r="Q15" s="41"/>
      <c r="R15" s="32"/>
      <c r="S15" s="41"/>
    </row>
    <row r="16" spans="1:19" x14ac:dyDescent="0.2">
      <c r="A16" s="30" t="s">
        <v>52</v>
      </c>
      <c r="J16" s="34">
        <v>132036.67499999999</v>
      </c>
      <c r="K16" s="34">
        <v>0</v>
      </c>
      <c r="N16" s="32"/>
      <c r="O16" s="41"/>
      <c r="P16" s="32"/>
      <c r="Q16" s="41"/>
      <c r="R16" s="32"/>
      <c r="S16" s="41"/>
    </row>
    <row r="17" spans="1:19" x14ac:dyDescent="0.2">
      <c r="A17" s="30" t="s">
        <v>53</v>
      </c>
      <c r="B17" s="34">
        <v>0</v>
      </c>
      <c r="C17" s="34">
        <v>0</v>
      </c>
      <c r="N17" s="32"/>
      <c r="O17" s="41"/>
      <c r="P17" s="32"/>
      <c r="Q17" s="41"/>
      <c r="R17" s="32"/>
      <c r="S17" s="41"/>
    </row>
    <row r="18" spans="1:19" x14ac:dyDescent="0.2">
      <c r="A18" s="30" t="s">
        <v>54</v>
      </c>
      <c r="J18" s="34">
        <v>9652.1809379910082</v>
      </c>
      <c r="K18" s="34">
        <v>0</v>
      </c>
      <c r="N18" s="32"/>
      <c r="O18" s="41"/>
      <c r="P18" s="32"/>
      <c r="Q18" s="41"/>
      <c r="R18" s="32"/>
      <c r="S18" s="41"/>
    </row>
    <row r="19" spans="1:19" x14ac:dyDescent="0.2">
      <c r="A19" s="30" t="s">
        <v>55</v>
      </c>
      <c r="B19" s="34">
        <v>0</v>
      </c>
      <c r="C19" s="34">
        <v>0</v>
      </c>
      <c r="N19" s="32"/>
      <c r="O19" s="41"/>
      <c r="P19" s="32"/>
      <c r="Q19" s="41"/>
      <c r="R19" s="32"/>
      <c r="S19" s="41"/>
    </row>
    <row r="20" spans="1:19" x14ac:dyDescent="0.2">
      <c r="A20" s="28" t="s">
        <v>56</v>
      </c>
      <c r="D20" s="34">
        <v>364240.66743309289</v>
      </c>
      <c r="E20" s="34">
        <v>0</v>
      </c>
      <c r="F20" s="34">
        <v>49735801.862942532</v>
      </c>
      <c r="G20" s="34">
        <v>56833527.37303327</v>
      </c>
      <c r="H20" s="34">
        <v>0</v>
      </c>
      <c r="I20" s="34">
        <v>0</v>
      </c>
      <c r="J20" s="34">
        <v>2029468.5581926377</v>
      </c>
      <c r="K20" s="34">
        <v>1673702.5100397482</v>
      </c>
      <c r="N20" s="32"/>
      <c r="O20" s="41"/>
      <c r="P20" s="32"/>
      <c r="Q20" s="41"/>
      <c r="R20" s="32"/>
      <c r="S20" s="41"/>
    </row>
    <row r="21" spans="1:19" x14ac:dyDescent="0.2">
      <c r="A21" s="29" t="s">
        <v>57</v>
      </c>
      <c r="F21" s="34">
        <v>5727001.426545132</v>
      </c>
      <c r="G21" s="34">
        <v>8400939.20219828</v>
      </c>
      <c r="J21" s="34">
        <v>83512.97099999999</v>
      </c>
      <c r="K21" s="34">
        <v>62856.961562981771</v>
      </c>
      <c r="N21" s="32"/>
      <c r="O21" s="41"/>
      <c r="P21" s="32"/>
      <c r="Q21" s="41"/>
      <c r="R21" s="32"/>
      <c r="S21" s="41"/>
    </row>
    <row r="22" spans="1:19" x14ac:dyDescent="0.2">
      <c r="A22" s="30" t="s">
        <v>58</v>
      </c>
      <c r="J22" s="34">
        <v>81365.399999999994</v>
      </c>
      <c r="K22" s="34">
        <v>49627.969652507411</v>
      </c>
      <c r="L22" s="34"/>
      <c r="M22" s="34"/>
      <c r="N22" s="42"/>
      <c r="O22" s="43"/>
      <c r="P22" s="42"/>
      <c r="Q22" s="43"/>
      <c r="R22" s="42"/>
      <c r="S22" s="43"/>
    </row>
    <row r="23" spans="1:19" x14ac:dyDescent="0.2">
      <c r="A23" s="30" t="s">
        <v>59</v>
      </c>
      <c r="F23" s="44">
        <v>50201.231556897481</v>
      </c>
      <c r="G23" s="44">
        <v>50636.661939687583</v>
      </c>
      <c r="L23" s="34"/>
      <c r="M23" s="34"/>
      <c r="N23" s="42"/>
      <c r="O23" s="43"/>
      <c r="P23" s="42"/>
      <c r="Q23" s="43"/>
      <c r="R23" s="42"/>
      <c r="S23" s="43"/>
    </row>
    <row r="24" spans="1:19" x14ac:dyDescent="0.2">
      <c r="A24" s="30" t="s">
        <v>60</v>
      </c>
      <c r="J24" s="44">
        <v>2147.5709999999999</v>
      </c>
      <c r="K24" s="44">
        <v>13228.991910474357</v>
      </c>
      <c r="L24" s="34"/>
      <c r="M24" s="34"/>
      <c r="N24" s="42"/>
      <c r="O24" s="43"/>
      <c r="P24" s="42"/>
      <c r="Q24" s="43"/>
      <c r="R24" s="42"/>
      <c r="S24" s="43"/>
    </row>
    <row r="25" spans="1:19" x14ac:dyDescent="0.2">
      <c r="A25" s="30" t="s">
        <v>61</v>
      </c>
      <c r="F25" s="44">
        <v>5676800.1949882349</v>
      </c>
      <c r="G25" s="44">
        <v>8350302.540258592</v>
      </c>
      <c r="L25" s="34"/>
      <c r="M25" s="34"/>
      <c r="N25" s="42"/>
      <c r="O25" s="43"/>
      <c r="P25" s="42"/>
      <c r="Q25" s="43"/>
      <c r="R25" s="42"/>
      <c r="S25" s="43"/>
    </row>
    <row r="26" spans="1:19" x14ac:dyDescent="0.2">
      <c r="A26" s="29" t="s">
        <v>62</v>
      </c>
      <c r="D26" s="34">
        <v>364240.66743309289</v>
      </c>
      <c r="E26" s="34">
        <v>0</v>
      </c>
      <c r="F26" s="34">
        <v>37143813.733689904</v>
      </c>
      <c r="G26" s="34">
        <v>41953206.349225692</v>
      </c>
      <c r="H26" s="34">
        <v>0</v>
      </c>
      <c r="I26" s="34">
        <v>0</v>
      </c>
      <c r="J26" s="34">
        <v>1369107.0927144564</v>
      </c>
      <c r="K26" s="34">
        <v>1245186.7739989441</v>
      </c>
      <c r="L26" s="34"/>
      <c r="M26" s="34"/>
      <c r="N26" s="42"/>
      <c r="O26" s="43"/>
      <c r="P26" s="42"/>
      <c r="Q26" s="43"/>
      <c r="R26" s="42"/>
      <c r="S26" s="43"/>
    </row>
    <row r="27" spans="1:19" x14ac:dyDescent="0.2">
      <c r="A27" s="30" t="s">
        <v>63</v>
      </c>
      <c r="J27" s="34">
        <v>190243.66094647133</v>
      </c>
      <c r="K27" s="34">
        <v>78919.951740466975</v>
      </c>
      <c r="L27" s="34"/>
      <c r="M27" s="34"/>
      <c r="N27" s="42"/>
      <c r="O27" s="43"/>
      <c r="P27" s="42"/>
      <c r="Q27" s="43"/>
      <c r="R27" s="42"/>
      <c r="S27" s="43"/>
    </row>
    <row r="28" spans="1:19" x14ac:dyDescent="0.2">
      <c r="A28" s="30" t="s">
        <v>64</v>
      </c>
      <c r="F28" s="34">
        <v>59250.441620381025</v>
      </c>
      <c r="G28" s="34">
        <v>0</v>
      </c>
      <c r="L28" s="34"/>
      <c r="M28" s="34"/>
      <c r="N28" s="42"/>
      <c r="O28" s="43"/>
      <c r="P28" s="42"/>
      <c r="Q28" s="43"/>
      <c r="R28" s="42"/>
      <c r="S28" s="43"/>
    </row>
    <row r="29" spans="1:19" x14ac:dyDescent="0.2">
      <c r="A29" s="30" t="s">
        <v>65</v>
      </c>
      <c r="J29" s="34">
        <v>44769.299999999996</v>
      </c>
      <c r="K29" s="34">
        <v>0</v>
      </c>
      <c r="L29" s="34"/>
      <c r="M29" s="34"/>
      <c r="N29" s="42"/>
      <c r="O29" s="43"/>
      <c r="P29" s="42"/>
      <c r="Q29" s="43"/>
      <c r="R29" s="42"/>
      <c r="S29" s="43"/>
    </row>
    <row r="30" spans="1:19" x14ac:dyDescent="0.2">
      <c r="A30" s="30" t="s">
        <v>66</v>
      </c>
      <c r="H30" s="34">
        <v>0</v>
      </c>
      <c r="I30" s="34">
        <v>0</v>
      </c>
      <c r="L30" s="34"/>
      <c r="M30" s="34"/>
      <c r="N30" s="42"/>
      <c r="O30" s="43"/>
      <c r="P30" s="42"/>
      <c r="Q30" s="43"/>
      <c r="R30" s="42"/>
      <c r="S30" s="43"/>
    </row>
    <row r="31" spans="1:19" x14ac:dyDescent="0.2">
      <c r="A31" s="30" t="s">
        <v>67</v>
      </c>
      <c r="J31" s="34">
        <v>7421.4</v>
      </c>
      <c r="K31" s="34">
        <v>0</v>
      </c>
      <c r="L31" s="34"/>
      <c r="M31" s="34"/>
      <c r="N31" s="42"/>
      <c r="O31" s="43"/>
      <c r="P31" s="42"/>
      <c r="Q31" s="43"/>
      <c r="R31" s="42"/>
      <c r="S31" s="43"/>
    </row>
    <row r="32" spans="1:19" x14ac:dyDescent="0.2">
      <c r="A32" s="30" t="s">
        <v>68</v>
      </c>
      <c r="D32" s="34">
        <v>364240.66743309289</v>
      </c>
      <c r="E32" s="34">
        <v>0</v>
      </c>
      <c r="L32" s="34"/>
      <c r="M32" s="34"/>
      <c r="N32" s="42"/>
      <c r="O32" s="43"/>
      <c r="P32" s="42"/>
      <c r="Q32" s="43"/>
      <c r="R32" s="42"/>
      <c r="S32" s="43"/>
    </row>
    <row r="33" spans="1:19" x14ac:dyDescent="0.2">
      <c r="A33" s="30" t="s">
        <v>69</v>
      </c>
      <c r="J33" s="44">
        <v>1037197.1791458207</v>
      </c>
      <c r="K33" s="44">
        <v>1162011.824860407</v>
      </c>
      <c r="L33" s="34"/>
      <c r="M33" s="34"/>
      <c r="N33" s="42"/>
      <c r="O33" s="43"/>
      <c r="P33" s="42"/>
      <c r="Q33" s="43"/>
      <c r="R33" s="42"/>
      <c r="S33" s="43"/>
    </row>
    <row r="34" spans="1:19" x14ac:dyDescent="0.2">
      <c r="A34" s="30" t="s">
        <v>70</v>
      </c>
      <c r="F34" s="34">
        <v>37084563.292069525</v>
      </c>
      <c r="G34" s="34">
        <v>41953206.349225692</v>
      </c>
      <c r="L34" s="34"/>
      <c r="M34" s="34"/>
      <c r="N34" s="42"/>
      <c r="O34" s="43"/>
      <c r="P34" s="42"/>
      <c r="Q34" s="43"/>
      <c r="R34" s="42"/>
      <c r="S34" s="43"/>
    </row>
    <row r="35" spans="1:19" x14ac:dyDescent="0.2">
      <c r="A35" s="30" t="s">
        <v>71</v>
      </c>
      <c r="J35" s="34">
        <v>24066.300000000003</v>
      </c>
      <c r="K35" s="34">
        <v>4254.9973980700197</v>
      </c>
      <c r="L35" s="34"/>
      <c r="M35" s="34"/>
      <c r="N35" s="42"/>
      <c r="O35" s="43"/>
      <c r="P35" s="42"/>
      <c r="Q35" s="43"/>
      <c r="R35" s="42"/>
      <c r="S35" s="43"/>
    </row>
    <row r="36" spans="1:19" x14ac:dyDescent="0.2">
      <c r="A36" s="30" t="s">
        <v>72</v>
      </c>
      <c r="H36" s="34">
        <v>0</v>
      </c>
      <c r="I36" s="34">
        <v>0</v>
      </c>
      <c r="L36" s="34"/>
      <c r="M36" s="34"/>
      <c r="N36" s="42"/>
      <c r="O36" s="43"/>
      <c r="P36" s="42"/>
      <c r="Q36" s="43"/>
      <c r="R36" s="42"/>
      <c r="S36" s="43"/>
    </row>
    <row r="37" spans="1:19" x14ac:dyDescent="0.2">
      <c r="A37" s="30" t="s">
        <v>73</v>
      </c>
      <c r="J37" s="34">
        <v>65409.252622164306</v>
      </c>
      <c r="K37" s="34">
        <v>0</v>
      </c>
      <c r="L37" s="34"/>
      <c r="M37" s="34"/>
      <c r="N37" s="42"/>
      <c r="O37" s="43"/>
      <c r="P37" s="42"/>
      <c r="Q37" s="43"/>
      <c r="R37" s="42"/>
      <c r="S37" s="43"/>
    </row>
    <row r="38" spans="1:19" x14ac:dyDescent="0.2">
      <c r="A38" s="30" t="s">
        <v>74</v>
      </c>
      <c r="H38" s="34">
        <v>0</v>
      </c>
      <c r="I38" s="34">
        <v>0</v>
      </c>
      <c r="L38" s="34"/>
      <c r="M38" s="34"/>
      <c r="N38" s="42"/>
      <c r="O38" s="43"/>
      <c r="P38" s="42"/>
      <c r="Q38" s="43"/>
      <c r="R38" s="42"/>
      <c r="S38" s="43"/>
    </row>
    <row r="39" spans="1:19" x14ac:dyDescent="0.2">
      <c r="A39" s="29" t="s">
        <v>75</v>
      </c>
      <c r="H39" s="34">
        <v>0</v>
      </c>
      <c r="I39" s="34">
        <v>0</v>
      </c>
      <c r="J39" s="34">
        <v>297355.97195477807</v>
      </c>
      <c r="K39" s="34">
        <v>185821.88636995741</v>
      </c>
      <c r="L39" s="34"/>
      <c r="M39" s="34"/>
      <c r="N39" s="42"/>
      <c r="O39" s="43"/>
      <c r="P39" s="42"/>
      <c r="Q39" s="43"/>
      <c r="R39" s="42"/>
      <c r="S39" s="43"/>
    </row>
    <row r="40" spans="1:19" x14ac:dyDescent="0.2">
      <c r="A40" s="30" t="s">
        <v>76</v>
      </c>
      <c r="J40" s="34">
        <v>188498.74762085348</v>
      </c>
      <c r="K40" s="34">
        <v>45781.972004334166</v>
      </c>
      <c r="L40" s="34"/>
      <c r="M40" s="34"/>
      <c r="N40" s="42"/>
      <c r="O40" s="43"/>
      <c r="P40" s="42"/>
      <c r="Q40" s="43"/>
      <c r="R40" s="42"/>
      <c r="S40" s="43"/>
    </row>
    <row r="41" spans="1:19" x14ac:dyDescent="0.2">
      <c r="A41" s="30" t="s">
        <v>77</v>
      </c>
      <c r="H41" s="34">
        <v>0</v>
      </c>
      <c r="I41" s="34">
        <v>0</v>
      </c>
      <c r="L41" s="34"/>
      <c r="M41" s="34"/>
      <c r="N41" s="42"/>
      <c r="O41" s="43"/>
      <c r="P41" s="42"/>
      <c r="Q41" s="43"/>
      <c r="R41" s="42"/>
      <c r="S41" s="43"/>
    </row>
    <row r="42" spans="1:19" x14ac:dyDescent="0.2">
      <c r="A42" s="30" t="s">
        <v>78</v>
      </c>
      <c r="J42" s="45">
        <v>108857.22433392461</v>
      </c>
      <c r="K42" s="45">
        <v>140039.91436562323</v>
      </c>
      <c r="L42" s="34">
        <f t="shared" ref="L42:L69" si="0">G42-F42</f>
        <v>0</v>
      </c>
      <c r="M42" s="34">
        <f t="shared" ref="M42:M96" si="1">K42-J42</f>
        <v>31182.690031698628</v>
      </c>
      <c r="N42" s="42">
        <f>L42*2/30</f>
        <v>0</v>
      </c>
      <c r="O42" s="43">
        <f>M42*2/30</f>
        <v>2078.8460021132419</v>
      </c>
      <c r="P42" s="42">
        <f>L42*0.02</f>
        <v>0</v>
      </c>
      <c r="Q42" s="43">
        <f>M42*0.02</f>
        <v>623.65380063397254</v>
      </c>
      <c r="R42" s="42">
        <f>L42-N42-P42</f>
        <v>0</v>
      </c>
      <c r="S42" s="43">
        <f>M42-O42-Q42</f>
        <v>28480.190228951415</v>
      </c>
    </row>
    <row r="43" spans="1:19" x14ac:dyDescent="0.2">
      <c r="A43" s="30" t="s">
        <v>79</v>
      </c>
      <c r="H43" s="34">
        <v>0</v>
      </c>
      <c r="I43" s="34">
        <v>0</v>
      </c>
      <c r="L43" s="34"/>
      <c r="M43" s="34"/>
      <c r="N43" s="42"/>
      <c r="O43" s="43"/>
      <c r="P43" s="42"/>
      <c r="Q43" s="43"/>
      <c r="R43" s="42"/>
      <c r="S43" s="43"/>
    </row>
    <row r="44" spans="1:19" x14ac:dyDescent="0.2">
      <c r="A44" s="29" t="s">
        <v>80</v>
      </c>
      <c r="F44" s="34">
        <v>6864986.7027074909</v>
      </c>
      <c r="G44" s="34">
        <v>6479381.821609294</v>
      </c>
      <c r="J44" s="34">
        <v>279492.52252340305</v>
      </c>
      <c r="K44" s="34">
        <v>179836.88810786488</v>
      </c>
      <c r="L44" s="34"/>
      <c r="M44" s="34"/>
      <c r="N44" s="42"/>
      <c r="O44" s="43"/>
      <c r="P44" s="42"/>
      <c r="Q44" s="43"/>
      <c r="R44" s="42"/>
      <c r="S44" s="43"/>
    </row>
    <row r="45" spans="1:19" x14ac:dyDescent="0.2">
      <c r="A45" s="30" t="s">
        <v>81</v>
      </c>
      <c r="J45" s="34">
        <v>0</v>
      </c>
      <c r="K45" s="34">
        <v>0</v>
      </c>
      <c r="L45" s="34"/>
      <c r="M45" s="34"/>
      <c r="N45" s="42"/>
      <c r="O45" s="43"/>
      <c r="P45" s="42"/>
      <c r="Q45" s="43"/>
      <c r="R45" s="42"/>
      <c r="S45" s="43"/>
    </row>
    <row r="46" spans="1:19" x14ac:dyDescent="0.2">
      <c r="A46" s="30" t="s">
        <v>82</v>
      </c>
      <c r="F46" s="34">
        <v>287436.44448619179</v>
      </c>
      <c r="G46" s="34">
        <v>0</v>
      </c>
      <c r="L46" s="34"/>
      <c r="M46" s="34"/>
      <c r="N46" s="42"/>
      <c r="O46" s="43"/>
      <c r="P46" s="42"/>
      <c r="Q46" s="43"/>
      <c r="R46" s="42"/>
      <c r="S46" s="43"/>
    </row>
    <row r="47" spans="1:19" x14ac:dyDescent="0.2">
      <c r="A47" s="30" t="s">
        <v>83</v>
      </c>
      <c r="J47" s="34">
        <v>194672.91763640303</v>
      </c>
      <c r="K47" s="34">
        <v>39846.975633583177</v>
      </c>
      <c r="L47" s="34"/>
      <c r="M47" s="34"/>
      <c r="N47" s="42"/>
      <c r="O47" s="43"/>
      <c r="P47" s="42"/>
      <c r="Q47" s="43"/>
      <c r="R47" s="42"/>
      <c r="S47" s="43"/>
    </row>
    <row r="48" spans="1:19" x14ac:dyDescent="0.2">
      <c r="A48" s="30" t="s">
        <v>84</v>
      </c>
      <c r="F48" s="34">
        <v>181609.47590466272</v>
      </c>
      <c r="G48" s="34">
        <v>0</v>
      </c>
      <c r="L48" s="34"/>
      <c r="M48" s="34"/>
      <c r="N48" s="42"/>
      <c r="O48" s="43"/>
      <c r="P48" s="42"/>
      <c r="Q48" s="43"/>
      <c r="R48" s="42"/>
      <c r="S48" s="43"/>
    </row>
    <row r="49" spans="1:19" x14ac:dyDescent="0.2">
      <c r="A49" s="30" t="s">
        <v>85</v>
      </c>
      <c r="J49" s="45">
        <v>84819.604886999994</v>
      </c>
      <c r="K49" s="45">
        <v>139989.91247428171</v>
      </c>
      <c r="L49" s="34">
        <f t="shared" si="0"/>
        <v>0</v>
      </c>
      <c r="M49" s="34">
        <f t="shared" si="1"/>
        <v>55170.307587281713</v>
      </c>
      <c r="N49" s="42">
        <f t="shared" ref="N49:O50" si="2">L49*2/30</f>
        <v>0</v>
      </c>
      <c r="O49" s="43">
        <f t="shared" si="2"/>
        <v>3678.0205058187807</v>
      </c>
      <c r="P49" s="42">
        <f>L49*0.02</f>
        <v>0</v>
      </c>
      <c r="Q49" s="43">
        <f>M49*0.02</f>
        <v>1103.4061517456344</v>
      </c>
      <c r="R49" s="42">
        <f t="shared" ref="R49:S50" si="3">L49-N49-P49</f>
        <v>0</v>
      </c>
      <c r="S49" s="43">
        <f t="shared" si="3"/>
        <v>50388.880929717299</v>
      </c>
    </row>
    <row r="50" spans="1:19" x14ac:dyDescent="0.2">
      <c r="A50" s="30" t="s">
        <v>86</v>
      </c>
      <c r="F50" s="45">
        <v>6395940.7823166363</v>
      </c>
      <c r="G50" s="45">
        <v>6479381.821609294</v>
      </c>
      <c r="L50" s="34">
        <f t="shared" si="0"/>
        <v>83441.039292657748</v>
      </c>
      <c r="M50" s="34">
        <f t="shared" si="1"/>
        <v>0</v>
      </c>
      <c r="N50" s="42">
        <f t="shared" si="2"/>
        <v>5562.7359528438501</v>
      </c>
      <c r="O50" s="43">
        <f t="shared" si="2"/>
        <v>0</v>
      </c>
      <c r="P50" s="42">
        <f>L50*0.02</f>
        <v>1668.820785853155</v>
      </c>
      <c r="Q50" s="43">
        <f>M50*0.02</f>
        <v>0</v>
      </c>
      <c r="R50" s="42">
        <f t="shared" si="3"/>
        <v>76209.482553960741</v>
      </c>
      <c r="S50" s="43">
        <f t="shared" si="3"/>
        <v>0</v>
      </c>
    </row>
    <row r="51" spans="1:19" x14ac:dyDescent="0.2">
      <c r="A51" s="28" t="s">
        <v>87</v>
      </c>
      <c r="D51" s="34">
        <v>4089967.4987760903</v>
      </c>
      <c r="E51" s="34">
        <v>2607907.8184161815</v>
      </c>
      <c r="H51" s="34">
        <v>0</v>
      </c>
      <c r="I51" s="34">
        <v>0</v>
      </c>
      <c r="J51" s="34">
        <v>1343114.2199465164</v>
      </c>
      <c r="K51" s="34">
        <v>745064.54439319531</v>
      </c>
      <c r="L51" s="34"/>
      <c r="M51" s="34"/>
      <c r="N51" s="42"/>
      <c r="O51" s="43"/>
      <c r="P51" s="42"/>
      <c r="Q51" s="43"/>
      <c r="R51" s="42"/>
      <c r="S51" s="43"/>
    </row>
    <row r="52" spans="1:19" x14ac:dyDescent="0.2">
      <c r="A52" s="29" t="s">
        <v>88</v>
      </c>
      <c r="D52" s="34">
        <v>956785.87092081318</v>
      </c>
      <c r="E52" s="34">
        <v>844591.8085873177</v>
      </c>
      <c r="H52" s="34">
        <v>0</v>
      </c>
      <c r="I52" s="34">
        <v>0</v>
      </c>
      <c r="J52" s="34">
        <v>625782.68595852796</v>
      </c>
      <c r="K52" s="34">
        <v>405820.75184069987</v>
      </c>
      <c r="M52" s="34"/>
      <c r="N52" s="42"/>
      <c r="O52" s="43"/>
      <c r="P52" s="42"/>
      <c r="Q52" s="43"/>
      <c r="R52" s="42"/>
      <c r="S52" s="43"/>
    </row>
    <row r="53" spans="1:19" x14ac:dyDescent="0.2">
      <c r="A53" s="30" t="s">
        <v>89</v>
      </c>
      <c r="J53" s="34">
        <v>71280.299999999988</v>
      </c>
      <c r="K53" s="34">
        <v>57839.964630874296</v>
      </c>
      <c r="L53" s="34"/>
      <c r="M53" s="34"/>
      <c r="N53" s="42"/>
      <c r="O53" s="43"/>
      <c r="P53" s="42"/>
      <c r="Q53" s="43"/>
      <c r="R53" s="42"/>
      <c r="S53" s="43"/>
    </row>
    <row r="54" spans="1:19" x14ac:dyDescent="0.2">
      <c r="A54" s="30" t="s">
        <v>90</v>
      </c>
      <c r="D54" s="45">
        <v>36141.182839997571</v>
      </c>
      <c r="E54" s="45">
        <v>44905.073941677736</v>
      </c>
      <c r="L54" s="34">
        <f t="shared" ref="L54:L77" si="4">E54-D54</f>
        <v>8763.8911016801649</v>
      </c>
      <c r="M54" s="34">
        <f t="shared" si="1"/>
        <v>0</v>
      </c>
      <c r="N54" s="42">
        <f t="shared" ref="N54:O54" si="5">L54*2/30</f>
        <v>584.25940677867766</v>
      </c>
      <c r="O54" s="43">
        <f t="shared" si="5"/>
        <v>0</v>
      </c>
      <c r="P54" s="42">
        <f>L54*0.02</f>
        <v>175.27782203360331</v>
      </c>
      <c r="Q54" s="43">
        <f>M54*0.02</f>
        <v>0</v>
      </c>
      <c r="R54" s="42">
        <f>L54-N54-P54</f>
        <v>8004.3538728678841</v>
      </c>
      <c r="S54" s="43">
        <f>M54-O54-Q54</f>
        <v>0</v>
      </c>
    </row>
    <row r="55" spans="1:19" x14ac:dyDescent="0.2">
      <c r="A55" s="30" t="s">
        <v>91</v>
      </c>
      <c r="J55" s="34">
        <v>368346.11279411276</v>
      </c>
      <c r="K55" s="34">
        <v>231893.85819695698</v>
      </c>
      <c r="L55" s="34"/>
      <c r="M55" s="34"/>
      <c r="N55" s="42"/>
      <c r="O55" s="43"/>
      <c r="P55" s="42"/>
      <c r="Q55" s="43"/>
      <c r="R55" s="42"/>
      <c r="S55" s="43"/>
    </row>
    <row r="56" spans="1:19" x14ac:dyDescent="0.2">
      <c r="A56" s="30" t="s">
        <v>92</v>
      </c>
      <c r="D56" s="34">
        <v>563555.26008815214</v>
      </c>
      <c r="E56" s="34">
        <v>251805.78379990012</v>
      </c>
      <c r="L56" s="34"/>
      <c r="M56" s="34"/>
      <c r="N56" s="42"/>
      <c r="O56" s="43"/>
      <c r="P56" s="42"/>
      <c r="Q56" s="43"/>
      <c r="R56" s="42"/>
      <c r="S56" s="43"/>
    </row>
    <row r="57" spans="1:19" x14ac:dyDescent="0.2">
      <c r="A57" s="30" t="s">
        <v>93</v>
      </c>
      <c r="J57" s="45">
        <v>0</v>
      </c>
      <c r="K57" s="45">
        <v>34096.979149704799</v>
      </c>
      <c r="L57" s="34">
        <f t="shared" si="4"/>
        <v>0</v>
      </c>
      <c r="M57" s="34">
        <f t="shared" si="1"/>
        <v>34096.979149704799</v>
      </c>
      <c r="N57" s="42">
        <f t="shared" ref="N57:O58" si="6">L57*2/30</f>
        <v>0</v>
      </c>
      <c r="O57" s="43">
        <f t="shared" si="6"/>
        <v>2273.1319433136532</v>
      </c>
      <c r="P57" s="42">
        <f t="shared" ref="P57:Q58" si="7">L57*0.02</f>
        <v>0</v>
      </c>
      <c r="Q57" s="43">
        <f t="shared" si="7"/>
        <v>681.93958299409599</v>
      </c>
      <c r="R57" s="42">
        <f t="shared" ref="R57:S58" si="8">L57-N57-P57</f>
        <v>0</v>
      </c>
      <c r="S57" s="43">
        <f t="shared" si="8"/>
        <v>31141.907623397052</v>
      </c>
    </row>
    <row r="58" spans="1:19" x14ac:dyDescent="0.2">
      <c r="A58" s="30" t="s">
        <v>94</v>
      </c>
      <c r="D58" s="45">
        <v>0</v>
      </c>
      <c r="E58" s="45">
        <v>199510.08924430099</v>
      </c>
      <c r="L58" s="34">
        <f t="shared" si="4"/>
        <v>199510.08924430099</v>
      </c>
      <c r="M58" s="34">
        <f t="shared" si="1"/>
        <v>0</v>
      </c>
      <c r="N58" s="42">
        <f t="shared" si="6"/>
        <v>13300.672616286733</v>
      </c>
      <c r="O58" s="43">
        <f t="shared" si="6"/>
        <v>0</v>
      </c>
      <c r="P58" s="42">
        <f t="shared" si="7"/>
        <v>3990.2017848860201</v>
      </c>
      <c r="Q58" s="43">
        <f t="shared" si="7"/>
        <v>0</v>
      </c>
      <c r="R58" s="42">
        <f t="shared" si="8"/>
        <v>182219.21484312825</v>
      </c>
      <c r="S58" s="43">
        <f t="shared" si="8"/>
        <v>0</v>
      </c>
    </row>
    <row r="59" spans="1:19" x14ac:dyDescent="0.2">
      <c r="A59" s="30" t="s">
        <v>95</v>
      </c>
      <c r="J59" s="34">
        <v>182767.11316441515</v>
      </c>
      <c r="K59" s="34">
        <v>78516.951986901229</v>
      </c>
      <c r="L59" s="34"/>
      <c r="M59" s="34"/>
      <c r="N59" s="42"/>
      <c r="O59" s="43"/>
      <c r="P59" s="42"/>
      <c r="Q59" s="43"/>
      <c r="R59" s="42"/>
      <c r="S59" s="43"/>
    </row>
    <row r="60" spans="1:19" x14ac:dyDescent="0.2">
      <c r="A60" s="30" t="s">
        <v>96</v>
      </c>
      <c r="D60" s="45">
        <v>78736.123591642114</v>
      </c>
      <c r="E60" s="45">
        <v>160664.74766223089</v>
      </c>
      <c r="L60" s="34">
        <f t="shared" si="4"/>
        <v>81928.624070588776</v>
      </c>
      <c r="M60" s="34">
        <f t="shared" si="1"/>
        <v>0</v>
      </c>
      <c r="N60" s="42">
        <f t="shared" ref="N60:O61" si="9">L60*2/30</f>
        <v>5461.9082713725847</v>
      </c>
      <c r="O60" s="43">
        <f t="shared" si="9"/>
        <v>0</v>
      </c>
      <c r="P60" s="42">
        <f t="shared" ref="P60:Q61" si="10">L60*0.02</f>
        <v>1638.5724814117755</v>
      </c>
      <c r="Q60" s="43">
        <f t="shared" si="10"/>
        <v>0</v>
      </c>
      <c r="R60" s="42">
        <f t="shared" ref="R60:S61" si="11">L60-N60-P60</f>
        <v>74828.143317804424</v>
      </c>
      <c r="S60" s="43">
        <f t="shared" si="11"/>
        <v>0</v>
      </c>
    </row>
    <row r="61" spans="1:19" x14ac:dyDescent="0.2">
      <c r="A61" s="30" t="s">
        <v>153</v>
      </c>
      <c r="J61" s="34">
        <v>3389.1600000000003</v>
      </c>
      <c r="K61" s="34">
        <v>3472.997876262561</v>
      </c>
      <c r="L61" s="34">
        <f t="shared" si="4"/>
        <v>0</v>
      </c>
      <c r="M61" s="34">
        <f t="shared" si="1"/>
        <v>83.837876262560712</v>
      </c>
      <c r="N61" s="42">
        <f t="shared" si="9"/>
        <v>0</v>
      </c>
      <c r="O61" s="43">
        <f t="shared" si="9"/>
        <v>5.5891917508373812</v>
      </c>
      <c r="P61" s="42">
        <f t="shared" si="10"/>
        <v>0</v>
      </c>
      <c r="Q61" s="43">
        <f t="shared" si="10"/>
        <v>1.6767575252512144</v>
      </c>
      <c r="R61" s="42">
        <f t="shared" si="11"/>
        <v>0</v>
      </c>
      <c r="S61" s="43">
        <f t="shared" si="11"/>
        <v>76.571926986472107</v>
      </c>
    </row>
    <row r="62" spans="1:19" x14ac:dyDescent="0.2">
      <c r="A62" s="30" t="s">
        <v>97</v>
      </c>
      <c r="D62" s="34">
        <v>278353.30440102128</v>
      </c>
      <c r="E62" s="34">
        <v>187706.11393920801</v>
      </c>
      <c r="L62" s="34"/>
      <c r="M62" s="34"/>
      <c r="N62" s="42"/>
      <c r="O62" s="43"/>
      <c r="P62" s="42"/>
      <c r="Q62" s="43"/>
      <c r="R62" s="42"/>
      <c r="S62" s="43"/>
    </row>
    <row r="63" spans="1:19" x14ac:dyDescent="0.2">
      <c r="A63" s="30" t="s">
        <v>98</v>
      </c>
      <c r="H63" s="34">
        <v>0</v>
      </c>
      <c r="I63" s="34">
        <v>0</v>
      </c>
      <c r="J63" s="34">
        <v>0</v>
      </c>
      <c r="K63" s="34">
        <v>0</v>
      </c>
      <c r="L63" s="34"/>
      <c r="M63" s="34"/>
      <c r="N63" s="42"/>
      <c r="O63" s="43"/>
      <c r="P63" s="42"/>
      <c r="Q63" s="43"/>
      <c r="R63" s="42"/>
      <c r="S63" s="43"/>
    </row>
    <row r="64" spans="1:19" x14ac:dyDescent="0.2">
      <c r="A64" s="29" t="s">
        <v>99</v>
      </c>
      <c r="H64" s="34">
        <v>0</v>
      </c>
      <c r="I64" s="34">
        <v>0</v>
      </c>
      <c r="J64" s="34">
        <v>210988.38240962836</v>
      </c>
      <c r="K64" s="34">
        <v>101379.93800619015</v>
      </c>
      <c r="L64" s="34"/>
      <c r="M64" s="34"/>
      <c r="N64" s="42"/>
      <c r="O64" s="43"/>
      <c r="P64" s="42"/>
      <c r="Q64" s="43"/>
      <c r="R64" s="42"/>
      <c r="S64" s="43"/>
    </row>
    <row r="65" spans="1:19" x14ac:dyDescent="0.2">
      <c r="A65" s="30" t="s">
        <v>100</v>
      </c>
      <c r="J65" s="34">
        <v>129942.47831762838</v>
      </c>
      <c r="K65" s="34">
        <v>69327.957605969103</v>
      </c>
      <c r="L65" s="34"/>
      <c r="M65" s="34"/>
      <c r="N65" s="42"/>
      <c r="O65" s="43"/>
      <c r="P65" s="42"/>
      <c r="Q65" s="43"/>
      <c r="R65" s="42"/>
      <c r="S65" s="43"/>
    </row>
    <row r="66" spans="1:19" x14ac:dyDescent="0.2">
      <c r="A66" s="30" t="s">
        <v>101</v>
      </c>
      <c r="H66" s="34">
        <v>0</v>
      </c>
      <c r="I66" s="34">
        <v>0</v>
      </c>
      <c r="L66" s="34"/>
      <c r="M66" s="34"/>
      <c r="N66" s="42"/>
      <c r="O66" s="43"/>
      <c r="P66" s="42"/>
      <c r="Q66" s="43"/>
      <c r="R66" s="42"/>
      <c r="S66" s="43"/>
    </row>
    <row r="67" spans="1:19" x14ac:dyDescent="0.2">
      <c r="A67" s="30" t="s">
        <v>102</v>
      </c>
      <c r="J67" s="34">
        <v>21222.6</v>
      </c>
      <c r="K67" s="34">
        <v>2619.9983978715577</v>
      </c>
      <c r="L67" s="34"/>
      <c r="M67" s="34"/>
      <c r="N67" s="42"/>
      <c r="O67" s="43"/>
      <c r="P67" s="42"/>
      <c r="Q67" s="43"/>
      <c r="R67" s="42"/>
      <c r="S67" s="43"/>
    </row>
    <row r="68" spans="1:19" x14ac:dyDescent="0.2">
      <c r="A68" s="30" t="s">
        <v>103</v>
      </c>
      <c r="H68" s="34">
        <v>0</v>
      </c>
      <c r="I68" s="34">
        <v>0</v>
      </c>
      <c r="L68" s="34"/>
      <c r="M68" s="34"/>
      <c r="N68" s="42"/>
      <c r="O68" s="43"/>
      <c r="P68" s="42"/>
      <c r="Q68" s="43"/>
      <c r="R68" s="42"/>
      <c r="S68" s="43"/>
    </row>
    <row r="69" spans="1:19" x14ac:dyDescent="0.2">
      <c r="A69" s="30" t="s">
        <v>104</v>
      </c>
      <c r="J69" s="34">
        <v>28360.504091999996</v>
      </c>
      <c r="K69" s="34">
        <v>11104.993209299089</v>
      </c>
      <c r="L69" s="34"/>
      <c r="M69" s="34"/>
      <c r="N69" s="42"/>
      <c r="O69" s="43"/>
      <c r="P69" s="42"/>
      <c r="Q69" s="43"/>
      <c r="R69" s="42"/>
      <c r="S69" s="43"/>
    </row>
    <row r="70" spans="1:19" x14ac:dyDescent="0.2">
      <c r="A70" s="30" t="s">
        <v>105</v>
      </c>
      <c r="H70" s="34">
        <v>0</v>
      </c>
      <c r="I70" s="34">
        <v>0</v>
      </c>
      <c r="L70" s="34"/>
      <c r="M70" s="34"/>
      <c r="N70" s="42"/>
      <c r="O70" s="43"/>
      <c r="P70" s="42"/>
      <c r="Q70" s="43"/>
      <c r="R70" s="42"/>
      <c r="S70" s="43"/>
    </row>
    <row r="71" spans="1:19" x14ac:dyDescent="0.2">
      <c r="A71" s="30" t="s">
        <v>106</v>
      </c>
      <c r="J71" s="34">
        <v>0</v>
      </c>
      <c r="K71" s="34">
        <v>0</v>
      </c>
      <c r="L71" s="34"/>
      <c r="M71" s="34"/>
      <c r="N71" s="42"/>
      <c r="O71" s="43"/>
      <c r="P71" s="42"/>
      <c r="Q71" s="43"/>
      <c r="R71" s="42"/>
      <c r="S71" s="43"/>
    </row>
    <row r="72" spans="1:19" x14ac:dyDescent="0.2">
      <c r="A72" s="30" t="s">
        <v>107</v>
      </c>
      <c r="H72" s="34">
        <v>0</v>
      </c>
      <c r="I72" s="34">
        <v>0</v>
      </c>
      <c r="L72" s="34"/>
      <c r="M72" s="34"/>
      <c r="N72" s="42"/>
      <c r="O72" s="43"/>
      <c r="P72" s="42"/>
      <c r="Q72" s="43"/>
      <c r="R72" s="42"/>
      <c r="S72" s="43"/>
    </row>
    <row r="73" spans="1:19" x14ac:dyDescent="0.2">
      <c r="A73" s="30" t="s">
        <v>108</v>
      </c>
      <c r="J73" s="34">
        <v>31462.799999999999</v>
      </c>
      <c r="K73" s="34">
        <v>18326.98879305039</v>
      </c>
      <c r="L73" s="34"/>
      <c r="M73" s="34"/>
      <c r="N73" s="42"/>
      <c r="O73" s="43"/>
      <c r="P73" s="42"/>
      <c r="Q73" s="43"/>
      <c r="R73" s="42"/>
      <c r="S73" s="43"/>
    </row>
    <row r="74" spans="1:19" x14ac:dyDescent="0.2">
      <c r="A74" s="30" t="s">
        <v>109</v>
      </c>
      <c r="H74" s="34">
        <v>0</v>
      </c>
      <c r="I74" s="34">
        <v>0</v>
      </c>
      <c r="L74" s="34"/>
      <c r="M74" s="34"/>
      <c r="N74" s="42"/>
      <c r="O74" s="43"/>
      <c r="P74" s="42"/>
      <c r="Q74" s="43"/>
      <c r="R74" s="42"/>
      <c r="S74" s="43"/>
    </row>
    <row r="75" spans="1:19" x14ac:dyDescent="0.2">
      <c r="A75" s="29" t="s">
        <v>110</v>
      </c>
      <c r="D75" s="34">
        <v>3133181.6278552776</v>
      </c>
      <c r="E75" s="34">
        <v>1763316.0098288639</v>
      </c>
      <c r="H75" s="34">
        <v>0</v>
      </c>
      <c r="I75" s="34">
        <v>0</v>
      </c>
      <c r="J75" s="34">
        <v>506343.15157836035</v>
      </c>
      <c r="K75" s="34">
        <v>237863.85454630526</v>
      </c>
      <c r="L75" s="34"/>
      <c r="M75" s="34"/>
      <c r="N75" s="42"/>
      <c r="O75" s="43"/>
      <c r="P75" s="42"/>
      <c r="Q75" s="43"/>
      <c r="R75" s="42"/>
      <c r="S75" s="43"/>
    </row>
    <row r="76" spans="1:19" x14ac:dyDescent="0.2">
      <c r="A76" s="30" t="s">
        <v>111</v>
      </c>
      <c r="J76" s="34">
        <v>191443.30791941768</v>
      </c>
      <c r="K76" s="34">
        <v>87258.946641173199</v>
      </c>
      <c r="L76" s="34"/>
      <c r="M76" s="34"/>
      <c r="N76" s="42"/>
      <c r="O76" s="43"/>
      <c r="P76" s="42"/>
      <c r="Q76" s="43"/>
      <c r="R76" s="42"/>
      <c r="S76" s="43"/>
    </row>
    <row r="77" spans="1:19" x14ac:dyDescent="0.2">
      <c r="A77" s="30" t="s">
        <v>112</v>
      </c>
      <c r="D77" s="45">
        <v>19145.325728586933</v>
      </c>
      <c r="E77" s="45">
        <v>24925.98845051432</v>
      </c>
      <c r="L77" s="34">
        <f t="shared" si="4"/>
        <v>5780.6627219273869</v>
      </c>
      <c r="M77" s="34">
        <f t="shared" si="1"/>
        <v>0</v>
      </c>
      <c r="N77" s="42">
        <f t="shared" ref="N77:O77" si="12">L77*2/30</f>
        <v>385.37751479515913</v>
      </c>
      <c r="O77" s="43">
        <f t="shared" si="12"/>
        <v>0</v>
      </c>
      <c r="P77" s="42">
        <f>L77*0.02</f>
        <v>115.61325443854774</v>
      </c>
      <c r="Q77" s="43">
        <f>M77*0.02</f>
        <v>0</v>
      </c>
      <c r="R77" s="42">
        <f>L77-N77-P77</f>
        <v>5279.6719526936804</v>
      </c>
      <c r="S77" s="43">
        <f>M77-O77-Q77</f>
        <v>0</v>
      </c>
    </row>
    <row r="78" spans="1:19" x14ac:dyDescent="0.2">
      <c r="A78" s="30" t="s">
        <v>113</v>
      </c>
      <c r="J78" s="34">
        <v>18026.190000000002</v>
      </c>
      <c r="K78" s="34">
        <v>17091.98954825215</v>
      </c>
      <c r="L78" s="34"/>
      <c r="M78" s="34"/>
      <c r="N78" s="42"/>
      <c r="O78" s="43"/>
      <c r="P78" s="42"/>
      <c r="Q78" s="43"/>
      <c r="R78" s="42"/>
      <c r="S78" s="43"/>
    </row>
    <row r="79" spans="1:19" x14ac:dyDescent="0.2">
      <c r="A79" s="30" t="s">
        <v>114</v>
      </c>
      <c r="H79" s="34">
        <v>0</v>
      </c>
      <c r="I79" s="34">
        <v>0</v>
      </c>
      <c r="L79" s="34"/>
      <c r="M79" s="34"/>
      <c r="N79" s="42"/>
      <c r="O79" s="43"/>
      <c r="P79" s="42"/>
      <c r="Q79" s="43"/>
      <c r="R79" s="42"/>
      <c r="S79" s="43"/>
    </row>
    <row r="80" spans="1:19" x14ac:dyDescent="0.2">
      <c r="A80" s="30" t="s">
        <v>115</v>
      </c>
      <c r="J80" s="34">
        <v>33922.199999999997</v>
      </c>
      <c r="K80" s="34">
        <v>31940.980468097488</v>
      </c>
      <c r="L80" s="34"/>
      <c r="M80" s="34"/>
      <c r="N80" s="42"/>
      <c r="O80" s="43"/>
      <c r="P80" s="42"/>
      <c r="Q80" s="43"/>
      <c r="R80" s="42"/>
      <c r="S80" s="43"/>
    </row>
    <row r="81" spans="1:22" x14ac:dyDescent="0.2">
      <c r="A81" s="30" t="s">
        <v>116</v>
      </c>
      <c r="D81" s="34">
        <v>132200.73363497423</v>
      </c>
      <c r="E81" s="34">
        <v>63693.021378349746</v>
      </c>
      <c r="L81" s="34"/>
      <c r="M81" s="34"/>
      <c r="N81" s="42"/>
      <c r="O81" s="43"/>
      <c r="P81" s="42"/>
      <c r="Q81" s="43"/>
      <c r="R81" s="42"/>
      <c r="S81" s="43"/>
    </row>
    <row r="82" spans="1:22" x14ac:dyDescent="0.2">
      <c r="A82" s="30" t="s">
        <v>117</v>
      </c>
      <c r="J82" s="34">
        <v>262951.45365894266</v>
      </c>
      <c r="K82" s="34">
        <v>101571.9378887824</v>
      </c>
      <c r="L82" s="34"/>
      <c r="M82" s="34"/>
      <c r="N82" s="42"/>
      <c r="O82" s="43"/>
      <c r="P82" s="42"/>
      <c r="Q82" s="43"/>
      <c r="R82" s="42"/>
      <c r="S82" s="43"/>
    </row>
    <row r="83" spans="1:22" x14ac:dyDescent="0.2">
      <c r="A83" s="30" t="s">
        <v>118</v>
      </c>
      <c r="D83" s="34">
        <v>111709.82426034551</v>
      </c>
      <c r="E83" s="34">
        <v>0</v>
      </c>
      <c r="L83" s="34"/>
      <c r="M83" s="34"/>
      <c r="N83" s="42"/>
      <c r="O83" s="43"/>
      <c r="P83" s="42"/>
      <c r="Q83" s="43"/>
      <c r="R83" s="42"/>
      <c r="S83" s="43"/>
    </row>
    <row r="84" spans="1:22" ht="13.5" thickBot="1" x14ac:dyDescent="0.25">
      <c r="A84" s="30" t="s">
        <v>119</v>
      </c>
      <c r="D84" s="34">
        <v>2870125.7442313707</v>
      </c>
      <c r="E84" s="34">
        <v>1674696.9999999998</v>
      </c>
      <c r="L84" s="34"/>
      <c r="M84" s="34"/>
      <c r="N84" s="42"/>
      <c r="O84" s="43"/>
      <c r="P84" s="42"/>
      <c r="Q84" s="43"/>
      <c r="R84" s="42"/>
      <c r="S84" s="43"/>
    </row>
    <row r="85" spans="1:22" ht="26.25" thickBot="1" x14ac:dyDescent="0.25">
      <c r="A85" s="28" t="s">
        <v>120</v>
      </c>
      <c r="D85" s="34">
        <v>562768.34504959616</v>
      </c>
      <c r="E85" s="34">
        <v>115745.61905000001</v>
      </c>
      <c r="F85" s="34">
        <v>47780.404453228781</v>
      </c>
      <c r="G85" s="34">
        <v>186842</v>
      </c>
      <c r="J85" s="34">
        <v>3661686.7184698712</v>
      </c>
      <c r="K85" s="34">
        <v>2622194.5855525243</v>
      </c>
      <c r="M85" s="34"/>
      <c r="N85" s="42"/>
      <c r="O85" s="43"/>
      <c r="P85" s="42"/>
      <c r="Q85" s="43"/>
      <c r="R85" s="42"/>
      <c r="S85" s="43"/>
      <c r="T85" s="46" t="s">
        <v>154</v>
      </c>
      <c r="U85" s="47" t="s">
        <v>155</v>
      </c>
      <c r="V85" s="48" t="s">
        <v>156</v>
      </c>
    </row>
    <row r="86" spans="1:22" x14ac:dyDescent="0.2">
      <c r="A86" s="29" t="s">
        <v>121</v>
      </c>
      <c r="F86" s="34">
        <v>47780.404453228781</v>
      </c>
      <c r="G86" s="34">
        <v>186842</v>
      </c>
      <c r="J86" s="34">
        <v>617174.5199999999</v>
      </c>
      <c r="K86" s="34">
        <v>643766</v>
      </c>
      <c r="M86" s="34"/>
      <c r="N86" s="42"/>
      <c r="O86" s="43"/>
      <c r="P86" s="42"/>
      <c r="Q86" s="43"/>
      <c r="R86" s="42"/>
      <c r="S86" s="43"/>
      <c r="T86" s="32"/>
      <c r="U86" s="49"/>
      <c r="V86" s="41"/>
    </row>
    <row r="87" spans="1:22" x14ac:dyDescent="0.2">
      <c r="A87" s="30" t="s">
        <v>121</v>
      </c>
      <c r="J87" s="45">
        <v>617174.5199999999</v>
      </c>
      <c r="K87" s="45">
        <v>643766</v>
      </c>
      <c r="M87" s="34">
        <f t="shared" ref="M87:M102" si="13">K87-J87</f>
        <v>26591.480000000098</v>
      </c>
      <c r="N87" s="42"/>
      <c r="O87" s="43"/>
      <c r="P87" s="42"/>
      <c r="Q87" s="43"/>
      <c r="R87" s="42">
        <f>L87-N87-P87</f>
        <v>0</v>
      </c>
      <c r="S87" s="43">
        <f>M87-O87-Q87</f>
        <v>26591.480000000098</v>
      </c>
      <c r="T87" s="32"/>
      <c r="U87" s="49"/>
      <c r="V87" s="41"/>
    </row>
    <row r="88" spans="1:22" x14ac:dyDescent="0.2">
      <c r="A88" s="30" t="s">
        <v>122</v>
      </c>
      <c r="F88" s="45">
        <v>47780.404453228781</v>
      </c>
      <c r="G88" s="45">
        <v>186842</v>
      </c>
      <c r="L88" s="34">
        <f>G88-F88</f>
        <v>139061.59554677122</v>
      </c>
      <c r="M88" s="34"/>
      <c r="N88" s="42"/>
      <c r="O88" s="43"/>
      <c r="P88" s="42"/>
      <c r="Q88" s="43"/>
      <c r="R88" s="42">
        <f>L88-N88-P88</f>
        <v>139061.59554677122</v>
      </c>
      <c r="S88" s="43">
        <f>M88-O88-Q88</f>
        <v>0</v>
      </c>
      <c r="T88" s="32"/>
      <c r="U88" s="49"/>
      <c r="V88" s="41"/>
    </row>
    <row r="89" spans="1:22" x14ac:dyDescent="0.2">
      <c r="A89" s="29" t="s">
        <v>123</v>
      </c>
      <c r="D89" s="34">
        <v>195995.89593476919</v>
      </c>
      <c r="E89" s="34">
        <v>0</v>
      </c>
      <c r="J89" s="34">
        <v>1251684.3019694192</v>
      </c>
      <c r="K89" s="34">
        <v>914287.74794469564</v>
      </c>
      <c r="M89" s="34"/>
      <c r="N89" s="42"/>
      <c r="O89" s="43"/>
      <c r="P89" s="42"/>
      <c r="Q89" s="43"/>
      <c r="R89" s="42"/>
      <c r="S89" s="43"/>
      <c r="T89" s="32"/>
      <c r="U89" s="49"/>
      <c r="V89" s="41"/>
    </row>
    <row r="90" spans="1:22" x14ac:dyDescent="0.2">
      <c r="A90" s="30" t="s">
        <v>124</v>
      </c>
      <c r="J90" s="45">
        <v>3179.1</v>
      </c>
      <c r="K90" s="45">
        <v>3652.51999178919</v>
      </c>
      <c r="L90" s="34">
        <f t="shared" ref="L90:L102" si="14">E90-D90</f>
        <v>0</v>
      </c>
      <c r="M90" s="34">
        <f t="shared" si="13"/>
        <v>473.41999178919014</v>
      </c>
      <c r="N90" s="42"/>
      <c r="O90" s="43"/>
      <c r="P90" s="42">
        <f>L90*0.02</f>
        <v>0</v>
      </c>
      <c r="Q90" s="43">
        <f>M90*0.02</f>
        <v>9.4683998357838028</v>
      </c>
      <c r="R90" s="42">
        <f>L90-N90-P90</f>
        <v>0</v>
      </c>
      <c r="S90" s="43">
        <f>M90-O90-Q90</f>
        <v>463.95159195340631</v>
      </c>
      <c r="T90" s="42">
        <v>3496.1896012723773</v>
      </c>
      <c r="U90" s="50">
        <f>K90-T90</f>
        <v>156.33039051681271</v>
      </c>
      <c r="V90" s="43">
        <f>S90-U90</f>
        <v>307.62120143659359</v>
      </c>
    </row>
    <row r="91" spans="1:22" x14ac:dyDescent="0.2">
      <c r="A91" s="30" t="s">
        <v>125</v>
      </c>
      <c r="D91" s="34">
        <v>0</v>
      </c>
      <c r="E91" s="34">
        <v>0</v>
      </c>
      <c r="L91" s="34"/>
      <c r="M91" s="34"/>
      <c r="N91" s="42"/>
      <c r="O91" s="43"/>
      <c r="P91" s="42"/>
      <c r="Q91" s="43"/>
      <c r="R91" s="42"/>
      <c r="S91" s="43"/>
      <c r="T91" s="32"/>
      <c r="U91" s="49"/>
      <c r="V91" s="41"/>
    </row>
    <row r="92" spans="1:22" x14ac:dyDescent="0.2">
      <c r="A92" s="30" t="s">
        <v>126</v>
      </c>
      <c r="J92" s="45">
        <v>277949.53629754158</v>
      </c>
      <c r="K92" s="45">
        <v>319919.7192808254</v>
      </c>
      <c r="L92" s="34">
        <f t="shared" si="14"/>
        <v>0</v>
      </c>
      <c r="M92" s="34">
        <f t="shared" si="13"/>
        <v>41970.182983283827</v>
      </c>
      <c r="N92" s="42"/>
      <c r="O92" s="43"/>
      <c r="P92" s="42">
        <f>L92*0.02</f>
        <v>0</v>
      </c>
      <c r="Q92" s="43">
        <f>M92*0.02</f>
        <v>839.40365966567651</v>
      </c>
      <c r="R92" s="42">
        <f>L92-N92-P92</f>
        <v>0</v>
      </c>
      <c r="S92" s="43">
        <f>M92-O92-Q92</f>
        <v>41130.779323618153</v>
      </c>
      <c r="T92" s="42">
        <v>251079.80688268674</v>
      </c>
      <c r="U92" s="50">
        <f>S92</f>
        <v>41130.779323618153</v>
      </c>
      <c r="V92" s="43">
        <f>S92-U92</f>
        <v>0</v>
      </c>
    </row>
    <row r="93" spans="1:22" x14ac:dyDescent="0.2">
      <c r="A93" s="30" t="s">
        <v>127</v>
      </c>
      <c r="D93" s="34">
        <v>37630.183961246388</v>
      </c>
      <c r="E93" s="34">
        <v>0</v>
      </c>
      <c r="L93" s="34"/>
      <c r="M93" s="34"/>
      <c r="N93" s="42"/>
      <c r="O93" s="43"/>
      <c r="P93" s="42"/>
      <c r="Q93" s="43"/>
      <c r="R93" s="42"/>
      <c r="S93" s="43"/>
      <c r="T93" s="32"/>
      <c r="U93" s="49"/>
      <c r="V93" s="41"/>
    </row>
    <row r="94" spans="1:22" x14ac:dyDescent="0.2">
      <c r="A94" s="30" t="s">
        <v>128</v>
      </c>
      <c r="J94" s="34">
        <v>684903.25558652298</v>
      </c>
      <c r="K94" s="34">
        <v>384555.90913552453</v>
      </c>
      <c r="L94" s="34"/>
      <c r="M94" s="34"/>
      <c r="N94" s="42"/>
      <c r="O94" s="43"/>
      <c r="P94" s="42"/>
      <c r="Q94" s="43"/>
      <c r="R94" s="42"/>
      <c r="S94" s="43"/>
      <c r="T94" s="42">
        <v>286149.27677659562</v>
      </c>
      <c r="U94" s="49"/>
      <c r="V94" s="41"/>
    </row>
    <row r="95" spans="1:22" x14ac:dyDescent="0.2">
      <c r="A95" s="30" t="s">
        <v>129</v>
      </c>
      <c r="D95" s="34">
        <v>121323.66833587989</v>
      </c>
      <c r="E95" s="34">
        <v>0</v>
      </c>
      <c r="L95" s="34"/>
      <c r="M95" s="34"/>
      <c r="N95" s="42"/>
      <c r="O95" s="43"/>
      <c r="P95" s="42"/>
      <c r="Q95" s="43"/>
      <c r="R95" s="42"/>
      <c r="S95" s="43"/>
      <c r="T95" s="32"/>
      <c r="U95" s="49"/>
      <c r="V95" s="41"/>
    </row>
    <row r="96" spans="1:22" x14ac:dyDescent="0.2">
      <c r="A96" s="30" t="s">
        <v>130</v>
      </c>
      <c r="J96" s="34">
        <v>285652.41008535476</v>
      </c>
      <c r="K96" s="34">
        <v>206159.59953655649</v>
      </c>
      <c r="L96" s="34"/>
      <c r="M96" s="34"/>
      <c r="N96" s="42"/>
      <c r="O96" s="43"/>
      <c r="P96" s="42"/>
      <c r="Q96" s="43"/>
      <c r="R96" s="42"/>
      <c r="S96" s="43"/>
      <c r="T96" s="42">
        <v>130856.52860243843</v>
      </c>
      <c r="U96" s="49"/>
      <c r="V96" s="41"/>
    </row>
    <row r="97" spans="1:23" x14ac:dyDescent="0.2">
      <c r="A97" s="30" t="s">
        <v>131</v>
      </c>
      <c r="D97" s="34">
        <v>37042.043637642892</v>
      </c>
      <c r="E97" s="34">
        <v>0</v>
      </c>
      <c r="L97" s="34"/>
      <c r="M97" s="34"/>
      <c r="N97" s="42"/>
      <c r="O97" s="43"/>
      <c r="P97" s="42"/>
      <c r="Q97" s="43"/>
      <c r="R97" s="42"/>
      <c r="S97" s="43"/>
      <c r="T97" s="32"/>
      <c r="U97" s="49"/>
      <c r="V97" s="41"/>
    </row>
    <row r="98" spans="1:23" x14ac:dyDescent="0.2">
      <c r="A98" s="29" t="s">
        <v>132</v>
      </c>
      <c r="D98" s="34">
        <v>110174.54399894603</v>
      </c>
      <c r="E98" s="34">
        <v>115745.61905000001</v>
      </c>
      <c r="J98" s="34">
        <v>425916.0217455625</v>
      </c>
      <c r="K98" s="34">
        <v>930559.39790811785</v>
      </c>
      <c r="L98" s="34"/>
      <c r="M98" s="34"/>
      <c r="N98" s="42"/>
      <c r="O98" s="43"/>
      <c r="P98" s="42"/>
      <c r="Q98" s="43"/>
      <c r="R98" s="42"/>
      <c r="S98" s="43"/>
      <c r="T98" s="32"/>
      <c r="U98" s="49"/>
      <c r="V98" s="41"/>
    </row>
    <row r="99" spans="1:23" x14ac:dyDescent="0.2">
      <c r="A99" s="30" t="s">
        <v>133</v>
      </c>
      <c r="J99" s="45">
        <v>182633.97843397385</v>
      </c>
      <c r="K99" s="45">
        <v>320175.85928025015</v>
      </c>
      <c r="L99" s="34">
        <f t="shared" si="14"/>
        <v>0</v>
      </c>
      <c r="M99" s="34">
        <f t="shared" si="13"/>
        <v>137541.8808462763</v>
      </c>
      <c r="N99" s="42"/>
      <c r="O99" s="43"/>
      <c r="P99" s="42">
        <f>L99*0.02</f>
        <v>0</v>
      </c>
      <c r="Q99" s="43">
        <f>M99*0.02</f>
        <v>2750.8376169255262</v>
      </c>
      <c r="R99" s="42">
        <f>L99-N99-P99</f>
        <v>0</v>
      </c>
      <c r="S99" s="43">
        <f>M99-O99-Q99</f>
        <v>134791.04322935076</v>
      </c>
      <c r="T99" s="42">
        <v>245383.0813214528</v>
      </c>
      <c r="U99" s="50">
        <f>K99-T99</f>
        <v>74792.777958797349</v>
      </c>
      <c r="V99" s="43">
        <f>S99-U99</f>
        <v>59998.265270553413</v>
      </c>
    </row>
    <row r="100" spans="1:23" x14ac:dyDescent="0.2">
      <c r="A100" s="30" t="s">
        <v>134</v>
      </c>
      <c r="D100" s="34">
        <v>29294.16216467457</v>
      </c>
      <c r="E100" s="34">
        <v>0</v>
      </c>
      <c r="L100" s="34"/>
      <c r="M100" s="34"/>
      <c r="N100" s="42"/>
      <c r="O100" s="43"/>
      <c r="P100" s="42"/>
      <c r="Q100" s="43"/>
      <c r="R100" s="42"/>
      <c r="S100" s="43"/>
      <c r="T100" s="32"/>
      <c r="U100" s="49"/>
      <c r="V100" s="41"/>
    </row>
    <row r="101" spans="1:23" x14ac:dyDescent="0.2">
      <c r="A101" s="30" t="s">
        <v>135</v>
      </c>
      <c r="J101" s="45">
        <v>243282.04331158864</v>
      </c>
      <c r="K101" s="45">
        <v>610383.5386278677</v>
      </c>
      <c r="L101" s="34">
        <f t="shared" si="14"/>
        <v>0</v>
      </c>
      <c r="M101" s="34">
        <f t="shared" si="13"/>
        <v>367101.49531627906</v>
      </c>
      <c r="N101" s="42"/>
      <c r="O101" s="43"/>
      <c r="P101" s="42">
        <f>L101*0.02</f>
        <v>0</v>
      </c>
      <c r="Q101" s="43">
        <f>M101*0.02</f>
        <v>7342.0299063255816</v>
      </c>
      <c r="R101" s="42">
        <f>L101-N101-P101</f>
        <v>0</v>
      </c>
      <c r="S101" s="43">
        <f>M101-O101-Q101</f>
        <v>359759.4654099535</v>
      </c>
      <c r="T101" s="42">
        <v>402727.10631518258</v>
      </c>
      <c r="U101" s="50">
        <f>K101-T101</f>
        <v>207656.43231268512</v>
      </c>
      <c r="V101" s="43">
        <f>S101-U101</f>
        <v>152103.03309726837</v>
      </c>
      <c r="W101" s="51"/>
    </row>
    <row r="102" spans="1:23" x14ac:dyDescent="0.2">
      <c r="A102" s="30" t="s">
        <v>136</v>
      </c>
      <c r="D102" s="45">
        <v>80880.381834271451</v>
      </c>
      <c r="E102" s="45">
        <v>115745.61905000001</v>
      </c>
      <c r="L102" s="34">
        <f t="shared" si="14"/>
        <v>34865.237215728557</v>
      </c>
      <c r="M102" s="34">
        <f t="shared" si="13"/>
        <v>0</v>
      </c>
      <c r="N102" s="42"/>
      <c r="O102" s="43"/>
      <c r="P102" s="42">
        <f>L102*0.02</f>
        <v>697.30474431457117</v>
      </c>
      <c r="Q102" s="43">
        <f>M102*0.02</f>
        <v>0</v>
      </c>
      <c r="R102" s="42">
        <f>L102-N102-P102</f>
        <v>34167.932471413988</v>
      </c>
      <c r="S102" s="43">
        <f>M102-O102-Q102</f>
        <v>0</v>
      </c>
      <c r="T102" s="32"/>
      <c r="U102" s="49"/>
      <c r="V102" s="41"/>
    </row>
    <row r="103" spans="1:23" x14ac:dyDescent="0.2">
      <c r="A103" s="29" t="s">
        <v>137</v>
      </c>
      <c r="D103" s="34">
        <v>256597.90511588095</v>
      </c>
      <c r="E103" s="34">
        <v>0</v>
      </c>
      <c r="J103" s="34">
        <v>1366911.8747548899</v>
      </c>
      <c r="K103" s="34">
        <v>133581.43969971102</v>
      </c>
      <c r="L103" s="34"/>
      <c r="M103" s="34"/>
      <c r="N103" s="42"/>
      <c r="O103" s="43"/>
      <c r="P103" s="42"/>
      <c r="Q103" s="43"/>
      <c r="R103" s="42"/>
      <c r="S103" s="43"/>
      <c r="T103" s="32"/>
      <c r="U103" s="49"/>
      <c r="V103" s="41"/>
    </row>
    <row r="104" spans="1:23" x14ac:dyDescent="0.2">
      <c r="A104" s="30" t="s">
        <v>138</v>
      </c>
      <c r="J104" s="34">
        <v>425641.22521544353</v>
      </c>
      <c r="K104" s="34">
        <v>0</v>
      </c>
      <c r="L104" s="34"/>
      <c r="M104" s="34"/>
      <c r="N104" s="42"/>
      <c r="O104" s="43"/>
      <c r="P104" s="42"/>
      <c r="Q104" s="43"/>
      <c r="R104" s="42"/>
      <c r="S104" s="43"/>
      <c r="T104" s="32"/>
      <c r="U104" s="49"/>
      <c r="V104" s="41"/>
    </row>
    <row r="105" spans="1:23" x14ac:dyDescent="0.2">
      <c r="A105" s="30" t="s">
        <v>139</v>
      </c>
      <c r="D105" s="34">
        <v>53663.234617573122</v>
      </c>
      <c r="E105" s="34">
        <v>0</v>
      </c>
      <c r="L105" s="34"/>
      <c r="M105" s="34"/>
      <c r="N105" s="42"/>
      <c r="O105" s="43"/>
      <c r="P105" s="42"/>
      <c r="Q105" s="43"/>
      <c r="R105" s="42"/>
      <c r="S105" s="43"/>
      <c r="T105" s="32"/>
      <c r="U105" s="49"/>
      <c r="V105" s="41"/>
    </row>
    <row r="106" spans="1:23" x14ac:dyDescent="0.2">
      <c r="A106" s="30" t="s">
        <v>140</v>
      </c>
      <c r="J106" s="34">
        <v>186736.89415810676</v>
      </c>
      <c r="K106" s="34">
        <v>61495.01986176012</v>
      </c>
      <c r="L106" s="34"/>
      <c r="M106" s="34"/>
      <c r="N106" s="42"/>
      <c r="O106" s="43"/>
      <c r="P106" s="42"/>
      <c r="Q106" s="43"/>
      <c r="R106" s="42"/>
      <c r="S106" s="43"/>
      <c r="T106" s="42">
        <v>49248.469399168825</v>
      </c>
      <c r="U106" s="49"/>
      <c r="V106" s="41"/>
    </row>
    <row r="107" spans="1:23" x14ac:dyDescent="0.2">
      <c r="A107" s="30" t="s">
        <v>141</v>
      </c>
      <c r="D107" s="34">
        <v>1888.4003340690203</v>
      </c>
      <c r="E107" s="34">
        <v>0</v>
      </c>
      <c r="L107" s="34"/>
      <c r="M107" s="34"/>
      <c r="N107" s="42"/>
      <c r="O107" s="43"/>
      <c r="P107" s="42"/>
      <c r="Q107" s="43"/>
      <c r="R107" s="42"/>
      <c r="S107" s="43"/>
      <c r="T107" s="32"/>
      <c r="U107" s="49"/>
      <c r="V107" s="41"/>
    </row>
    <row r="108" spans="1:23" x14ac:dyDescent="0.2">
      <c r="A108" s="30" t="s">
        <v>142</v>
      </c>
      <c r="J108" s="34">
        <v>428157.54291252687</v>
      </c>
      <c r="K108" s="34">
        <v>0</v>
      </c>
      <c r="L108" s="34"/>
      <c r="M108" s="34"/>
      <c r="N108" s="42"/>
      <c r="O108" s="43"/>
      <c r="P108" s="42"/>
      <c r="Q108" s="43"/>
      <c r="R108" s="42"/>
      <c r="S108" s="43"/>
      <c r="T108" s="32"/>
      <c r="U108" s="49"/>
      <c r="V108" s="41"/>
    </row>
    <row r="109" spans="1:23" x14ac:dyDescent="0.2">
      <c r="A109" s="30" t="s">
        <v>143</v>
      </c>
      <c r="D109" s="34">
        <v>119908.7596748431</v>
      </c>
      <c r="E109" s="34">
        <v>0</v>
      </c>
      <c r="L109" s="34"/>
      <c r="M109" s="34"/>
      <c r="N109" s="42"/>
      <c r="O109" s="43"/>
      <c r="P109" s="42"/>
      <c r="Q109" s="43"/>
      <c r="R109" s="42"/>
      <c r="S109" s="43"/>
      <c r="T109" s="32"/>
      <c r="U109" s="49"/>
      <c r="V109" s="41"/>
    </row>
    <row r="110" spans="1:23" x14ac:dyDescent="0.2">
      <c r="A110" s="30" t="s">
        <v>144</v>
      </c>
      <c r="J110" s="34">
        <v>326376.21246881271</v>
      </c>
      <c r="K110" s="34">
        <v>72086.419837950889</v>
      </c>
      <c r="L110" s="34"/>
      <c r="M110" s="34"/>
      <c r="N110" s="42"/>
      <c r="O110" s="43"/>
      <c r="P110" s="42"/>
      <c r="Q110" s="43"/>
      <c r="R110" s="42"/>
      <c r="S110" s="43"/>
      <c r="T110" s="32"/>
      <c r="U110" s="49"/>
      <c r="V110" s="41"/>
    </row>
    <row r="111" spans="1:23" x14ac:dyDescent="0.2">
      <c r="A111" s="30" t="s">
        <v>145</v>
      </c>
      <c r="D111" s="34">
        <v>81137.510489395703</v>
      </c>
      <c r="E111" s="34">
        <v>0</v>
      </c>
      <c r="L111" s="34"/>
      <c r="M111" s="34"/>
      <c r="N111" s="42"/>
      <c r="O111" s="43"/>
      <c r="P111" s="42"/>
      <c r="Q111" s="43"/>
      <c r="R111" s="42"/>
      <c r="S111" s="43"/>
      <c r="T111" s="32"/>
      <c r="U111" s="49"/>
      <c r="V111" s="41"/>
    </row>
    <row r="112" spans="1:23" x14ac:dyDescent="0.2">
      <c r="A112" s="30" t="s">
        <v>146</v>
      </c>
      <c r="J112" s="34">
        <v>0</v>
      </c>
      <c r="K112" s="34">
        <v>0</v>
      </c>
      <c r="L112" s="34"/>
      <c r="M112" s="34"/>
      <c r="N112" s="42"/>
      <c r="O112" s="43"/>
      <c r="P112" s="42"/>
      <c r="Q112" s="43"/>
      <c r="R112" s="42"/>
      <c r="S112" s="43"/>
      <c r="T112" s="32"/>
      <c r="U112" s="49"/>
      <c r="V112" s="41"/>
    </row>
    <row r="113" spans="1:24" x14ac:dyDescent="0.2">
      <c r="A113" s="30" t="s">
        <v>147</v>
      </c>
      <c r="D113" s="34">
        <v>0</v>
      </c>
      <c r="E113" s="34">
        <v>0</v>
      </c>
      <c r="L113" s="34"/>
      <c r="M113" s="34"/>
      <c r="N113" s="42"/>
      <c r="O113" s="43"/>
      <c r="P113" s="42"/>
      <c r="Q113" s="43"/>
      <c r="R113" s="42"/>
      <c r="S113" s="43"/>
      <c r="T113" s="32"/>
      <c r="U113" s="49"/>
      <c r="V113" s="41"/>
    </row>
    <row r="114" spans="1:24" x14ac:dyDescent="0.2">
      <c r="A114" s="29" t="s">
        <v>98</v>
      </c>
      <c r="D114" s="34">
        <v>0</v>
      </c>
      <c r="E114" s="34">
        <v>0</v>
      </c>
      <c r="J114" s="34">
        <v>0</v>
      </c>
      <c r="K114" s="34">
        <v>0</v>
      </c>
      <c r="L114" s="34"/>
      <c r="M114" s="34"/>
      <c r="N114" s="42"/>
      <c r="O114" s="43"/>
      <c r="P114" s="42"/>
      <c r="Q114" s="43"/>
      <c r="R114" s="42"/>
      <c r="S114" s="43"/>
      <c r="T114" s="32"/>
      <c r="U114" s="49"/>
      <c r="V114" s="41"/>
    </row>
    <row r="115" spans="1:24" ht="13.5" thickBot="1" x14ac:dyDescent="0.25">
      <c r="A115" s="30" t="s">
        <v>98</v>
      </c>
      <c r="D115" s="34">
        <v>0</v>
      </c>
      <c r="E115" s="34">
        <v>0</v>
      </c>
      <c r="J115" s="34">
        <v>0</v>
      </c>
      <c r="K115" s="34">
        <v>0</v>
      </c>
      <c r="L115" s="34"/>
      <c r="M115" s="34"/>
      <c r="N115" s="52"/>
      <c r="O115" s="53"/>
      <c r="P115" s="52"/>
      <c r="Q115" s="53"/>
      <c r="R115" s="52"/>
      <c r="S115" s="53"/>
      <c r="T115" s="33"/>
      <c r="U115" s="54"/>
      <c r="V115" s="55"/>
    </row>
    <row r="116" spans="1:24" ht="13.5" thickBot="1" x14ac:dyDescent="0.25">
      <c r="A116" s="28" t="s">
        <v>148</v>
      </c>
      <c r="B116" s="34">
        <v>0</v>
      </c>
      <c r="C116" s="34">
        <v>0</v>
      </c>
      <c r="D116" s="34">
        <v>5016976.5112587791</v>
      </c>
      <c r="E116" s="34">
        <v>2723653.4374661813</v>
      </c>
      <c r="F116" s="34">
        <v>49783582.267395757</v>
      </c>
      <c r="G116" s="34">
        <v>57020369.37303327</v>
      </c>
      <c r="H116" s="34">
        <v>0</v>
      </c>
      <c r="I116" s="34">
        <v>0</v>
      </c>
      <c r="J116" s="34">
        <v>7357366.5519976579</v>
      </c>
      <c r="K116" s="34">
        <v>5100935.6033114027</v>
      </c>
      <c r="N116" s="56">
        <f>SUM(N6:N115)</f>
        <v>25294.953762077002</v>
      </c>
      <c r="O116" s="56">
        <f>SUM(O6:O115)</f>
        <v>8035.5876429965128</v>
      </c>
      <c r="P116" s="56">
        <f>SUM(P6:P115)</f>
        <v>8285.7908729376722</v>
      </c>
      <c r="Q116" s="56">
        <f>SUM(Q6:Q115)</f>
        <v>13352.415875651521</v>
      </c>
      <c r="R116" s="57"/>
      <c r="S116" s="57"/>
      <c r="T116" s="57"/>
      <c r="U116" s="56">
        <f>SUM(U90:U115)</f>
        <v>323736.31998561742</v>
      </c>
      <c r="V116" s="56">
        <f>SUM(V90:V115)</f>
        <v>212408.91956925837</v>
      </c>
      <c r="X116" s="58" t="s">
        <v>157</v>
      </c>
    </row>
    <row r="117" spans="1:24" ht="15" x14ac:dyDescent="0.25">
      <c r="U117" s="34">
        <f>X117/X119*U116</f>
        <v>258299.16608650351</v>
      </c>
      <c r="W117" s="58" t="s">
        <v>158</v>
      </c>
      <c r="X117" s="59">
        <v>602944</v>
      </c>
    </row>
    <row r="118" spans="1:24" ht="15" x14ac:dyDescent="0.25">
      <c r="U118" s="34">
        <f>X118/X119*U116</f>
        <v>65437.153899113888</v>
      </c>
      <c r="W118" s="58" t="s">
        <v>159</v>
      </c>
      <c r="X118" s="59">
        <v>152749</v>
      </c>
    </row>
    <row r="119" spans="1:24" x14ac:dyDescent="0.2">
      <c r="X119" s="27">
        <f>SUM(X117:X118)</f>
        <v>755693</v>
      </c>
    </row>
  </sheetData>
  <mergeCells count="3">
    <mergeCell ref="N4:O4"/>
    <mergeCell ref="P4:Q4"/>
    <mergeCell ref="R4:S4"/>
  </mergeCell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2019-05-15T22:28:03Z</dcterms:modified>
</cp:coreProperties>
</file>