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01CEBF9A-37C9-4CCA-BBE8-5C7F47AF9662}" xr6:coauthVersionLast="41" xr6:coauthVersionMax="41" xr10:uidLastSave="{00000000-0000-0000-0000-000000000000}"/>
  <bookViews>
    <workbookView xWindow="-120" yWindow="-120" windowWidth="29040" windowHeight="15840" xr2:uid="{FF9B8E57-B727-43BB-A63A-A8696AA40007}"/>
  </bookViews>
  <sheets>
    <sheet name="FCF" sheetId="1" r:id="rId1"/>
    <sheet name="Dec 2019 Production" sheetId="8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>#REF!</definedName>
    <definedName name="AG_Direct_Variable_Opex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>#REF!</definedName>
    <definedName name="D_G2">#REF!</definedName>
    <definedName name="D_G3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>[26]Indicators!#REF!</definedName>
    <definedName name="eerttn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>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>[18]R8_fld!#REF!</definedName>
    <definedName name="EXP_APPR_TOT">[33]Sheet1!$D$55:$AZ$55</definedName>
    <definedName name="EXP_IIP">[18]R8_fld!#REF!</definedName>
    <definedName name="EXP_RES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>[18]R8_fld!#REF!</definedName>
    <definedName name="fghj" localSheetId="0">#REF!</definedName>
    <definedName name="fghj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>[26]Indicators!#REF!</definedName>
    <definedName name="GCT_ACCRUAL___DIRECTORATE" localSheetId="0">#REF!</definedName>
    <definedName name="GCT_ACCRUAL___DIRECTORATE">#REF!</definedName>
    <definedName name="gggg">[26]Indicators!#REF!</definedName>
    <definedName name="gghbdj">[26]Indicators!#REF!</definedName>
    <definedName name="gghfgad">[26]Indicators!#REF!</definedName>
    <definedName name="ghgadf">[26]Indicators!#REF!</definedName>
    <definedName name="ghj.dfkm">[26]Indicators!#REF!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>[26]Indicators!#REF!</definedName>
    <definedName name="gvhdcnggvzx">[26]Indicators!#REF!</definedName>
    <definedName name="gvjdbjnf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>[26]Indicators!#REF!</definedName>
    <definedName name="hgfr">[26]Indicators!#REF!</definedName>
    <definedName name="hghhbjd">[26]Indicators!#REF!</definedName>
    <definedName name="hghvchbv">[26]Indicators!#REF!</definedName>
    <definedName name="hgtrt">#REF!</definedName>
    <definedName name="hhdsnkj">[26]Indicators!#REF!</definedName>
    <definedName name="hhhdfhv">[26]Indicators!#REF!</definedName>
    <definedName name="hhhh">[26]Indicators!#REF!</definedName>
    <definedName name="hhhhhh">[26]Indicators!#REF!</definedName>
    <definedName name="hhjdfjghd">[26]Indicators!#REF!</definedName>
    <definedName name="HIGH">[18]R8_fld!#REF!</definedName>
    <definedName name="HIGH_IIP">[18]R8_fld!#REF!</definedName>
    <definedName name="HIGH_RES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>[26]Indicators!#REF!</definedName>
    <definedName name="jkgxht">[26]Indicators!#REF!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>[18]R8_fld!#REF!</definedName>
    <definedName name="LOW_IIP">[18]R8_fld!#REF!</definedName>
    <definedName name="LOW_RES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>[18]R8_fld!#REF!</definedName>
    <definedName name="MED_IIP">[18]R8_fld!#REF!</definedName>
    <definedName name="MED_RES">[18]R8_fld!#REF!</definedName>
    <definedName name="MED_URT">[18]R8_fld!#REF!</definedName>
    <definedName name="Mike_Conway" localSheetId="0">#REF!</definedName>
    <definedName name="Mike_Conway">#REF!</definedName>
    <definedName name="MilestonesData">#REF!</definedName>
    <definedName name="MilestonesPlotArea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>[26]Indicators!#REF!</definedName>
    <definedName name="mmm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>#REF!</definedName>
    <definedName name="nn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>'[63]Ultimate Recovery and Reserves'!#REF!</definedName>
    <definedName name="OIL_REC_RES">'[63]Ultimate Recovery and Reserves'!#REF!</definedName>
    <definedName name="OIL_REC_URD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>#REF!</definedName>
    <definedName name="P_111_02_Sales_Gas">#REF!</definedName>
    <definedName name="P_111_03_Sales_NGL_Cond">#REF!</definedName>
    <definedName name="P_111_Sales_Proceeds">#REF!</definedName>
    <definedName name="P_120_Total_Other_Revenue">#REF!</definedName>
    <definedName name="P_220_Royalties">#REF!</definedName>
    <definedName name="P_230_Opex">#REF!</definedName>
    <definedName name="P_240_Other_Expenses">#REF!</definedName>
    <definedName name="P_250_Expl_Expense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>#REF!</definedName>
    <definedName name="plotPRA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>#REF!</definedName>
    <definedName name="Reserves_Addition" localSheetId="0">#REF!</definedName>
    <definedName name="Reserves_Addition">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>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>#REF!</definedName>
    <definedName name="Run_Description" localSheetId="0">#REF!</definedName>
    <definedName name="Run_Description">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>[26]Indicators!#REF!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>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>#REF!</definedName>
    <definedName name="V_2">#REF!</definedName>
    <definedName name="V_3">#REF!</definedName>
    <definedName name="V_4">#REF!</definedName>
    <definedName name="V_411_01_Sales_Oil_Vol">#REF!</definedName>
    <definedName name="V_411_02_Sales_Gas_Vol">#REF!</definedName>
    <definedName name="V_411_03_Sales_NGL_Cond_Vol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>[26]Indicators!#REF!</definedName>
    <definedName name="YTDadj">'[77]Shell Adj YTD'!$U$6:$AF$105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8" i="1" l="1"/>
  <c r="G6" i="8"/>
  <c r="D5" i="8" l="1"/>
  <c r="E5" i="8"/>
  <c r="F5" i="8" l="1"/>
  <c r="C5" i="8"/>
  <c r="G4" i="8"/>
  <c r="G3" i="8"/>
  <c r="G5" i="8" l="1"/>
  <c r="G7" i="8"/>
  <c r="G8" i="8" l="1"/>
  <c r="C23" i="1"/>
  <c r="J9" i="1" l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<sst xmlns="http://schemas.openxmlformats.org/spreadsheetml/2006/main" count="78" uniqueCount="46">
  <si>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</si>
  <si>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</si>
  <si>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</si>
  <si>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</si>
  <si>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</si>
  <si>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</si>
  <si>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</si>
  <si>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</si>
  <si>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</si>
  <si>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</si>
  <si>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</si>
  <si>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</si>
  <si>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</si>
  <si>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</si>
  <si>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</si>
  <si>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</si>
  <si>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</si>
  <si>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</si>
  <si>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</si>
  <si>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</si>
  <si>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</si>
  <si>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</si>
  <si>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</si>
  <si>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</si>
  <si>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</si>
  <si>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</si>
  <si>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</si>
  <si>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</si>
  <si>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</si>
  <si>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</si>
  <si>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</si>
  <si>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</si>
  <si>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</si>
  <si>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</si>
  <si>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</si>
  <si>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Oil</t>
  </si>
  <si>
    <t>ISIF1</t>
  </si>
  <si>
    <t>OKOF1</t>
  </si>
  <si>
    <t>Total</t>
  </si>
  <si>
    <t>Plan</t>
  </si>
  <si>
    <t>Actual</t>
  </si>
  <si>
    <t>Inremental</t>
  </si>
  <si>
    <t>Pipeline Share</t>
  </si>
  <si>
    <t>IDS Cages Share</t>
  </si>
  <si>
    <t>NKAF1</t>
  </si>
  <si>
    <t>IMOF1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</si>
</sst>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0" borderId="0"/>
    <xf numFmtId="0" fontId="6" fillId="0" borderId="0"/>
  </cellStyleXfs>
  <cellXfs count="35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  <xf numFmtId="0" fontId="0" fillId="0" borderId="7" xfId="0" applyBorder="1"/>
    <xf numFmtId="0" fontId="3" fillId="0" borderId="7" xfId="0" applyFont="1" applyBorder="1"/>
    <xf numFmtId="3" fontId="0" fillId="0" borderId="7" xfId="0" applyNumberFormat="1" applyBorder="1"/>
    <xf numFmtId="0" fontId="3" fillId="0" borderId="7" xfId="0" applyFont="1" applyBorder="1" applyAlignment="1">
      <alignment horizontal="center"/>
    </xf>
    <xf numFmtId="0" fontId="3" fillId="0" borderId="7" xfId="0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7" xfId="0" applyNumberFormat="1" applyBorder="1" applyAlignment="1">
      <alignment horizontal="center"/>
    </xf>
    <xf numFmtId="3" fontId="0" fillId="0" borderId="0" xfId="0" applyNumberFormat="1" applyAlignment="1">
      <alignment horizontal="center"/>
    </xf>
  </cellXfs>
  <cellStyles count="5">
    <cellStyle name="Comma 10 6" xfId="1" xr:uid="{52006BFE-9059-45E3-99D4-20161C221BFD}"/>
    <cellStyle name="Comma 2" xfId="2" xr:uid="{3F92C62A-CD5B-47EB-9B8B-455244283276}"/>
    <cellStyle name="Normal" xfId="0" builtinId="0"/>
    <cellStyle name="Normal 2" xfId="3" xr:uid="{2C54B063-4362-49D8-9655-229B2D03D0DF}"/>
    <cellStyle name="Normal 3" xfId="4" xr:uid="{3818B0A2-F9EC-4B0B-B12B-C9868713FB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externalLink" Target="externalLinks/externalLink74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externalLink" Target="externalLinks/externalLink72.xml"/><Relationship Id="rId79" Type="http://schemas.openxmlformats.org/officeDocument/2006/relationships/externalLink" Target="externalLinks/externalLink77.xml"/><Relationship Id="rId5" Type="http://schemas.openxmlformats.org/officeDocument/2006/relationships/externalLink" Target="externalLinks/externalLink3.xml"/><Relationship Id="rId61" Type="http://schemas.openxmlformats.org/officeDocument/2006/relationships/externalLink" Target="externalLinks/externalLink59.xml"/><Relationship Id="rId82" Type="http://schemas.openxmlformats.org/officeDocument/2006/relationships/sharedStrings" Target="sharedStrings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externalLink" Target="externalLinks/externalLink76.xml"/><Relationship Id="rId81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externalLink" Target="externalLinks/externalLink75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80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externalLink" Target="externalLinks/externalLink73.xml"/><Relationship Id="rId83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B37" sqref="B37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v>31</v>
      </c>
      <c r="E7" s="7" t="s">
        <v>9</v>
      </c>
      <c r="F7" s="11">
        <v>31</v>
      </c>
      <c r="I7" s="7" t="s">
        <v>9</v>
      </c>
      <c r="J7" s="11">
        <v>31</v>
      </c>
    </row>
    <row r="8" spans="2:11" x14ac:dyDescent="0.25">
      <c r="B8" s="7" t="s">
        <v>10</v>
      </c>
      <c r="C8" s="26">
        <f>('Dec 2019 Production'!G8)/31/1000</f>
        <v>0.35527185127225108</v>
      </c>
      <c r="D8" t="s">
        <v>11</v>
      </c>
      <c r="E8" s="7" t="s">
        <v>10</v>
      </c>
      <c r="F8" s="12"/>
      <c r="G8" t="s">
        <v>11</v>
      </c>
      <c r="I8" s="7" t="s">
        <v>10</v>
      </c>
      <c r="J8" s="12"/>
      <c r="K8" t="s">
        <v>11</v>
      </c>
    </row>
    <row r="9" spans="2:11" x14ac:dyDescent="0.25">
      <c r="B9" s="7" t="s">
        <v>12</v>
      </c>
      <c r="C9" s="14">
        <f>C8*C7*1000</f>
        <v>11013.427389439783</v>
      </c>
      <c r="E9" s="7" t="s">
        <v>13</v>
      </c>
      <c r="F9" s="14">
        <f>F8*F7*1000</f>
        <v>0</v>
      </c>
      <c r="I9" s="7" t="s">
        <v>13</v>
      </c>
      <c r="J9" s="13">
        <f t="shared" ref="J9" si="0">J8*J7*1000</f>
        <v>0</v>
      </c>
    </row>
    <row r="10" spans="2:11" x14ac:dyDescent="0.25">
      <c r="B10" s="7" t="s">
        <v>14</v>
      </c>
      <c r="C10" s="16">
        <f t="shared" ref="C10" si="1">+C9*C6</f>
        <v>729606.52426821727</v>
      </c>
      <c r="E10" s="7" t="s">
        <v>14</v>
      </c>
      <c r="F10" s="16">
        <f>+F9*F6*5.8</f>
        <v>0</v>
      </c>
      <c r="I10" s="7" t="s">
        <v>14</v>
      </c>
      <c r="J10" s="16">
        <f>+J9*J6*5.8</f>
        <v>0</v>
      </c>
    </row>
    <row r="11" spans="2:11" x14ac:dyDescent="0.25">
      <c r="B11" s="7" t="s">
        <v>15</v>
      </c>
      <c r="C11" s="18">
        <f t="shared" ref="C11" si="2">-C10*0.2</f>
        <v>-145921.30485364347</v>
      </c>
      <c r="D11" t="s">
        <v>16</v>
      </c>
      <c r="E11" s="7" t="s">
        <v>17</v>
      </c>
      <c r="F11" s="18">
        <f>-F10*0.07</f>
        <v>0</v>
      </c>
      <c r="G11" t="s">
        <v>18</v>
      </c>
      <c r="I11" s="7" t="s">
        <v>17</v>
      </c>
      <c r="J11" s="18">
        <f>-J10*0.07</f>
        <v>0</v>
      </c>
      <c r="K11" t="s">
        <v>18</v>
      </c>
    </row>
    <row r="12" spans="2:11" x14ac:dyDescent="0.25">
      <c r="B12" s="7" t="s">
        <v>19</v>
      </c>
      <c r="C12" s="17"/>
      <c r="E12" s="7" t="s">
        <v>19</v>
      </c>
      <c r="F12" s="17">
        <v>0</v>
      </c>
      <c r="I12" s="7" t="s">
        <v>19</v>
      </c>
      <c r="J12" s="17">
        <v>0</v>
      </c>
    </row>
    <row r="13" spans="2:11" x14ac:dyDescent="0.25">
      <c r="B13" s="7" t="s">
        <v>20</v>
      </c>
      <c r="C13" s="17"/>
      <c r="E13" s="7" t="s">
        <v>20</v>
      </c>
      <c r="F13" s="17"/>
      <c r="I13" s="7" t="s">
        <v>20</v>
      </c>
      <c r="J13" s="17"/>
    </row>
    <row r="14" spans="2:11" x14ac:dyDescent="0.25">
      <c r="B14" s="7" t="s">
        <v>21</v>
      </c>
      <c r="C14" s="17"/>
      <c r="E14" s="7" t="s">
        <v>21</v>
      </c>
      <c r="F14" s="17"/>
      <c r="I14" s="7" t="s">
        <v>21</v>
      </c>
      <c r="J14" s="17"/>
    </row>
    <row r="15" spans="2:11" x14ac:dyDescent="0.25">
      <c r="B15" s="7" t="s">
        <v>22</v>
      </c>
      <c r="C15" s="19">
        <f>+C10+C11+C12+C13+C14</f>
        <v>583685.21941457386</v>
      </c>
      <c r="E15" s="7" t="s">
        <v>22</v>
      </c>
      <c r="F15" s="19">
        <f>+F10+F11+F12+F13+F14</f>
        <v>0</v>
      </c>
      <c r="I15" s="7" t="s">
        <v>22</v>
      </c>
      <c r="J15" s="19">
        <f>+J10+J11+J12+J13+J14</f>
        <v>0</v>
      </c>
    </row>
    <row r="16" spans="2:11" x14ac:dyDescent="0.25">
      <c r="B16" s="7" t="s">
        <v>23</v>
      </c>
      <c r="C16" s="17">
        <f>-C15*0.1275</f>
        <v>-74419.865475358165</v>
      </c>
      <c r="D16" t="s">
        <v>31</v>
      </c>
      <c r="E16" s="7" t="s">
        <v>24</v>
      </c>
      <c r="F16" s="17">
        <f>-F15*0.3</f>
        <v>0</v>
      </c>
      <c r="I16" s="7" t="s">
        <v>24</v>
      </c>
      <c r="J16" s="17">
        <f>-J15*0.3</f>
        <v>0</v>
      </c>
    </row>
    <row r="17" spans="2:11" x14ac:dyDescent="0.25">
      <c r="B17" s="20"/>
      <c r="C17" s="21"/>
      <c r="E17" s="20"/>
      <c r="F17" s="21"/>
      <c r="I17" s="20"/>
      <c r="J17" s="21"/>
    </row>
    <row r="18" spans="2:11" ht="15.75" thickBot="1" x14ac:dyDescent="0.3">
      <c r="B18" s="22" t="s">
        <v>25</v>
      </c>
      <c r="C18" s="15">
        <f t="shared" ref="C18" si="3">+C15+C16</f>
        <v>509265.35393921571</v>
      </c>
      <c r="E18" s="22" t="s">
        <v>25</v>
      </c>
      <c r="F18" s="15">
        <f t="shared" ref="F18" si="4">+F15+F16</f>
        <v>0</v>
      </c>
      <c r="I18" s="22" t="s">
        <v>25</v>
      </c>
      <c r="J18" s="15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3">
        <f>C18-C14</f>
        <v>509265.35393921571</v>
      </c>
      <c r="D20" t="s">
        <v>27</v>
      </c>
      <c r="E20" t="s">
        <v>26</v>
      </c>
      <c r="F20" s="23">
        <f>F18-F14</f>
        <v>0</v>
      </c>
      <c r="G20" t="s">
        <v>27</v>
      </c>
      <c r="I20" t="s">
        <v>26</v>
      </c>
      <c r="J20" s="23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4">
        <f>C23+C22+C20</f>
        <v>509265.35393921571</v>
      </c>
    </row>
    <row r="25" spans="2:11" x14ac:dyDescent="0.25">
      <c r="B25" t="s">
        <v>34</v>
      </c>
      <c r="C25" s="25">
        <f>C24*0.3</f>
        <v>152779.60618176471</v>
      </c>
      <c r="E25" t="s">
        <v>30</v>
      </c>
      <c r="F25" s="25">
        <f>F20*0.3</f>
        <v>0</v>
      </c>
      <c r="I25" t="s">
        <v>29</v>
      </c>
      <c r="J25" s="25">
        <f>J20*0.3</f>
        <v>0</v>
      </c>
    </row>
    <row r="27" spans="2:11" x14ac:dyDescent="0.25">
      <c r="B27" t="s">
        <v>32</v>
      </c>
      <c r="C27" s="4">
        <f>C25+F25+J25</f>
        <v>152779.60618176471</v>
      </c>
    </row>
    <row r="29" spans="2:11" x14ac:dyDescent="0.25">
      <c r="C29" s="4"/>
    </row>
    <row r="30" spans="2:11" x14ac:dyDescent="0.25">
      <c r="C30" s="4"/>
    </row>
    <row r="31" spans="2:11" x14ac:dyDescent="0.25">
      <c r="C31" s="4"/>
    </row>
    <row r="34" spans="3:3" x14ac:dyDescent="0.25">
      <c r="C34" s="25"/>
    </row>
    <row r="35" spans="3:3" x14ac:dyDescent="0.25">
      <c r="C35" s="25"/>
    </row>
    <row r="36" spans="3:3" x14ac:dyDescent="0.25">
      <c r="C36" s="25"/>
    </row>
    <row r="37" spans="3:3" x14ac:dyDescent="0.25">
      <c r="C37" s="25"/>
    </row>
    <row r="38" spans="3:3" x14ac:dyDescent="0.25">
      <c r="C38" s="25"/>
    </row>
    <row r="39" spans="3:3" x14ac:dyDescent="0.25">
      <c r="C39" s="25"/>
    </row>
    <row r="40" spans="3:3" x14ac:dyDescent="0.25">
      <c r="C40" s="25"/>
    </row>
    <row r="45" spans="3:3" x14ac:dyDescent="0.25">
      <c r="C45" s="4"/>
    </row>
    <row r="46" spans="3:3" x14ac:dyDescent="0.2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9F7E0-31A0-44C9-9D1C-09C5CBFE61DF}">
  <dimension ref="B1:G8"/>
  <sheetViews>
    <sheetView workbookViewId="0">
      <selection activeCell="G6" sqref="G6"/>
    </sheetView>
  </sheetViews>
  <sheetFormatPr defaultRowHeight="15" x14ac:dyDescent="0.25"/>
  <cols>
    <col min="2" max="2" width="15.5703125" customWidth="1"/>
  </cols>
  <sheetData>
    <row r="1" spans="2:7" x14ac:dyDescent="0.25">
      <c r="B1" s="5" t="s">
        <v>35</v>
      </c>
    </row>
    <row r="2" spans="2:7" x14ac:dyDescent="0.25">
      <c r="B2" s="27"/>
      <c r="C2" s="31" t="s">
        <v>36</v>
      </c>
      <c r="D2" s="31" t="s">
        <v>45</v>
      </c>
      <c r="E2" s="31" t="s">
        <v>44</v>
      </c>
      <c r="F2" s="30" t="s">
        <v>37</v>
      </c>
      <c r="G2" s="30" t="s">
        <v>38</v>
      </c>
    </row>
    <row r="3" spans="2:7" x14ac:dyDescent="0.25">
      <c r="B3" s="28" t="s">
        <v>39</v>
      </c>
      <c r="C3" s="32">
        <v>17741.238000000001</v>
      </c>
      <c r="D3" s="32"/>
      <c r="E3" s="32"/>
      <c r="F3" s="33"/>
      <c r="G3" s="33">
        <f>SUM(C3:F3)</f>
        <v>17741.238000000001</v>
      </c>
    </row>
    <row r="4" spans="2:7" x14ac:dyDescent="0.25">
      <c r="B4" s="28" t="s">
        <v>40</v>
      </c>
      <c r="C4" s="32">
        <v>30013.569023459142</v>
      </c>
      <c r="D4" s="32"/>
      <c r="E4" s="32"/>
      <c r="F4" s="33"/>
      <c r="G4" s="33">
        <f>SUM(C4:F4)</f>
        <v>30013.569023459142</v>
      </c>
    </row>
    <row r="5" spans="2:7" x14ac:dyDescent="0.25">
      <c r="B5" s="28" t="s">
        <v>41</v>
      </c>
      <c r="C5" s="32">
        <f t="shared" ref="C5:F5" si="0">C4-C3</f>
        <v>12272.331023459141</v>
      </c>
      <c r="D5" s="32">
        <f t="shared" si="0"/>
        <v>0</v>
      </c>
      <c r="E5" s="32">
        <f t="shared" si="0"/>
        <v>0</v>
      </c>
      <c r="F5" s="33">
        <f t="shared" si="0"/>
        <v>0</v>
      </c>
      <c r="G5" s="33">
        <f>SUM(C5:F5)</f>
        <v>12272.331023459141</v>
      </c>
    </row>
    <row r="6" spans="2:7" x14ac:dyDescent="0.25">
      <c r="B6" s="28" t="s">
        <v>42</v>
      </c>
      <c r="C6" s="27"/>
      <c r="D6" s="27"/>
      <c r="E6" s="27"/>
      <c r="F6" s="33"/>
      <c r="G6" s="33">
        <f>G5*2.56/31</f>
        <v>1013.4570135501742</v>
      </c>
    </row>
    <row r="7" spans="2:7" x14ac:dyDescent="0.25">
      <c r="B7" s="28" t="s">
        <v>43</v>
      </c>
      <c r="C7" s="27"/>
      <c r="D7" s="27"/>
      <c r="E7" s="27"/>
      <c r="F7" s="29"/>
      <c r="G7" s="33">
        <f>G5*0.02</f>
        <v>245.44662046918282</v>
      </c>
    </row>
    <row r="8" spans="2:7" x14ac:dyDescent="0.25">
      <c r="G8" s="34">
        <f>G5-G6-G7</f>
        <v>11013.427389439783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Dec 2019 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2020-01-09T13:05:39Z</dcterms:modified>
</cp:coreProperties>
</file>