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feanyi.Emeruwa\Desktop\WELLS AGBD &amp; IMO &amp; OGUT\IMO 2&amp;3 REROUTING\Site report\"/>
    </mc:Choice>
  </mc:AlternateContent>
  <bookViews>
    <workbookView xWindow="0" yWindow="0" windowWidth="28800" windowHeight="107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63" i="1" l="1"/>
  <c r="J63" i="1"/>
  <c r="K53" i="1"/>
  <c r="J53" i="1"/>
  <c r="K39" i="1"/>
  <c r="J39" i="1"/>
  <c r="J26" i="1"/>
  <c r="K26" i="1"/>
  <c r="I63" i="1" l="1"/>
  <c r="I53" i="1"/>
  <c r="I39" i="1"/>
  <c r="I26" i="1"/>
  <c r="I16" i="1"/>
  <c r="G66" i="1"/>
  <c r="H65" i="1" s="1"/>
  <c r="R18" i="1"/>
  <c r="R16" i="1"/>
  <c r="H25" i="1" l="1"/>
  <c r="H23" i="1"/>
  <c r="H21" i="1"/>
  <c r="H19" i="1"/>
  <c r="H27" i="1"/>
  <c r="H37" i="1"/>
  <c r="H35" i="1"/>
  <c r="H33" i="1"/>
  <c r="H31" i="1"/>
  <c r="H29" i="1"/>
  <c r="H40" i="1"/>
  <c r="H51" i="1"/>
  <c r="H49" i="1"/>
  <c r="H47" i="1"/>
  <c r="H45" i="1"/>
  <c r="H43" i="1"/>
  <c r="H41" i="1"/>
  <c r="H62" i="1"/>
  <c r="H60" i="1"/>
  <c r="H58" i="1"/>
  <c r="H56" i="1"/>
  <c r="H64" i="1"/>
  <c r="H63" i="1" s="1"/>
  <c r="H17" i="1"/>
  <c r="H24" i="1"/>
  <c r="H22" i="1"/>
  <c r="H20" i="1"/>
  <c r="H18" i="1"/>
  <c r="H38" i="1"/>
  <c r="H36" i="1"/>
  <c r="H34" i="1"/>
  <c r="H32" i="1"/>
  <c r="H30" i="1"/>
  <c r="H28" i="1"/>
  <c r="H52" i="1"/>
  <c r="H50" i="1"/>
  <c r="H48" i="1"/>
  <c r="H46" i="1"/>
  <c r="H44" i="1"/>
  <c r="H42" i="1"/>
  <c r="H54" i="1"/>
  <c r="H61" i="1"/>
  <c r="H59" i="1"/>
  <c r="H57" i="1"/>
  <c r="H55" i="1"/>
  <c r="R17" i="1"/>
  <c r="R19" i="1" s="1"/>
  <c r="H53" i="1" l="1"/>
  <c r="H16" i="1"/>
  <c r="H39" i="1"/>
  <c r="H26" i="1"/>
  <c r="R20" i="1" l="1"/>
  <c r="H66" i="1"/>
  <c r="I66" i="1"/>
  <c r="R21" i="1" s="1"/>
  <c r="F13" i="1" s="1"/>
</calcChain>
</file>

<file path=xl/sharedStrings.xml><?xml version="1.0" encoding="utf-8"?>
<sst xmlns="http://schemas.openxmlformats.org/spreadsheetml/2006/main" count="104" uniqueCount="95">
  <si>
    <r>
      <t xml:space="preserve">WBS/Activity – </t>
    </r>
    <r>
      <rPr>
        <b/>
        <sz val="8"/>
        <color theme="1"/>
        <rFont val="Cambria"/>
        <family val="1"/>
      </rPr>
      <t> </t>
    </r>
    <r>
      <rPr>
        <b/>
        <sz val="8"/>
        <color theme="1"/>
        <rFont val="Futura Medium"/>
      </rPr>
      <t>O.NG.PAE.A1F.FAC.724FC</t>
    </r>
  </si>
  <si>
    <t>Unit</t>
  </si>
  <si>
    <t>% Plan</t>
  </si>
  <si>
    <t>% Complete</t>
  </si>
  <si>
    <t>Target End Date</t>
  </si>
  <si>
    <t>Imo River Rerouting Shutdown Activities</t>
  </si>
  <si>
    <t>Start Date</t>
  </si>
  <si>
    <t>End Date</t>
  </si>
  <si>
    <t>Actual</t>
  </si>
  <si>
    <t>Plan (Unit)</t>
  </si>
  <si>
    <t>Yard Fabrication Tie-In Spools for Imo 1 f/s</t>
  </si>
  <si>
    <t>Completed (Unit)</t>
  </si>
  <si>
    <t>Yard Fabrication Tie-In Spools for Imo 2 f/s</t>
  </si>
  <si>
    <t>In Progress (Unit)</t>
  </si>
  <si>
    <t>Yard Fabrication Tie-In Spools for Imo 3 f/s</t>
  </si>
  <si>
    <t>Not Started (Unit)</t>
  </si>
  <si>
    <t>Mobilization</t>
  </si>
  <si>
    <t>YTD Plan (%)</t>
  </si>
  <si>
    <t>Site HSE Induction</t>
  </si>
  <si>
    <t>YTD Actual (%)</t>
  </si>
  <si>
    <t>Tie-In of Imo River 1 F/S</t>
  </si>
  <si>
    <t>View S Curve</t>
  </si>
  <si>
    <t>Yard Fabrication Gathering Manifold Header for Imo 1 f/s</t>
  </si>
  <si>
    <t>Tie-In of Imo River 3 F/S</t>
  </si>
  <si>
    <t>Tie-In of Imo River 2 F/S</t>
  </si>
  <si>
    <t>Imo River 3 To Imo River 1 F/S</t>
  </si>
  <si>
    <t>Excavation of Imo 3 to Imo 1 Line 6" flowline</t>
  </si>
  <si>
    <t>Tie-back of W/5L to Imo 3</t>
  </si>
  <si>
    <t>Lay &amp; Weld of 6" Line Imo 3 to Imo 1 f/s</t>
  </si>
  <si>
    <t>Radigraphy of 6" Line Imo 3 to Imo 1 f/s</t>
  </si>
  <si>
    <t>Hydrotest of  6" Line (W59T &amp; W43T) Imo 3 to Imo 1 f/s</t>
  </si>
  <si>
    <t>Install Tie-in pieces and other shutdown works</t>
  </si>
  <si>
    <t>Sleeving of Joints  Imo 3 to Imo 1 f/s</t>
  </si>
  <si>
    <t>Road Crossing From Imo 3 F/s to Gatering Manifold</t>
  </si>
  <si>
    <t>Lowering of flowline From Imo 3 to Imo 1 F/S</t>
  </si>
  <si>
    <t>Backfilling of flowline ROW</t>
  </si>
  <si>
    <t>Locate 4" flowline (W/5L) to Imo 1 manifold</t>
  </si>
  <si>
    <t>Tie-back 4" flowline to ex-59T ligaments</t>
  </si>
  <si>
    <t>Imo River 2 To Imo River 1 F/S</t>
  </si>
  <si>
    <t>Excavation of Imo 2 to Imo 1 Line 6" flowline</t>
  </si>
  <si>
    <t>Lay &amp; Weld of 6" Bulk Line Imo 2 to Imo 1 f/s</t>
  </si>
  <si>
    <t>Radigraphy of 6" Bulk line Line Imo 2 to Imo 1 f/s</t>
  </si>
  <si>
    <t>Hydrotest of  6" Line Imo 2 to Imo 1 f/s</t>
  </si>
  <si>
    <t>Sleeving of Joints  Imo 2 to Imo 1 f/s</t>
  </si>
  <si>
    <t>Road Crossing From Imo 2 F/s to Imo River 1 f/s</t>
  </si>
  <si>
    <t>Lowering of flowline from Imo 2 to Imo 1 F/S</t>
  </si>
  <si>
    <t xml:space="preserve">Locate 4" flowlines (25L, 21S) </t>
  </si>
  <si>
    <t>Tie-back 4" flowlines to Imo 2</t>
  </si>
  <si>
    <t>Tie-back 4" bulk lines to Imo 1</t>
  </si>
  <si>
    <t>Gas generator fuel gas line modification</t>
  </si>
  <si>
    <t>Imo River 1 Gathering Manifold</t>
  </si>
  <si>
    <t>Installation of Bulk Header Manifold at Imo 1 FS</t>
  </si>
  <si>
    <t>Tie-In of 2Nos Flowline From Imo River 3 F/S</t>
  </si>
  <si>
    <t>Tie-In of 6" Bulk line from Imo River 2 F/S</t>
  </si>
  <si>
    <t xml:space="preserve">Road Crossing of of Inlet Flowline to LP1 &amp; LP2 Header Imo1 F/s </t>
  </si>
  <si>
    <t xml:space="preserve">Lay &amp; Weld of Inlet F/L to LP &amp; HP Header Imo1 f/s </t>
  </si>
  <si>
    <t xml:space="preserve">Radigraphy of Inlet F/L to LP &amp; HP Header Imo1 f/s </t>
  </si>
  <si>
    <t xml:space="preserve">Hydrotest of  Inlet F/L to LP &amp; HP Header Imo1 f/s </t>
  </si>
  <si>
    <t>Sleeving of Joints</t>
  </si>
  <si>
    <t>Backfilling of flowline Road Crossing</t>
  </si>
  <si>
    <t>Demobilization &amp; Site Cleean Up</t>
  </si>
  <si>
    <t>SoF Sign off</t>
  </si>
  <si>
    <t>Commissioning &amp; Handover</t>
  </si>
  <si>
    <t>Total</t>
  </si>
  <si>
    <t>Project Name</t>
  </si>
  <si>
    <t>REROUTING OF IMO RIVER-2 &amp; 3 TO IMO RIVER 1 FLOWSTATION</t>
  </si>
  <si>
    <t>Contractor</t>
  </si>
  <si>
    <t xml:space="preserve">PEACOT NIG LTD </t>
  </si>
  <si>
    <t>Status Date</t>
  </si>
  <si>
    <t>Budget</t>
  </si>
  <si>
    <t>Available </t>
  </si>
  <si>
    <t>HIGHLIGHT</t>
  </si>
  <si>
    <t>HSE STATISTICS</t>
  </si>
  <si>
    <t>LOOK AHEAD</t>
  </si>
  <si>
    <r>
      <t>Continue with</t>
    </r>
    <r>
      <rPr>
        <sz val="10"/>
        <color theme="1"/>
        <rFont val="Futura Medium"/>
      </rPr>
      <t>:</t>
    </r>
  </si>
  <si>
    <t>POB</t>
  </si>
  <si>
    <t>UA/UC</t>
  </si>
  <si>
    <t>NM</t>
  </si>
  <si>
    <t>FAC</t>
  </si>
  <si>
    <t>-</t>
  </si>
  <si>
    <t>MTC/RWC</t>
  </si>
  <si>
    <t>LWC</t>
  </si>
  <si>
    <t>HIPO</t>
  </si>
  <si>
    <t>Percentage Work Completion:</t>
  </si>
  <si>
    <t>FATALITY</t>
  </si>
  <si>
    <t>NAD</t>
  </si>
  <si>
    <t>A</t>
  </si>
  <si>
    <t>B</t>
  </si>
  <si>
    <t>C</t>
  </si>
  <si>
    <t>D</t>
  </si>
  <si>
    <t>E</t>
  </si>
  <si>
    <t>Weld</t>
  </si>
  <si>
    <r>
      <t xml:space="preserve">- Stringing of 6" PE coated Line pipes along Imo 1 to Imo 2 F/S
- Radiography of welded joints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1"/>
        <rFont val="Futura Medium"/>
      </rPr>
      <t xml:space="preserve">                                          </t>
    </r>
    <r>
      <rPr>
        <sz val="12"/>
        <color theme="1"/>
        <rFont val="Futura Medium"/>
      </rPr>
      <t xml:space="preserve">- Sleeving of welded joints                                                                                                                                           </t>
    </r>
    <r>
      <rPr>
        <b/>
        <sz val="12"/>
        <color theme="1"/>
        <rFont val="Futura Medium"/>
      </rPr>
      <t xml:space="preserve">                                                      </t>
    </r>
    <r>
      <rPr>
        <sz val="12"/>
        <color theme="1"/>
        <rFont val="Futura Medium"/>
      </rPr>
      <t xml:space="preserve">                                            </t>
    </r>
    <r>
      <rPr>
        <b/>
        <sz val="12"/>
        <color theme="1"/>
        <rFont val="Futura Medium"/>
      </rPr>
      <t xml:space="preserve">                                                                     </t>
    </r>
    <r>
      <rPr>
        <sz val="12"/>
        <color theme="1"/>
        <rFont val="Futura Medium"/>
      </rPr>
      <t xml:space="preserve">                                                                           </t>
    </r>
    <r>
      <rPr>
        <b/>
        <sz val="12"/>
        <color theme="1"/>
        <rFont val="Futura Medium"/>
      </rPr>
      <t xml:space="preserve">                                                                                                                                  </t>
    </r>
    <r>
      <rPr>
        <sz val="12"/>
        <color theme="1"/>
        <rFont val="Futura Medium"/>
      </rPr>
      <t xml:space="preserve">                                             </t>
    </r>
    <r>
      <rPr>
        <b/>
        <sz val="12"/>
        <color theme="1"/>
        <rFont val="Futura Medium"/>
      </rPr>
      <t xml:space="preserve">- Backfilling of Imo 1 end                                                                            - Bush clearing of row for the new 6" bulk line                                                                              - Weld &amp; Lay of Flowlines to Imo 2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1"/>
        <rFont val="Futura Medium"/>
      </rPr>
      <t xml:space="preserve">                                                                                        </t>
    </r>
  </si>
  <si>
    <r>
      <t xml:space="preserve">HIGHLIGHTS -                                                                                                 </t>
    </r>
    <r>
      <rPr>
        <sz val="11"/>
        <rFont val="Futura Medium"/>
      </rPr>
      <t xml:space="preserve"> 
- Yard Fabrication of Spools for gathering manifold installation on going - 100% Complete
- Radiography of Spools for the Imo 2 &amp; 3 S/D conpleted
- Personne Mobilized to site on 21/11/2017                                                                                 - Shutdown of Imo 1 f/S for Tie-In activity on 22/11                                                                      - Installation of 2 Nos 4 x 600# ball valves for Tie-In to LP1 &amp; LP2 at Imo 1 F/S Completed.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Probing and test digging in progress - Dist covered 140m, Cum dist. Covered 1.1km1.1km completed                                                                                                                                    - Excavation for the two line tie-in into LP1 and LP2 at Imo 1 from the new manifold at Imo gathering point - 100% completed                                                                                                                                                                    - Excavation and Thrust boring for Lines going from Imo 3 to Imo 1 - 100% Completed                                - Excavation for new 6" Imo 2 bulkline - 38% Completed                                                                  </t>
    </r>
    <r>
      <rPr>
        <b/>
        <sz val="11"/>
        <rFont val="Futura Medium"/>
      </rPr>
      <t xml:space="preserve">                                                                                      </t>
    </r>
    <r>
      <rPr>
        <sz val="11"/>
        <rFont val="Futura Medium"/>
      </rPr>
      <t xml:space="preserve">- Site opened after Xmas break on the 11/01/18 </t>
    </r>
    <r>
      <rPr>
        <b/>
        <sz val="11"/>
        <rFont val="Futura Medium"/>
      </rPr>
      <t xml:space="preserve">                                                                      </t>
    </r>
    <r>
      <rPr>
        <sz val="11"/>
        <rFont val="Futura Medium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Futura Medium"/>
      </rPr>
      <t xml:space="preserve">                                                                                          </t>
    </r>
    <r>
      <rPr>
        <sz val="11"/>
        <rFont val="Futura Medium"/>
      </rPr>
      <t xml:space="preserve">                                     </t>
    </r>
    <r>
      <rPr>
        <b/>
        <sz val="11"/>
        <rFont val="Futura Medium"/>
      </rPr>
      <t xml:space="preserve">                                                                                                      </t>
    </r>
    <r>
      <rPr>
        <sz val="11"/>
        <rFont val="Futura Medium"/>
      </rPr>
      <t xml:space="preserve">                                                                                                                                                                                                      - Rerouting of Well 59T to Imo 3 - 100% Completed                                                                                                                                                    - Tie-In of the new 6" Bulk line welding in progress - 46% completed.                                                  - Tie-In of W43T at Imo 1 end completed. </t>
    </r>
    <r>
      <rPr>
        <b/>
        <sz val="11"/>
        <rFont val="Futura Medium"/>
      </rPr>
      <t xml:space="preserve">                                                                                           </t>
    </r>
    <r>
      <rPr>
        <sz val="11"/>
        <rFont val="Futura Medium"/>
      </rPr>
      <t xml:space="preserve">- Shutdown activities at Imo 3 on 21/02 -100% completed    </t>
    </r>
    <r>
      <rPr>
        <b/>
        <sz val="11"/>
        <rFont val="Futura Medium"/>
      </rPr>
      <t xml:space="preserve">                                                               </t>
    </r>
    <r>
      <rPr>
        <sz val="11"/>
        <rFont val="Futura Medium"/>
      </rPr>
      <t xml:space="preserve">- Weld &amp; Lay of Lines going to  LP1 &amp; LP2 hook-up - 81% Completed                                                                                                             - Secured FTO to continue laying of 6" bulkline to Imo 2 on 26/02   </t>
    </r>
    <r>
      <rPr>
        <b/>
        <sz val="11"/>
        <rFont val="Futura Medium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Futura Medium"/>
      </rPr>
      <t xml:space="preserve">- Cold cutting of disused pipes on the pipe rack at Imo1 f/s - 100% completed  </t>
    </r>
    <r>
      <rPr>
        <b/>
        <sz val="11"/>
        <rFont val="Futura Medium"/>
      </rPr>
      <t xml:space="preserve">                                                                                          </t>
    </r>
    <r>
      <rPr>
        <sz val="11"/>
        <rFont val="Futura Medium"/>
      </rPr>
      <t xml:space="preserve">   </t>
    </r>
    <r>
      <rPr>
        <b/>
        <sz val="11"/>
        <rFont val="Futura Medium"/>
      </rPr>
      <t xml:space="preserve">                                                                                                                </t>
    </r>
    <r>
      <rPr>
        <sz val="11"/>
        <rFont val="Futura Medium"/>
      </rPr>
      <t xml:space="preserve">                                           - Probing &amp; Identification of W5L - 100% Completed.             </t>
    </r>
    <r>
      <rPr>
        <b/>
        <sz val="11"/>
        <rFont val="Futura Medium"/>
      </rPr>
      <t xml:space="preserve">                                                     </t>
    </r>
    <r>
      <rPr>
        <sz val="11"/>
        <rFont val="Futura Medium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Flushing of W5L completed.                                                                                                               - Tie-In of W59T at Imo 1 end completed.</t>
    </r>
    <r>
      <rPr>
        <b/>
        <sz val="11"/>
        <rFont val="Futura Medium"/>
      </rPr>
      <t xml:space="preserve">                                                                                       </t>
    </r>
    <r>
      <rPr>
        <sz val="11"/>
        <rFont val="Futura Medium"/>
      </rPr>
      <t xml:space="preserve">- Removal of disused pipies at Imo 1 - 100% Completed     </t>
    </r>
    <r>
      <rPr>
        <b/>
        <sz val="11"/>
        <rFont val="Futura Medium"/>
      </rPr>
      <t xml:space="preserve">                                                                 </t>
    </r>
    <r>
      <rPr>
        <sz val="11"/>
        <rFont val="Futura Medium"/>
      </rPr>
      <t xml:space="preserve">- Stringing of 6" Line pipes along ROW to Imo 2 - 55% completed                                                    . Tie-in of W5L at the Gathering Manifold at Imo 1- 100% Completed                                                                                                                                                                                                                                                                             - Hydrotest of modified tie-In 8" Extension Spools at Imo 2  - 100% Completed                                                         - Welding &amp; Hydrotest of 2" relief line to header at Imo 2 - 100% Completed.                                 - Boundary Reopening for the new bulkine to Imo 2 in progress - 100% completed                           - Hydrotest of 6" Line (W59T &amp; W43T) Imo 3 to Imo 1 f/s in progress - 100% Completed                                                                        - Sleeving of welded joints on going - Cum 58.2% Completed.                                                          - Lowering of Linepipes along ROW - 58.2% Completed    </t>
    </r>
    <r>
      <rPr>
        <b/>
        <sz val="11"/>
        <rFont val="Futura Medium"/>
      </rPr>
      <t xml:space="preserve">  </t>
    </r>
    <r>
      <rPr>
        <sz val="11"/>
        <rFont val="Futura Medium"/>
      </rPr>
      <t xml:space="preserve">                                                             - Installation &amp; Bolt Up of Shutdown Spools for Imo 2 - 100% Completion                                         - Installation of spools &amp; Hook-Up of bulk lines to Inlet Manifold at Imo 3- 100% Completed                  - Backfilling of Imo 3 end - 100% Completed     </t>
    </r>
    <r>
      <rPr>
        <b/>
        <sz val="11"/>
        <rFont val="Futura Medium"/>
      </rPr>
      <t xml:space="preserve">                                                                      </t>
    </r>
    <r>
      <rPr>
        <sz val="11"/>
        <rFont val="Futura Medium"/>
      </rPr>
      <t xml:space="preserve">                                                                                  - Radiography of welded joints - 244 joints radiographed todate. 68% completed                                - Repair Works of Vandalized Section of W5L - 100% Completed                                                          - Hydrotest of Inlet line to LP1 &amp; LP2 Header at Imo 1 Completed.                                                      - Re-Modification of LP1 &amp; LP1 Hook Up Spools at Imo 1 - Completed     </t>
    </r>
    <r>
      <rPr>
        <b/>
        <sz val="11"/>
        <rFont val="Futura Medium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Futura Medium"/>
      </rPr>
      <t xml:space="preserve">- Installation of Inplot piping &amp; Bulk Header Manifold at Imo 1 FS - 100% Completed                                                                                                                                                                                                                                 - Hook Up of Bulkline Manifold to LP1 &amp; LP2 - 100% Completed                                                                                                                                - Commisioning of Imo 3 Buliklines To Imo1 LP1 &amp; LP2 Headers - Completed on 12/04/18               </t>
    </r>
    <r>
      <rPr>
        <b/>
        <sz val="11"/>
        <rFont val="Futura Medium"/>
      </rPr>
      <t xml:space="preserve">- Hydrotest of Test Line W5L Completed  </t>
    </r>
    <r>
      <rPr>
        <sz val="11"/>
        <rFont val="Futura Medium"/>
      </rPr>
      <t xml:space="preserve">                                                                       </t>
    </r>
    <r>
      <rPr>
        <b/>
        <sz val="11"/>
        <rFont val="Futura Medium"/>
      </rPr>
      <t xml:space="preserve">           - Backfilling of Imo 1 end - 99% Completed.                                                                           - Weld &amp; Lay of Lines new 6" bulkline to Imo 2 - 58% Completed                                                - Bush clearing along Imo 2 R.O.W - 50% Completed                                                                                                                                                                                                                      </t>
    </r>
  </si>
  <si>
    <t xml:space="preserve">LOWLIGHTS: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All planned activities regretted due to community interuption at Imo 2                                           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</si>
</sst>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Futura Medium"/>
    </font>
    <font>
      <b/>
      <sz val="8"/>
      <color theme="1"/>
      <name val="Cambria"/>
      <family val="1"/>
    </font>
    <font>
      <b/>
      <sz val="8"/>
      <color theme="1"/>
      <name val="Futura Medium"/>
    </font>
    <font>
      <b/>
      <sz val="10"/>
      <color rgb="FF000000"/>
      <name val="Futura Medium"/>
    </font>
    <font>
      <b/>
      <sz val="10"/>
      <color theme="1"/>
      <name val="Futura Medium"/>
    </font>
    <font>
      <b/>
      <sz val="11"/>
      <color rgb="FF000000"/>
      <name val="Futura Medium"/>
    </font>
    <font>
      <b/>
      <i/>
      <sz val="10"/>
      <color theme="1"/>
      <name val="Futura Medium"/>
    </font>
    <font>
      <sz val="10"/>
      <color rgb="FF000000"/>
      <name val="Futura Medium"/>
    </font>
    <font>
      <sz val="10"/>
      <name val="Futura Medium"/>
    </font>
    <font>
      <sz val="11"/>
      <color rgb="FFFF0000"/>
      <name val="Futura Medium"/>
    </font>
    <font>
      <u/>
      <sz val="11"/>
      <color theme="10"/>
      <name val="Calibri"/>
      <family val="2"/>
      <scheme val="minor"/>
    </font>
    <font>
      <u/>
      <sz val="36"/>
      <color theme="10"/>
      <name val="Calibri"/>
      <family val="2"/>
      <scheme val="minor"/>
    </font>
    <font>
      <b/>
      <sz val="10"/>
      <name val="Futura Medium"/>
    </font>
    <font>
      <sz val="8"/>
      <color theme="1"/>
      <name val="Futura Medium"/>
    </font>
    <font>
      <sz val="10"/>
      <color theme="1"/>
      <name val="Futura Medium"/>
    </font>
    <font>
      <b/>
      <sz val="11"/>
      <color theme="1"/>
      <name val="Calibri"/>
      <family val="2"/>
      <scheme val="minor"/>
    </font>
    <font>
      <sz val="12"/>
      <color rgb="FF365F91"/>
      <name val="Cambria"/>
      <family val="1"/>
    </font>
    <font>
      <b/>
      <sz val="12"/>
      <color theme="1"/>
      <name val="Futura Medium"/>
    </font>
    <font>
      <b/>
      <sz val="8"/>
      <color rgb="FF1F497D"/>
      <name val="Futura Medium"/>
    </font>
    <font>
      <sz val="10"/>
      <color rgb="FF000000"/>
      <name val="Cambria"/>
      <family val="1"/>
    </font>
    <font>
      <b/>
      <sz val="8"/>
      <color rgb="FFFFFFFF"/>
      <name val="Futura Medium"/>
    </font>
    <font>
      <b/>
      <sz val="10"/>
      <color rgb="FFFFFFFF"/>
      <name val="Futura Medium"/>
    </font>
    <font>
      <b/>
      <sz val="11"/>
      <color rgb="FF00B050"/>
      <name val="Futura Medium"/>
    </font>
    <font>
      <sz val="11"/>
      <name val="Futura Medium"/>
    </font>
    <font>
      <b/>
      <sz val="11"/>
      <name val="Futura Medium"/>
    </font>
    <font>
      <sz val="12"/>
      <name val="Futura Medium"/>
    </font>
    <font>
      <sz val="10"/>
      <color rgb="FF1F497D"/>
      <name val="Futura Medium"/>
    </font>
    <font>
      <sz val="12"/>
      <color theme="1"/>
      <name val="Futura Medium"/>
    </font>
    <font>
      <b/>
      <sz val="12"/>
      <color rgb="FFFF0000"/>
      <name val="Futura Medium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EF1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E6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5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9" fontId="10" fillId="5" borderId="1" xfId="1" applyFont="1" applyFill="1" applyBorder="1" applyAlignment="1">
      <alignment horizontal="center" vertical="center"/>
    </xf>
    <xf numFmtId="9" fontId="10" fillId="5" borderId="1" xfId="0" applyNumberFormat="1" applyFont="1" applyFill="1" applyBorder="1" applyAlignment="1" applyProtection="1">
      <alignment horizontal="center" vertical="center"/>
      <protection locked="0"/>
    </xf>
    <xf numFmtId="164" fontId="9" fillId="6" borderId="1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 applyProtection="1">
      <alignment vertical="center" wrapText="1"/>
      <protection locked="0"/>
    </xf>
    <xf numFmtId="0" fontId="11" fillId="5" borderId="7" xfId="0" applyFont="1" applyFill="1" applyBorder="1" applyAlignment="1" applyProtection="1">
      <alignment vertical="center" wrapText="1"/>
      <protection locked="0"/>
    </xf>
    <xf numFmtId="0" fontId="11" fillId="5" borderId="0" xfId="0" applyFont="1" applyFill="1" applyBorder="1" applyAlignment="1" applyProtection="1">
      <alignment vertical="center" wrapText="1"/>
      <protection locked="0"/>
    </xf>
    <xf numFmtId="0" fontId="11" fillId="5" borderId="8" xfId="0" applyFont="1" applyFill="1" applyBorder="1" applyAlignment="1" applyProtection="1">
      <alignment vertical="center" wrapText="1"/>
      <protection locked="0"/>
    </xf>
    <xf numFmtId="9" fontId="15" fillId="6" borderId="2" xfId="0" applyNumberFormat="1" applyFont="1" applyFill="1" applyBorder="1" applyAlignment="1" applyProtection="1">
      <alignment horizontal="center" vertical="center"/>
      <protection locked="0"/>
    </xf>
    <xf numFmtId="9" fontId="15" fillId="6" borderId="5" xfId="0" applyNumberFormat="1" applyFont="1" applyFill="1" applyBorder="1" applyAlignment="1" applyProtection="1">
      <alignment horizontal="center" vertical="center"/>
      <protection locked="0"/>
    </xf>
    <xf numFmtId="9" fontId="15" fillId="6" borderId="9" xfId="0" applyNumberFormat="1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>
      <alignment vertical="center"/>
    </xf>
    <xf numFmtId="9" fontId="9" fillId="2" borderId="13" xfId="1" applyFont="1" applyFill="1" applyBorder="1" applyAlignment="1">
      <alignment horizontal="center" vertical="center"/>
    </xf>
    <xf numFmtId="164" fontId="9" fillId="2" borderId="13" xfId="0" applyNumberFormat="1" applyFont="1" applyFill="1" applyBorder="1" applyAlignment="1">
      <alignment vertical="center"/>
    </xf>
    <xf numFmtId="164" fontId="9" fillId="2" borderId="17" xfId="0" applyNumberFormat="1" applyFont="1" applyFill="1" applyBorder="1" applyAlignment="1">
      <alignment vertical="center"/>
    </xf>
    <xf numFmtId="0" fontId="9" fillId="5" borderId="5" xfId="0" applyFont="1" applyFill="1" applyBorder="1" applyAlignment="1">
      <alignment vertical="center"/>
    </xf>
    <xf numFmtId="9" fontId="10" fillId="5" borderId="1" xfId="1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>
      <alignment vertical="center"/>
    </xf>
    <xf numFmtId="9" fontId="14" fillId="6" borderId="1" xfId="1" applyFont="1" applyFill="1" applyBorder="1" applyAlignment="1" applyProtection="1">
      <alignment horizontal="center" vertical="center"/>
      <protection locked="0"/>
    </xf>
    <xf numFmtId="0" fontId="9" fillId="5" borderId="11" xfId="0" applyFont="1" applyFill="1" applyBorder="1" applyAlignment="1">
      <alignment vertical="center"/>
    </xf>
    <xf numFmtId="0" fontId="10" fillId="5" borderId="18" xfId="0" applyFont="1" applyFill="1" applyBorder="1" applyAlignment="1">
      <alignment horizontal="center" vertical="center"/>
    </xf>
    <xf numFmtId="9" fontId="10" fillId="5" borderId="18" xfId="1" applyFont="1" applyFill="1" applyBorder="1" applyAlignment="1" applyProtection="1">
      <alignment horizontal="center" vertical="center"/>
      <protection locked="0"/>
    </xf>
    <xf numFmtId="164" fontId="9" fillId="6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9" fontId="9" fillId="2" borderId="1" xfId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9" fontId="10" fillId="6" borderId="1" xfId="1" applyFont="1" applyFill="1" applyBorder="1" applyAlignment="1" applyProtection="1">
      <alignment horizontal="center" vertical="center"/>
      <protection locked="0"/>
    </xf>
    <xf numFmtId="0" fontId="16" fillId="5" borderId="5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horizontal="left" vertical="center"/>
    </xf>
    <xf numFmtId="0" fontId="11" fillId="5" borderId="15" xfId="0" applyFont="1" applyFill="1" applyBorder="1" applyAlignment="1" applyProtection="1">
      <alignment vertical="center" wrapText="1"/>
      <protection locked="0"/>
    </xf>
    <xf numFmtId="0" fontId="11" fillId="5" borderId="16" xfId="0" applyFont="1" applyFill="1" applyBorder="1" applyAlignment="1" applyProtection="1">
      <alignment vertical="center" wrapText="1"/>
      <protection locked="0"/>
    </xf>
    <xf numFmtId="0" fontId="14" fillId="2" borderId="19" xfId="0" applyFont="1" applyFill="1" applyBorder="1" applyAlignment="1">
      <alignment horizontal="center" vertical="center"/>
    </xf>
    <xf numFmtId="9" fontId="14" fillId="2" borderId="19" xfId="0" applyNumberFormat="1" applyFont="1" applyFill="1" applyBorder="1" applyAlignment="1">
      <alignment horizontal="center" vertical="center"/>
    </xf>
    <xf numFmtId="9" fontId="15" fillId="6" borderId="20" xfId="0" applyNumberFormat="1" applyFont="1" applyFill="1" applyBorder="1" applyAlignment="1" applyProtection="1">
      <alignment horizontal="center" vertical="center"/>
      <protection locked="0"/>
    </xf>
    <xf numFmtId="9" fontId="15" fillId="6" borderId="21" xfId="0" applyNumberFormat="1" applyFont="1" applyFill="1" applyBorder="1" applyAlignment="1" applyProtection="1">
      <alignment horizontal="center" vertical="center"/>
      <protection locked="0"/>
    </xf>
    <xf numFmtId="9" fontId="15" fillId="6" borderId="22" xfId="0" applyNumberFormat="1" applyFont="1" applyFill="1" applyBorder="1" applyAlignment="1" applyProtection="1">
      <alignment horizontal="center" vertical="center"/>
      <protection locked="0"/>
    </xf>
    <xf numFmtId="9" fontId="14" fillId="2" borderId="19" xfId="1" applyFont="1" applyFill="1" applyBorder="1" applyAlignment="1">
      <alignment horizontal="center" vertical="center"/>
    </xf>
    <xf numFmtId="0" fontId="0" fillId="0" borderId="23" xfId="0" applyBorder="1"/>
    <xf numFmtId="0" fontId="18" fillId="7" borderId="24" xfId="0" applyFont="1" applyFill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0" fillId="0" borderId="27" xfId="0" applyBorder="1"/>
    <xf numFmtId="0" fontId="2" fillId="7" borderId="28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3" fontId="27" fillId="9" borderId="33" xfId="0" applyNumberFormat="1" applyFont="1" applyFill="1" applyBorder="1" applyAlignment="1" applyProtection="1">
      <alignment horizontal="center" vertical="center"/>
      <protection locked="0"/>
    </xf>
    <xf numFmtId="3" fontId="27" fillId="9" borderId="34" xfId="0" applyNumberFormat="1" applyFont="1" applyFill="1" applyBorder="1" applyAlignment="1" applyProtection="1">
      <alignment horizontal="center" vertical="center"/>
      <protection locked="0"/>
    </xf>
    <xf numFmtId="3" fontId="27" fillId="9" borderId="30" xfId="0" applyNumberFormat="1" applyFont="1" applyFill="1" applyBorder="1" applyAlignment="1" applyProtection="1">
      <alignment horizontal="center" vertical="center"/>
      <protection locked="0"/>
    </xf>
    <xf numFmtId="0" fontId="27" fillId="9" borderId="25" xfId="0" applyFont="1" applyFill="1" applyBorder="1" applyAlignment="1" applyProtection="1">
      <alignment horizontal="center" vertical="center"/>
      <protection locked="0"/>
    </xf>
    <xf numFmtId="0" fontId="27" fillId="9" borderId="4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9" fontId="7" fillId="0" borderId="1" xfId="0" applyNumberFormat="1" applyFont="1" applyBorder="1" applyAlignment="1">
      <alignment horizontal="left" vertical="center" wrapText="1"/>
    </xf>
    <xf numFmtId="0" fontId="0" fillId="0" borderId="0" xfId="0" applyBorder="1"/>
    <xf numFmtId="0" fontId="16" fillId="6" borderId="5" xfId="0" applyFont="1" applyFill="1" applyBorder="1" applyAlignment="1">
      <alignment horizontal="left" vertical="center"/>
    </xf>
    <xf numFmtId="0" fontId="16" fillId="5" borderId="11" xfId="0" applyFont="1" applyFill="1" applyBorder="1" applyAlignment="1">
      <alignment vertical="center"/>
    </xf>
    <xf numFmtId="0" fontId="16" fillId="5" borderId="5" xfId="0" applyFont="1" applyFill="1" applyBorder="1" applyAlignment="1">
      <alignment vertical="center"/>
    </xf>
    <xf numFmtId="0" fontId="0" fillId="0" borderId="41" xfId="0" applyBorder="1"/>
    <xf numFmtId="0" fontId="17" fillId="0" borderId="40" xfId="0" applyFont="1" applyBorder="1"/>
    <xf numFmtId="0" fontId="0" fillId="0" borderId="40" xfId="0" applyBorder="1"/>
    <xf numFmtId="0" fontId="0" fillId="0" borderId="42" xfId="0" applyBorder="1"/>
    <xf numFmtId="9" fontId="14" fillId="5" borderId="18" xfId="1" applyFont="1" applyFill="1" applyBorder="1" applyAlignment="1" applyProtection="1">
      <alignment horizontal="center" vertical="center"/>
      <protection locked="0"/>
    </xf>
    <xf numFmtId="164" fontId="9" fillId="2" borderId="1" xfId="0" applyNumberFormat="1" applyFont="1" applyFill="1" applyBorder="1" applyAlignment="1">
      <alignment horizontal="center" vertical="center"/>
    </xf>
    <xf numFmtId="9" fontId="14" fillId="5" borderId="1" xfId="1" applyFont="1" applyFill="1" applyBorder="1" applyAlignment="1" applyProtection="1">
      <alignment horizontal="center" vertical="center"/>
      <protection locked="0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9" fontId="13" fillId="6" borderId="10" xfId="2" applyNumberFormat="1" applyFont="1" applyFill="1" applyBorder="1" applyAlignment="1">
      <alignment horizontal="center" vertical="center"/>
    </xf>
    <xf numFmtId="9" fontId="13" fillId="6" borderId="11" xfId="2" applyNumberFormat="1" applyFont="1" applyFill="1" applyBorder="1" applyAlignment="1">
      <alignment horizontal="center" vertical="center"/>
    </xf>
    <xf numFmtId="9" fontId="13" fillId="6" borderId="12" xfId="2" applyNumberFormat="1" applyFont="1" applyFill="1" applyBorder="1" applyAlignment="1">
      <alignment horizontal="center" vertical="center"/>
    </xf>
    <xf numFmtId="9" fontId="13" fillId="6" borderId="13" xfId="2" applyNumberFormat="1" applyFont="1" applyFill="1" applyBorder="1" applyAlignment="1">
      <alignment horizontal="center" vertical="center"/>
    </xf>
    <xf numFmtId="9" fontId="13" fillId="6" borderId="0" xfId="2" applyNumberFormat="1" applyFont="1" applyFill="1" applyBorder="1" applyAlignment="1">
      <alignment horizontal="center" vertical="center"/>
    </xf>
    <xf numFmtId="9" fontId="13" fillId="6" borderId="8" xfId="2" applyNumberFormat="1" applyFont="1" applyFill="1" applyBorder="1" applyAlignment="1">
      <alignment horizontal="center" vertical="center"/>
    </xf>
    <xf numFmtId="9" fontId="13" fillId="6" borderId="14" xfId="2" applyNumberFormat="1" applyFont="1" applyFill="1" applyBorder="1" applyAlignment="1">
      <alignment horizontal="center" vertical="center"/>
    </xf>
    <xf numFmtId="9" fontId="13" fillId="6" borderId="15" xfId="2" applyNumberFormat="1" applyFont="1" applyFill="1" applyBorder="1" applyAlignment="1">
      <alignment horizontal="center" vertical="center"/>
    </xf>
    <xf numFmtId="9" fontId="13" fillId="6" borderId="16" xfId="2" applyNumberFormat="1" applyFont="1" applyFill="1" applyBorder="1" applyAlignment="1">
      <alignment horizontal="center" vertical="center"/>
    </xf>
    <xf numFmtId="0" fontId="30" fillId="0" borderId="27" xfId="0" applyFont="1" applyBorder="1" applyAlignment="1" applyProtection="1">
      <alignment vertical="center" wrapText="1"/>
      <protection locked="0"/>
    </xf>
    <xf numFmtId="0" fontId="30" fillId="0" borderId="0" xfId="0" applyFont="1" applyBorder="1" applyAlignment="1" applyProtection="1">
      <alignment vertical="center" wrapText="1"/>
      <protection locked="0"/>
    </xf>
    <xf numFmtId="0" fontId="30" fillId="0" borderId="37" xfId="0" applyFont="1" applyBorder="1" applyAlignment="1" applyProtection="1">
      <alignment vertical="center" wrapText="1"/>
      <protection locked="0"/>
    </xf>
    <xf numFmtId="0" fontId="31" fillId="0" borderId="27" xfId="0" applyFont="1" applyBorder="1" applyAlignment="1" applyProtection="1">
      <alignment vertical="center" wrapText="1"/>
      <protection locked="0"/>
    </xf>
    <xf numFmtId="0" fontId="31" fillId="0" borderId="0" xfId="0" applyFont="1" applyBorder="1" applyAlignment="1" applyProtection="1">
      <alignment vertical="center" wrapText="1"/>
      <protection locked="0"/>
    </xf>
    <xf numFmtId="0" fontId="31" fillId="0" borderId="37" xfId="0" applyFont="1" applyBorder="1" applyAlignment="1" applyProtection="1">
      <alignment vertical="center" wrapText="1"/>
      <protection locked="0"/>
    </xf>
    <xf numFmtId="0" fontId="27" fillId="9" borderId="4" xfId="0" applyFont="1" applyFill="1" applyBorder="1" applyAlignment="1">
      <alignment horizontal="center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25" xfId="0" applyFont="1" applyFill="1" applyBorder="1" applyAlignment="1" applyProtection="1">
      <alignment horizontal="center" vertical="center"/>
      <protection locked="0"/>
    </xf>
    <xf numFmtId="0" fontId="27" fillId="9" borderId="4" xfId="0" applyFont="1" applyFill="1" applyBorder="1" applyAlignment="1" applyProtection="1">
      <alignment horizontal="center" vertical="center"/>
      <protection locked="0"/>
    </xf>
    <xf numFmtId="0" fontId="27" fillId="9" borderId="26" xfId="0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0" fillId="0" borderId="37" xfId="0" applyBorder="1" applyAlignment="1" applyProtection="1">
      <alignment vertical="top" wrapText="1"/>
      <protection locked="0"/>
    </xf>
    <xf numFmtId="0" fontId="7" fillId="0" borderId="38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9" fontId="6" fillId="4" borderId="2" xfId="0" applyNumberFormat="1" applyFont="1" applyFill="1" applyBorder="1" applyAlignment="1">
      <alignment horizontal="center" vertical="center"/>
    </xf>
    <xf numFmtId="9" fontId="6" fillId="4" borderId="5" xfId="0" applyNumberFormat="1" applyFont="1" applyFill="1" applyBorder="1" applyAlignment="1">
      <alignment horizontal="center" vertical="center"/>
    </xf>
    <xf numFmtId="9" fontId="6" fillId="4" borderId="9" xfId="0" applyNumberFormat="1" applyFont="1" applyFill="1" applyBorder="1" applyAlignment="1">
      <alignment horizontal="center" vertical="center"/>
    </xf>
    <xf numFmtId="9" fontId="8" fillId="4" borderId="2" xfId="0" applyNumberFormat="1" applyFont="1" applyFill="1" applyBorder="1" applyAlignment="1">
      <alignment horizontal="center" vertical="center"/>
    </xf>
    <xf numFmtId="9" fontId="8" fillId="4" borderId="5" xfId="0" applyNumberFormat="1" applyFont="1" applyFill="1" applyBorder="1" applyAlignment="1">
      <alignment horizontal="center" vertical="center"/>
    </xf>
    <xf numFmtId="9" fontId="8" fillId="4" borderId="9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7" borderId="25" xfId="0" applyFont="1" applyFill="1" applyBorder="1" applyAlignment="1">
      <alignment horizontal="left" vertical="center"/>
    </xf>
    <xf numFmtId="0" fontId="18" fillId="7" borderId="4" xfId="0" applyFont="1" applyFill="1" applyBorder="1" applyAlignment="1">
      <alignment horizontal="left" vertical="center"/>
    </xf>
    <xf numFmtId="0" fontId="18" fillId="7" borderId="2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14" fontId="20" fillId="0" borderId="25" xfId="0" applyNumberFormat="1" applyFont="1" applyBorder="1" applyAlignment="1">
      <alignment horizontal="center" vertical="center"/>
    </xf>
    <xf numFmtId="14" fontId="20" fillId="0" borderId="29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" fillId="2" borderId="31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14" fontId="2" fillId="0" borderId="25" xfId="0" applyNumberFormat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5" fillId="2" borderId="31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21" fillId="0" borderId="2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2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2" xfId="0" applyFont="1" applyFill="1" applyBorder="1" applyAlignment="1">
      <alignment horizontal="center" vertical="center"/>
    </xf>
    <xf numFmtId="0" fontId="23" fillId="8" borderId="31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3" fillId="8" borderId="26" xfId="0" applyFont="1" applyFill="1" applyBorder="1" applyAlignment="1">
      <alignment horizontal="center" vertical="center"/>
    </xf>
    <xf numFmtId="0" fontId="24" fillId="0" borderId="23" xfId="0" applyFont="1" applyBorder="1" applyAlignment="1">
      <alignment vertical="center" wrapText="1"/>
    </xf>
    <xf numFmtId="0" fontId="24" fillId="0" borderId="6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3" xfId="0" applyBorder="1" applyAlignment="1" applyProtection="1">
      <alignment vertical="top" wrapText="1"/>
      <protection locked="0"/>
    </xf>
    <xf numFmtId="0" fontId="0" fillId="0" borderId="34" xfId="0" applyBorder="1" applyAlignment="1" applyProtection="1">
      <alignment vertical="top" wrapText="1"/>
      <protection locked="0"/>
    </xf>
    <xf numFmtId="0" fontId="0" fillId="0" borderId="30" xfId="0" applyBorder="1" applyAlignment="1" applyProtection="1">
      <alignment vertical="top" wrapText="1"/>
      <protection locked="0"/>
    </xf>
    <xf numFmtId="0" fontId="28" fillId="0" borderId="23" xfId="0" applyFont="1" applyBorder="1" applyAlignment="1" applyProtection="1">
      <alignment vertical="center" wrapText="1"/>
      <protection locked="0"/>
    </xf>
    <xf numFmtId="0" fontId="28" fillId="0" borderId="6" xfId="0" applyFont="1" applyBorder="1" applyAlignment="1" applyProtection="1">
      <alignment vertical="center" wrapText="1"/>
      <protection locked="0"/>
    </xf>
    <xf numFmtId="0" fontId="28" fillId="0" borderId="35" xfId="0" applyFont="1" applyBorder="1" applyAlignment="1" applyProtection="1">
      <alignment vertical="center" wrapText="1"/>
      <protection locked="0"/>
    </xf>
    <xf numFmtId="0" fontId="29" fillId="0" borderId="27" xfId="0" quotePrefix="1" applyFont="1" applyBorder="1" applyAlignment="1" applyProtection="1">
      <alignment horizontal="left" vertical="top" wrapText="1"/>
      <protection locked="0"/>
    </xf>
    <xf numFmtId="0" fontId="29" fillId="0" borderId="0" xfId="0" applyFont="1" applyBorder="1" applyAlignment="1" applyProtection="1">
      <alignment horizontal="left" vertical="top" wrapText="1"/>
      <protection locked="0"/>
    </xf>
    <xf numFmtId="0" fontId="29" fillId="0" borderId="37" xfId="0" applyFont="1" applyBorder="1" applyAlignment="1" applyProtection="1">
      <alignment horizontal="left" vertical="top" wrapText="1"/>
      <protection locked="0"/>
    </xf>
    <xf numFmtId="0" fontId="29" fillId="0" borderId="27" xfId="0" applyFont="1" applyBorder="1" applyAlignment="1" applyProtection="1">
      <alignment horizontal="left" vertical="top" wrapText="1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3">
    <dxf>
      <font>
        <b val="0"/>
        <i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6"/>
  <sheetViews>
    <sheetView tabSelected="1" zoomScale="90" zoomScaleNormal="90" workbookViewId="0">
      <selection activeCell="W5" sqref="W5"/>
    </sheetView>
  </sheetViews>
  <sheetFormatPr defaultRowHeight="15" x14ac:dyDescent="0.25"/>
  <cols>
    <col min="1" max="1" width="2.5703125" customWidth="1"/>
    <col min="2" max="2" width="6.7109375" customWidth="1"/>
    <col min="3" max="4" width="15.42578125" customWidth="1"/>
    <col min="5" max="5" width="13.140625" customWidth="1"/>
    <col min="6" max="6" width="14.7109375" customWidth="1"/>
    <col min="7" max="7" width="13" customWidth="1"/>
    <col min="8" max="8" width="13.140625" customWidth="1"/>
    <col min="9" max="9" width="10.7109375" customWidth="1"/>
    <col min="14" max="14" width="7.28515625" customWidth="1"/>
    <col min="15" max="15" width="16.140625" customWidth="1"/>
    <col min="16" max="16" width="8.85546875" customWidth="1"/>
    <col min="17" max="17" width="14.7109375" customWidth="1"/>
    <col min="18" max="18" width="6" customWidth="1"/>
    <col min="19" max="19" width="7.7109375" customWidth="1"/>
    <col min="20" max="20" width="3.85546875" customWidth="1"/>
    <col min="21" max="21" width="4.5703125" customWidth="1"/>
  </cols>
  <sheetData>
    <row r="1" spans="2:39" ht="15.75" thickBot="1" x14ac:dyDescent="0.3"/>
    <row r="2" spans="2:39" ht="28.5" customHeight="1" thickBot="1" x14ac:dyDescent="0.3">
      <c r="B2" s="45"/>
      <c r="C2" s="46" t="s">
        <v>64</v>
      </c>
      <c r="D2" s="119" t="s">
        <v>65</v>
      </c>
      <c r="E2" s="120"/>
      <c r="F2" s="120"/>
      <c r="G2" s="120"/>
      <c r="H2" s="120"/>
      <c r="I2" s="120"/>
      <c r="J2" s="120"/>
      <c r="K2" s="121" t="s">
        <v>66</v>
      </c>
      <c r="L2" s="122"/>
      <c r="M2" s="123"/>
      <c r="N2" s="124" t="s">
        <v>67</v>
      </c>
      <c r="O2" s="124"/>
      <c r="P2" s="124"/>
      <c r="Q2" s="124"/>
      <c r="R2" s="124"/>
      <c r="S2" s="124"/>
      <c r="T2" s="124"/>
      <c r="U2" s="47"/>
    </row>
    <row r="3" spans="2:39" ht="15.75" thickBot="1" x14ac:dyDescent="0.3">
      <c r="B3" s="48"/>
      <c r="C3" s="49" t="s">
        <v>68</v>
      </c>
      <c r="D3" s="125">
        <v>43206</v>
      </c>
      <c r="E3" s="126"/>
      <c r="F3" s="50" t="s">
        <v>6</v>
      </c>
      <c r="G3" s="125">
        <v>43059</v>
      </c>
      <c r="H3" s="127"/>
      <c r="I3" s="128" t="s">
        <v>4</v>
      </c>
      <c r="J3" s="129"/>
      <c r="K3" s="130">
        <v>43218</v>
      </c>
      <c r="L3" s="131"/>
      <c r="M3" s="131"/>
      <c r="N3" s="131"/>
      <c r="O3" s="132"/>
      <c r="P3" s="133" t="s">
        <v>69</v>
      </c>
      <c r="Q3" s="134"/>
      <c r="R3" s="135" t="s">
        <v>70</v>
      </c>
      <c r="S3" s="136"/>
      <c r="T3" s="136"/>
      <c r="U3" s="137"/>
    </row>
    <row r="4" spans="2:39" ht="19.5" customHeight="1" thickBot="1" x14ac:dyDescent="0.3">
      <c r="B4" s="45"/>
      <c r="C4" s="138" t="s">
        <v>71</v>
      </c>
      <c r="D4" s="139"/>
      <c r="E4" s="139"/>
      <c r="F4" s="139"/>
      <c r="G4" s="139"/>
      <c r="H4" s="140"/>
      <c r="I4" s="141" t="s">
        <v>72</v>
      </c>
      <c r="J4" s="141"/>
      <c r="K4" s="141"/>
      <c r="L4" s="141"/>
      <c r="M4" s="142"/>
      <c r="N4" s="143" t="s">
        <v>73</v>
      </c>
      <c r="O4" s="144"/>
      <c r="P4" s="144"/>
      <c r="Q4" s="144"/>
      <c r="R4" s="144"/>
      <c r="S4" s="144"/>
      <c r="T4" s="144"/>
      <c r="U4" s="145"/>
    </row>
    <row r="5" spans="2:39" ht="129.75" customHeight="1" thickBot="1" x14ac:dyDescent="0.3">
      <c r="B5" s="48"/>
      <c r="C5" s="146" t="s">
        <v>93</v>
      </c>
      <c r="D5" s="147"/>
      <c r="E5" s="147"/>
      <c r="F5" s="147"/>
      <c r="G5" s="147"/>
      <c r="H5" s="148"/>
      <c r="I5" s="91" t="s">
        <v>91</v>
      </c>
      <c r="J5" s="92"/>
      <c r="K5" s="51"/>
      <c r="L5" s="52">
        <v>22411</v>
      </c>
      <c r="M5" s="53"/>
      <c r="N5" s="158" t="s">
        <v>74</v>
      </c>
      <c r="O5" s="159"/>
      <c r="P5" s="159"/>
      <c r="Q5" s="159"/>
      <c r="R5" s="159"/>
      <c r="S5" s="159"/>
      <c r="T5" s="159"/>
      <c r="U5" s="160"/>
    </row>
    <row r="6" spans="2:39" ht="211.5" customHeight="1" thickBot="1" x14ac:dyDescent="0.3">
      <c r="B6" s="48"/>
      <c r="C6" s="149"/>
      <c r="D6" s="150"/>
      <c r="E6" s="150"/>
      <c r="F6" s="150"/>
      <c r="G6" s="150"/>
      <c r="H6" s="151"/>
      <c r="I6" s="91" t="s">
        <v>75</v>
      </c>
      <c r="J6" s="92"/>
      <c r="K6" s="54"/>
      <c r="L6" s="55">
        <v>25</v>
      </c>
      <c r="M6" s="56"/>
      <c r="N6" s="161" t="s">
        <v>92</v>
      </c>
      <c r="O6" s="162"/>
      <c r="P6" s="162"/>
      <c r="Q6" s="162"/>
      <c r="R6" s="162"/>
      <c r="S6" s="162"/>
      <c r="T6" s="162"/>
      <c r="U6" s="163"/>
    </row>
    <row r="7" spans="2:39" ht="153.75" customHeight="1" thickBot="1" x14ac:dyDescent="0.3">
      <c r="B7" s="48"/>
      <c r="C7" s="149"/>
      <c r="D7" s="150"/>
      <c r="E7" s="150"/>
      <c r="F7" s="150"/>
      <c r="G7" s="150"/>
      <c r="H7" s="151"/>
      <c r="I7" s="91" t="s">
        <v>76</v>
      </c>
      <c r="J7" s="92"/>
      <c r="K7" s="54"/>
      <c r="L7" s="55">
        <v>290</v>
      </c>
      <c r="M7" s="56"/>
      <c r="N7" s="164"/>
      <c r="O7" s="162"/>
      <c r="P7" s="162"/>
      <c r="Q7" s="162"/>
      <c r="R7" s="162"/>
      <c r="S7" s="162"/>
      <c r="T7" s="162"/>
      <c r="U7" s="163"/>
      <c r="AL7" s="58"/>
      <c r="AM7" s="58"/>
    </row>
    <row r="8" spans="2:39" ht="237" customHeight="1" thickBot="1" x14ac:dyDescent="0.3">
      <c r="B8" s="48"/>
      <c r="C8" s="149"/>
      <c r="D8" s="150"/>
      <c r="E8" s="150"/>
      <c r="F8" s="150"/>
      <c r="G8" s="150"/>
      <c r="H8" s="151"/>
      <c r="I8" s="91" t="s">
        <v>77</v>
      </c>
      <c r="J8" s="92"/>
      <c r="K8" s="93">
        <v>0</v>
      </c>
      <c r="L8" s="94"/>
      <c r="M8" s="95"/>
      <c r="N8" s="164"/>
      <c r="O8" s="162"/>
      <c r="P8" s="162"/>
      <c r="Q8" s="162"/>
      <c r="R8" s="162"/>
      <c r="S8" s="162"/>
      <c r="T8" s="162"/>
      <c r="U8" s="163"/>
    </row>
    <row r="9" spans="2:39" ht="38.25" customHeight="1" thickBot="1" x14ac:dyDescent="0.3">
      <c r="B9" s="48"/>
      <c r="C9" s="85" t="s">
        <v>94</v>
      </c>
      <c r="D9" s="86"/>
      <c r="E9" s="86"/>
      <c r="F9" s="86"/>
      <c r="G9" s="86"/>
      <c r="H9" s="87"/>
      <c r="I9" s="91" t="s">
        <v>78</v>
      </c>
      <c r="J9" s="92"/>
      <c r="K9" s="93" t="s">
        <v>79</v>
      </c>
      <c r="L9" s="94"/>
      <c r="M9" s="95"/>
      <c r="N9" s="164"/>
      <c r="O9" s="162"/>
      <c r="P9" s="162"/>
      <c r="Q9" s="162"/>
      <c r="R9" s="162"/>
      <c r="S9" s="162"/>
      <c r="T9" s="162"/>
      <c r="U9" s="163"/>
    </row>
    <row r="10" spans="2:39" ht="34.5" customHeight="1" thickBot="1" x14ac:dyDescent="0.3">
      <c r="B10" s="48"/>
      <c r="C10" s="88"/>
      <c r="D10" s="89"/>
      <c r="E10" s="89"/>
      <c r="F10" s="89"/>
      <c r="G10" s="89"/>
      <c r="H10" s="90"/>
      <c r="I10" s="91" t="s">
        <v>80</v>
      </c>
      <c r="J10" s="92"/>
      <c r="K10" s="93" t="s">
        <v>79</v>
      </c>
      <c r="L10" s="94"/>
      <c r="M10" s="95"/>
      <c r="N10" s="164"/>
      <c r="O10" s="162"/>
      <c r="P10" s="162"/>
      <c r="Q10" s="162"/>
      <c r="R10" s="162"/>
      <c r="S10" s="162"/>
      <c r="T10" s="162"/>
      <c r="U10" s="163"/>
    </row>
    <row r="11" spans="2:39" ht="17.25" customHeight="1" thickBot="1" x14ac:dyDescent="0.3">
      <c r="B11" s="48"/>
      <c r="C11" s="88"/>
      <c r="D11" s="89"/>
      <c r="E11" s="89"/>
      <c r="F11" s="89"/>
      <c r="G11" s="89"/>
      <c r="H11" s="90"/>
      <c r="I11" s="91" t="s">
        <v>81</v>
      </c>
      <c r="J11" s="92"/>
      <c r="K11" s="93" t="s">
        <v>79</v>
      </c>
      <c r="L11" s="94"/>
      <c r="M11" s="95"/>
      <c r="N11" s="96"/>
      <c r="O11" s="97"/>
      <c r="P11" s="97"/>
      <c r="Q11" s="97"/>
      <c r="R11" s="97"/>
      <c r="S11" s="97"/>
      <c r="T11" s="97"/>
      <c r="U11" s="98"/>
    </row>
    <row r="12" spans="2:39" ht="21.75" customHeight="1" thickBot="1" x14ac:dyDescent="0.3">
      <c r="B12" s="48"/>
      <c r="C12" s="88"/>
      <c r="D12" s="89"/>
      <c r="E12" s="89"/>
      <c r="F12" s="89"/>
      <c r="G12" s="89"/>
      <c r="H12" s="90"/>
      <c r="I12" s="91" t="s">
        <v>82</v>
      </c>
      <c r="J12" s="92"/>
      <c r="K12" s="93" t="s">
        <v>79</v>
      </c>
      <c r="L12" s="94"/>
      <c r="M12" s="95"/>
      <c r="N12" s="96"/>
      <c r="O12" s="97"/>
      <c r="P12" s="97"/>
      <c r="Q12" s="97"/>
      <c r="R12" s="97"/>
      <c r="S12" s="97"/>
      <c r="T12" s="97"/>
      <c r="U12" s="98"/>
    </row>
    <row r="13" spans="2:39" ht="18.75" customHeight="1" thickBot="1" x14ac:dyDescent="0.3">
      <c r="B13" s="48"/>
      <c r="C13" s="99" t="s">
        <v>83</v>
      </c>
      <c r="D13" s="100"/>
      <c r="E13" s="100"/>
      <c r="F13" s="57">
        <f>R21</f>
        <v>0.75945804988662136</v>
      </c>
      <c r="G13" s="101"/>
      <c r="H13" s="102"/>
      <c r="I13" s="91" t="s">
        <v>84</v>
      </c>
      <c r="J13" s="92"/>
      <c r="K13" s="93" t="s">
        <v>79</v>
      </c>
      <c r="L13" s="94"/>
      <c r="M13" s="95"/>
      <c r="N13" s="96"/>
      <c r="O13" s="97"/>
      <c r="P13" s="97"/>
      <c r="Q13" s="97"/>
      <c r="R13" s="97"/>
      <c r="S13" s="97"/>
      <c r="T13" s="97"/>
      <c r="U13" s="98"/>
    </row>
    <row r="14" spans="2:39" ht="17.25" customHeight="1" thickBot="1" x14ac:dyDescent="0.3">
      <c r="B14" s="48"/>
      <c r="C14" s="152"/>
      <c r="D14" s="153"/>
      <c r="E14" s="153"/>
      <c r="F14" s="153"/>
      <c r="G14" s="153"/>
      <c r="H14" s="154"/>
      <c r="I14" s="91" t="s">
        <v>85</v>
      </c>
      <c r="J14" s="92"/>
      <c r="K14" s="93" t="s">
        <v>79</v>
      </c>
      <c r="L14" s="94"/>
      <c r="M14" s="95"/>
      <c r="N14" s="155"/>
      <c r="O14" s="156"/>
      <c r="P14" s="156"/>
      <c r="Q14" s="156"/>
      <c r="R14" s="156"/>
      <c r="S14" s="156"/>
      <c r="T14" s="156"/>
      <c r="U14" s="157"/>
    </row>
    <row r="15" spans="2:39" ht="24.75" customHeight="1" thickBot="1" x14ac:dyDescent="0.3">
      <c r="B15" s="62"/>
      <c r="C15" s="103" t="s">
        <v>0</v>
      </c>
      <c r="D15" s="104"/>
      <c r="E15" s="104"/>
      <c r="F15" s="104"/>
      <c r="G15" s="1" t="s">
        <v>1</v>
      </c>
      <c r="H15" s="1" t="s">
        <v>2</v>
      </c>
      <c r="I15" s="1" t="s">
        <v>3</v>
      </c>
      <c r="J15" s="105" t="s">
        <v>4</v>
      </c>
      <c r="K15" s="106"/>
      <c r="L15" s="1"/>
      <c r="M15" s="2"/>
      <c r="N15" s="2"/>
      <c r="O15" s="2"/>
      <c r="P15" s="2"/>
      <c r="Q15" s="3"/>
      <c r="R15" s="116"/>
      <c r="S15" s="117"/>
      <c r="T15" s="117"/>
      <c r="U15" s="118"/>
    </row>
    <row r="16" spans="2:39" ht="15.75" thickBot="1" x14ac:dyDescent="0.3">
      <c r="B16" s="63" t="s">
        <v>86</v>
      </c>
      <c r="C16" s="72" t="s">
        <v>5</v>
      </c>
      <c r="D16" s="73"/>
      <c r="E16" s="73"/>
      <c r="F16" s="73"/>
      <c r="G16" s="1"/>
      <c r="H16" s="4">
        <f>SUM(H17:H25)</f>
        <v>0.18367346938775508</v>
      </c>
      <c r="I16" s="5">
        <f>AVERAGE(I17:I25)</f>
        <v>1</v>
      </c>
      <c r="J16" s="1" t="s">
        <v>6</v>
      </c>
      <c r="K16" s="1" t="s">
        <v>7</v>
      </c>
      <c r="L16" s="1" t="s">
        <v>8</v>
      </c>
      <c r="M16" s="6"/>
      <c r="N16" s="6"/>
      <c r="O16" s="6"/>
      <c r="P16" s="6"/>
      <c r="Q16" s="3" t="s">
        <v>9</v>
      </c>
      <c r="R16" s="113">
        <f>G66</f>
        <v>49</v>
      </c>
      <c r="S16" s="114"/>
      <c r="T16" s="114"/>
      <c r="U16" s="115"/>
    </row>
    <row r="17" spans="2:21" ht="16.5" customHeight="1" x14ac:dyDescent="0.25">
      <c r="B17" s="64">
        <v>1</v>
      </c>
      <c r="C17" s="7" t="s">
        <v>10</v>
      </c>
      <c r="D17" s="7"/>
      <c r="E17" s="7"/>
      <c r="F17" s="7"/>
      <c r="G17" s="8">
        <v>1</v>
      </c>
      <c r="H17" s="9">
        <f>G17/$G$66</f>
        <v>2.0408163265306121E-2</v>
      </c>
      <c r="I17" s="10">
        <v>1</v>
      </c>
      <c r="J17" s="11">
        <v>43060</v>
      </c>
      <c r="K17" s="11">
        <v>43060</v>
      </c>
      <c r="L17" s="11">
        <v>43060</v>
      </c>
      <c r="M17" s="12"/>
      <c r="N17" s="12"/>
      <c r="O17" s="12"/>
      <c r="P17" s="13"/>
      <c r="Q17" s="3" t="s">
        <v>11</v>
      </c>
      <c r="R17" s="113">
        <f>COUNTIF(I17:I65,100%)</f>
        <v>31</v>
      </c>
      <c r="S17" s="114"/>
      <c r="T17" s="114"/>
      <c r="U17" s="115"/>
    </row>
    <row r="18" spans="2:21" ht="16.5" customHeight="1" x14ac:dyDescent="0.25">
      <c r="B18" s="64">
        <v>2</v>
      </c>
      <c r="C18" s="7" t="s">
        <v>12</v>
      </c>
      <c r="D18" s="7"/>
      <c r="E18" s="7"/>
      <c r="F18" s="7"/>
      <c r="G18" s="8">
        <v>1</v>
      </c>
      <c r="H18" s="9">
        <f t="shared" ref="H18:H65" si="0">G18/$G$66</f>
        <v>2.0408163265306121E-2</v>
      </c>
      <c r="I18" s="10">
        <v>1</v>
      </c>
      <c r="J18" s="11">
        <v>43060</v>
      </c>
      <c r="K18" s="11">
        <v>43060</v>
      </c>
      <c r="L18" s="11">
        <v>43060</v>
      </c>
      <c r="M18" s="14"/>
      <c r="N18" s="14"/>
      <c r="O18" s="14"/>
      <c r="P18" s="15"/>
      <c r="Q18" s="3" t="s">
        <v>13</v>
      </c>
      <c r="R18" s="113">
        <f>SUMPRODUCT((I17:I25&gt;0%)*(I17:I25&lt;100%))+SUMPRODUCT((I27:I36&gt;0%)*(I27:I36&lt;100%))+SUMPRODUCT((I40:I47&gt;0%)*(I40:I47&lt;100%))+SUMPRODUCT((I54:I62&gt;0%)*(I54:I62&lt;100%))+SUMPRODUCT((I64:I65&lt;0%)*(I64:I65&lt;100%))</f>
        <v>7</v>
      </c>
      <c r="S18" s="114"/>
      <c r="T18" s="114"/>
      <c r="U18" s="115"/>
    </row>
    <row r="19" spans="2:21" x14ac:dyDescent="0.25">
      <c r="B19" s="64">
        <v>3</v>
      </c>
      <c r="C19" s="7" t="s">
        <v>14</v>
      </c>
      <c r="D19" s="7"/>
      <c r="E19" s="7"/>
      <c r="F19" s="7"/>
      <c r="G19" s="8">
        <v>1</v>
      </c>
      <c r="H19" s="9">
        <f t="shared" si="0"/>
        <v>2.0408163265306121E-2</v>
      </c>
      <c r="I19" s="10">
        <v>1</v>
      </c>
      <c r="J19" s="11">
        <v>43061</v>
      </c>
      <c r="K19" s="11">
        <v>43063</v>
      </c>
      <c r="L19" s="11">
        <v>43061</v>
      </c>
      <c r="M19" s="14"/>
      <c r="N19" s="14"/>
      <c r="O19" s="14"/>
      <c r="P19" s="15"/>
      <c r="Q19" s="3" t="s">
        <v>15</v>
      </c>
      <c r="R19" s="113">
        <f>R16-R18-R17</f>
        <v>11</v>
      </c>
      <c r="S19" s="114"/>
      <c r="T19" s="114"/>
      <c r="U19" s="115"/>
    </row>
    <row r="20" spans="2:21" x14ac:dyDescent="0.25">
      <c r="B20" s="64">
        <v>4</v>
      </c>
      <c r="C20" s="7" t="s">
        <v>16</v>
      </c>
      <c r="D20" s="7"/>
      <c r="E20" s="7"/>
      <c r="F20" s="7"/>
      <c r="G20" s="8">
        <v>1</v>
      </c>
      <c r="H20" s="9">
        <f t="shared" si="0"/>
        <v>2.0408163265306121E-2</v>
      </c>
      <c r="I20" s="10">
        <v>1</v>
      </c>
      <c r="J20" s="11">
        <v>43087</v>
      </c>
      <c r="K20" s="11">
        <v>43089</v>
      </c>
      <c r="L20" s="11">
        <v>43061</v>
      </c>
      <c r="M20" s="14"/>
      <c r="N20" s="14"/>
      <c r="O20" s="14"/>
      <c r="P20" s="15"/>
      <c r="Q20" s="3" t="s">
        <v>17</v>
      </c>
      <c r="R20" s="110">
        <f ca="1">SUMIF(K17:K65,"&lt;"&amp;TODAY(),H17:H65)</f>
        <v>0.98979591836734748</v>
      </c>
      <c r="S20" s="111"/>
      <c r="T20" s="111"/>
      <c r="U20" s="112"/>
    </row>
    <row r="21" spans="2:21" ht="16.5" customHeight="1" x14ac:dyDescent="0.25">
      <c r="B21" s="64">
        <v>5</v>
      </c>
      <c r="C21" s="7" t="s">
        <v>18</v>
      </c>
      <c r="D21" s="7"/>
      <c r="E21" s="7"/>
      <c r="F21" s="7"/>
      <c r="G21" s="8">
        <v>1</v>
      </c>
      <c r="H21" s="9">
        <f t="shared" si="0"/>
        <v>2.0408163265306121E-2</v>
      </c>
      <c r="I21" s="10">
        <v>1</v>
      </c>
      <c r="J21" s="11">
        <v>43081</v>
      </c>
      <c r="K21" s="11">
        <v>43083</v>
      </c>
      <c r="L21" s="11">
        <v>43083</v>
      </c>
      <c r="M21" s="14"/>
      <c r="N21" s="14"/>
      <c r="O21" s="14"/>
      <c r="P21" s="15"/>
      <c r="Q21" s="3" t="s">
        <v>19</v>
      </c>
      <c r="R21" s="107">
        <f>I66</f>
        <v>0.75945804988662136</v>
      </c>
      <c r="S21" s="108"/>
      <c r="T21" s="108"/>
      <c r="U21" s="109"/>
    </row>
    <row r="22" spans="2:21" ht="15" customHeight="1" x14ac:dyDescent="0.25">
      <c r="B22" s="64">
        <v>6</v>
      </c>
      <c r="C22" s="7" t="s">
        <v>20</v>
      </c>
      <c r="D22" s="7"/>
      <c r="E22" s="7"/>
      <c r="F22" s="7"/>
      <c r="G22" s="8">
        <v>1</v>
      </c>
      <c r="H22" s="9">
        <f t="shared" si="0"/>
        <v>2.0408163265306121E-2</v>
      </c>
      <c r="I22" s="10">
        <v>1</v>
      </c>
      <c r="J22" s="11">
        <v>43059</v>
      </c>
      <c r="K22" s="11">
        <v>43059</v>
      </c>
      <c r="L22" s="11">
        <v>43059</v>
      </c>
      <c r="M22" s="14"/>
      <c r="N22" s="14"/>
      <c r="O22" s="14"/>
      <c r="P22" s="14"/>
      <c r="Q22" s="76" t="s">
        <v>21</v>
      </c>
      <c r="R22" s="77"/>
      <c r="S22" s="77"/>
      <c r="T22" s="77"/>
      <c r="U22" s="78"/>
    </row>
    <row r="23" spans="2:21" ht="15" customHeight="1" x14ac:dyDescent="0.25">
      <c r="B23" s="64">
        <v>7</v>
      </c>
      <c r="C23" s="7" t="s">
        <v>22</v>
      </c>
      <c r="D23" s="7"/>
      <c r="E23" s="7"/>
      <c r="F23" s="7"/>
      <c r="G23" s="8">
        <v>1</v>
      </c>
      <c r="H23" s="9">
        <f t="shared" si="0"/>
        <v>2.0408163265306121E-2</v>
      </c>
      <c r="I23" s="10">
        <v>1</v>
      </c>
      <c r="J23" s="11">
        <v>43059</v>
      </c>
      <c r="K23" s="11">
        <v>43059</v>
      </c>
      <c r="L23" s="11">
        <v>43059</v>
      </c>
      <c r="M23" s="14"/>
      <c r="N23" s="14"/>
      <c r="O23" s="14"/>
      <c r="P23" s="14"/>
      <c r="Q23" s="79"/>
      <c r="R23" s="80"/>
      <c r="S23" s="80"/>
      <c r="T23" s="80"/>
      <c r="U23" s="81"/>
    </row>
    <row r="24" spans="2:21" ht="15" customHeight="1" x14ac:dyDescent="0.25">
      <c r="B24" s="64">
        <v>8</v>
      </c>
      <c r="C24" s="7" t="s">
        <v>23</v>
      </c>
      <c r="D24" s="7"/>
      <c r="E24" s="7"/>
      <c r="F24" s="7"/>
      <c r="G24" s="8">
        <v>1</v>
      </c>
      <c r="H24" s="9">
        <f t="shared" si="0"/>
        <v>2.0408163265306121E-2</v>
      </c>
      <c r="I24" s="10">
        <v>1</v>
      </c>
      <c r="J24" s="11">
        <v>43059</v>
      </c>
      <c r="K24" s="11">
        <v>43162</v>
      </c>
      <c r="L24" s="11"/>
      <c r="M24" s="14"/>
      <c r="N24" s="14"/>
      <c r="O24" s="14"/>
      <c r="P24" s="14"/>
      <c r="Q24" s="82"/>
      <c r="R24" s="83"/>
      <c r="S24" s="83"/>
      <c r="T24" s="83"/>
      <c r="U24" s="84"/>
    </row>
    <row r="25" spans="2:21" ht="16.5" customHeight="1" x14ac:dyDescent="0.25">
      <c r="B25" s="64">
        <v>9</v>
      </c>
      <c r="C25" s="7" t="s">
        <v>24</v>
      </c>
      <c r="D25" s="7"/>
      <c r="E25" s="7"/>
      <c r="F25" s="7"/>
      <c r="G25" s="8">
        <v>1</v>
      </c>
      <c r="H25" s="9">
        <f t="shared" si="0"/>
        <v>2.0408163265306121E-2</v>
      </c>
      <c r="I25" s="10">
        <v>1</v>
      </c>
      <c r="J25" s="11">
        <v>43082</v>
      </c>
      <c r="K25" s="11">
        <v>43177</v>
      </c>
      <c r="L25" s="11"/>
      <c r="M25" s="14"/>
      <c r="N25" s="14"/>
      <c r="O25" s="14"/>
      <c r="P25" s="15"/>
      <c r="Q25" s="16"/>
      <c r="R25" s="17"/>
      <c r="S25" s="17"/>
      <c r="T25" s="17"/>
      <c r="U25" s="18"/>
    </row>
    <row r="26" spans="2:21" x14ac:dyDescent="0.25">
      <c r="B26" s="63" t="s">
        <v>87</v>
      </c>
      <c r="C26" s="72" t="s">
        <v>25</v>
      </c>
      <c r="D26" s="73"/>
      <c r="E26" s="73"/>
      <c r="F26" s="73"/>
      <c r="G26" s="19"/>
      <c r="H26" s="20">
        <f>SUM(H27:H38)</f>
        <v>0.27551020408163268</v>
      </c>
      <c r="I26" s="20">
        <f>AVERAGE(I27:I38)</f>
        <v>1</v>
      </c>
      <c r="J26" s="21">
        <f>MIN(J27:J38)</f>
        <v>43077</v>
      </c>
      <c r="K26" s="21">
        <f>MAX(K27:K38)</f>
        <v>43184</v>
      </c>
      <c r="L26" s="22"/>
      <c r="M26" s="14"/>
      <c r="N26" s="14"/>
      <c r="O26" s="14"/>
      <c r="P26" s="15"/>
      <c r="Q26" s="16"/>
      <c r="R26" s="17"/>
      <c r="S26" s="17"/>
      <c r="T26" s="17"/>
      <c r="U26" s="18"/>
    </row>
    <row r="27" spans="2:21" x14ac:dyDescent="0.25">
      <c r="B27" s="64">
        <v>1</v>
      </c>
      <c r="C27" s="23" t="s">
        <v>26</v>
      </c>
      <c r="D27" s="23"/>
      <c r="E27" s="23"/>
      <c r="F27" s="23"/>
      <c r="G27" s="8">
        <v>1</v>
      </c>
      <c r="H27" s="9">
        <f t="shared" si="0"/>
        <v>2.0408163265306121E-2</v>
      </c>
      <c r="I27" s="24">
        <v>1</v>
      </c>
      <c r="J27" s="11">
        <v>43077</v>
      </c>
      <c r="K27" s="11">
        <v>43077</v>
      </c>
      <c r="L27" s="11">
        <v>43077</v>
      </c>
      <c r="M27" s="14"/>
      <c r="N27" s="14"/>
      <c r="O27" s="14"/>
      <c r="P27" s="15"/>
      <c r="Q27" s="16"/>
      <c r="R27" s="17"/>
      <c r="S27" s="17"/>
      <c r="T27" s="17"/>
      <c r="U27" s="18"/>
    </row>
    <row r="28" spans="2:21" x14ac:dyDescent="0.25">
      <c r="B28" s="64">
        <v>2</v>
      </c>
      <c r="C28" s="59" t="s">
        <v>27</v>
      </c>
      <c r="D28" s="25"/>
      <c r="E28" s="25"/>
      <c r="F28" s="25"/>
      <c r="G28" s="8">
        <v>1</v>
      </c>
      <c r="H28" s="9">
        <f t="shared" si="0"/>
        <v>2.0408163265306121E-2</v>
      </c>
      <c r="I28" s="26">
        <v>1</v>
      </c>
      <c r="J28" s="11">
        <v>43166</v>
      </c>
      <c r="K28" s="11">
        <v>43178</v>
      </c>
      <c r="L28" s="11">
        <v>43204</v>
      </c>
      <c r="M28" s="14"/>
      <c r="N28" s="14"/>
      <c r="O28" s="14"/>
      <c r="P28" s="15"/>
      <c r="Q28" s="16"/>
      <c r="R28" s="17"/>
      <c r="S28" s="17"/>
      <c r="T28" s="17"/>
      <c r="U28" s="18"/>
    </row>
    <row r="29" spans="2:21" x14ac:dyDescent="0.25">
      <c r="B29" s="64">
        <v>3</v>
      </c>
      <c r="C29" s="23" t="s">
        <v>28</v>
      </c>
      <c r="D29" s="23"/>
      <c r="E29" s="23"/>
      <c r="F29" s="23"/>
      <c r="G29" s="8">
        <v>2</v>
      </c>
      <c r="H29" s="9">
        <f t="shared" si="0"/>
        <v>4.0816326530612242E-2</v>
      </c>
      <c r="I29" s="24">
        <v>1</v>
      </c>
      <c r="J29" s="11">
        <v>43080</v>
      </c>
      <c r="K29" s="11">
        <v>43129</v>
      </c>
      <c r="L29" s="11"/>
      <c r="M29" s="14"/>
      <c r="N29" s="14"/>
      <c r="O29" s="14"/>
      <c r="P29" s="15"/>
      <c r="Q29" s="16"/>
      <c r="R29" s="17"/>
      <c r="S29" s="17"/>
      <c r="T29" s="17"/>
      <c r="U29" s="18"/>
    </row>
    <row r="30" spans="2:21" x14ac:dyDescent="0.25">
      <c r="B30" s="64">
        <v>4</v>
      </c>
      <c r="C30" s="23" t="s">
        <v>29</v>
      </c>
      <c r="D30" s="23"/>
      <c r="E30" s="23"/>
      <c r="F30" s="23"/>
      <c r="G30" s="8">
        <v>1</v>
      </c>
      <c r="H30" s="9">
        <f t="shared" si="0"/>
        <v>2.0408163265306121E-2</v>
      </c>
      <c r="I30" s="24">
        <v>1</v>
      </c>
      <c r="J30" s="11">
        <v>43082</v>
      </c>
      <c r="K30" s="11">
        <v>43180</v>
      </c>
      <c r="L30" s="11"/>
      <c r="M30" s="14"/>
      <c r="N30" s="14"/>
      <c r="O30" s="14"/>
      <c r="P30" s="15"/>
      <c r="Q30" s="16"/>
      <c r="R30" s="17"/>
      <c r="S30" s="17"/>
      <c r="T30" s="17"/>
      <c r="U30" s="18"/>
    </row>
    <row r="31" spans="2:21" x14ac:dyDescent="0.25">
      <c r="B31" s="64">
        <v>5</v>
      </c>
      <c r="C31" s="23" t="s">
        <v>30</v>
      </c>
      <c r="D31" s="23"/>
      <c r="E31" s="23"/>
      <c r="F31" s="23"/>
      <c r="G31" s="8">
        <v>1</v>
      </c>
      <c r="H31" s="9">
        <f t="shared" si="0"/>
        <v>2.0408163265306121E-2</v>
      </c>
      <c r="I31" s="24">
        <v>1</v>
      </c>
      <c r="J31" s="11">
        <v>43082</v>
      </c>
      <c r="K31" s="11">
        <v>43182</v>
      </c>
      <c r="L31" s="11"/>
      <c r="M31" s="14"/>
      <c r="N31" s="14"/>
      <c r="O31" s="14"/>
      <c r="P31" s="15"/>
      <c r="Q31" s="16"/>
      <c r="R31" s="17"/>
      <c r="S31" s="17"/>
      <c r="T31" s="17"/>
      <c r="U31" s="18"/>
    </row>
    <row r="32" spans="2:21" x14ac:dyDescent="0.25">
      <c r="B32" s="64">
        <v>6</v>
      </c>
      <c r="C32" s="25" t="s">
        <v>31</v>
      </c>
      <c r="D32" s="23"/>
      <c r="E32" s="23"/>
      <c r="F32" s="23"/>
      <c r="G32" s="8">
        <v>2</v>
      </c>
      <c r="H32" s="9">
        <f t="shared" si="0"/>
        <v>4.0816326530612242E-2</v>
      </c>
      <c r="I32" s="24">
        <v>1</v>
      </c>
      <c r="J32" s="11">
        <v>43168</v>
      </c>
      <c r="K32" s="11">
        <v>43170</v>
      </c>
      <c r="L32" s="11"/>
      <c r="M32" s="14"/>
      <c r="N32" s="14"/>
      <c r="O32" s="14"/>
      <c r="P32" s="15"/>
      <c r="Q32" s="16"/>
      <c r="R32" s="17"/>
      <c r="S32" s="17"/>
      <c r="T32" s="17"/>
      <c r="U32" s="18"/>
    </row>
    <row r="33" spans="2:21" x14ac:dyDescent="0.25">
      <c r="B33" s="64">
        <v>7</v>
      </c>
      <c r="C33" s="23" t="s">
        <v>32</v>
      </c>
      <c r="D33" s="23"/>
      <c r="E33" s="23"/>
      <c r="F33" s="23"/>
      <c r="G33" s="8">
        <v>1</v>
      </c>
      <c r="H33" s="9">
        <f t="shared" si="0"/>
        <v>2.0408163265306121E-2</v>
      </c>
      <c r="I33" s="24">
        <v>1</v>
      </c>
      <c r="J33" s="11">
        <v>43082</v>
      </c>
      <c r="K33" s="11">
        <v>43183</v>
      </c>
      <c r="L33" s="11"/>
      <c r="M33" s="14"/>
      <c r="N33" s="14"/>
      <c r="O33" s="14"/>
      <c r="P33" s="15"/>
      <c r="Q33" s="16"/>
      <c r="R33" s="17"/>
      <c r="S33" s="17"/>
      <c r="T33" s="17"/>
      <c r="U33" s="18"/>
    </row>
    <row r="34" spans="2:21" x14ac:dyDescent="0.25">
      <c r="B34" s="64">
        <v>8</v>
      </c>
      <c r="C34" s="23" t="s">
        <v>33</v>
      </c>
      <c r="D34" s="23"/>
      <c r="E34" s="23"/>
      <c r="F34" s="23"/>
      <c r="G34" s="8">
        <v>2</v>
      </c>
      <c r="H34" s="9">
        <f t="shared" si="0"/>
        <v>4.0816326530612242E-2</v>
      </c>
      <c r="I34" s="24">
        <v>1</v>
      </c>
      <c r="J34" s="11">
        <v>43079</v>
      </c>
      <c r="K34" s="11">
        <v>43100</v>
      </c>
      <c r="L34" s="11"/>
      <c r="M34" s="14"/>
      <c r="N34" s="14"/>
      <c r="O34" s="14"/>
      <c r="P34" s="15"/>
      <c r="Q34" s="16"/>
      <c r="R34" s="17"/>
      <c r="S34" s="17"/>
      <c r="T34" s="17"/>
      <c r="U34" s="18"/>
    </row>
    <row r="35" spans="2:21" x14ac:dyDescent="0.25">
      <c r="B35" s="64">
        <v>9</v>
      </c>
      <c r="C35" s="23" t="s">
        <v>34</v>
      </c>
      <c r="D35" s="23"/>
      <c r="E35" s="23"/>
      <c r="F35" s="23"/>
      <c r="G35" s="8">
        <v>0.5</v>
      </c>
      <c r="H35" s="9">
        <f t="shared" si="0"/>
        <v>1.020408163265306E-2</v>
      </c>
      <c r="I35" s="24">
        <v>1</v>
      </c>
      <c r="J35" s="11">
        <v>43082</v>
      </c>
      <c r="K35" s="11">
        <v>43134</v>
      </c>
      <c r="L35" s="11"/>
      <c r="M35" s="14"/>
      <c r="N35" s="14"/>
      <c r="O35" s="14"/>
      <c r="P35" s="15"/>
      <c r="Q35" s="16"/>
      <c r="R35" s="17"/>
      <c r="S35" s="17"/>
      <c r="T35" s="17"/>
      <c r="U35" s="18"/>
    </row>
    <row r="36" spans="2:21" x14ac:dyDescent="0.25">
      <c r="B36" s="64">
        <v>10</v>
      </c>
      <c r="C36" s="27" t="s">
        <v>35</v>
      </c>
      <c r="D36" s="27"/>
      <c r="E36" s="27"/>
      <c r="F36" s="27"/>
      <c r="G36" s="28">
        <v>0.5</v>
      </c>
      <c r="H36" s="9">
        <f t="shared" si="0"/>
        <v>1.020408163265306E-2</v>
      </c>
      <c r="I36" s="29">
        <v>1</v>
      </c>
      <c r="J36" s="30">
        <v>43083</v>
      </c>
      <c r="K36" s="11">
        <v>43184</v>
      </c>
      <c r="L36" s="30"/>
      <c r="M36" s="14"/>
      <c r="N36" s="14"/>
      <c r="O36" s="14"/>
      <c r="P36" s="15"/>
      <c r="Q36" s="16"/>
      <c r="R36" s="17"/>
      <c r="S36" s="17"/>
      <c r="T36" s="17"/>
      <c r="U36" s="18"/>
    </row>
    <row r="37" spans="2:21" x14ac:dyDescent="0.25">
      <c r="B37" s="64">
        <v>11</v>
      </c>
      <c r="C37" s="60" t="s">
        <v>36</v>
      </c>
      <c r="D37" s="27"/>
      <c r="E37" s="27"/>
      <c r="F37" s="27"/>
      <c r="G37" s="28">
        <v>0.5</v>
      </c>
      <c r="H37" s="9">
        <f t="shared" si="0"/>
        <v>1.020408163265306E-2</v>
      </c>
      <c r="I37" s="29">
        <v>1</v>
      </c>
      <c r="J37" s="30">
        <v>43160</v>
      </c>
      <c r="K37" s="11">
        <v>43163</v>
      </c>
      <c r="L37" s="30"/>
      <c r="M37" s="14"/>
      <c r="N37" s="14"/>
      <c r="O37" s="14"/>
      <c r="P37" s="15"/>
      <c r="Q37" s="16"/>
      <c r="R37" s="17"/>
      <c r="S37" s="17"/>
      <c r="T37" s="17"/>
      <c r="U37" s="18"/>
    </row>
    <row r="38" spans="2:21" x14ac:dyDescent="0.25">
      <c r="B38" s="64">
        <v>12</v>
      </c>
      <c r="C38" s="60" t="s">
        <v>37</v>
      </c>
      <c r="D38" s="27"/>
      <c r="E38" s="27"/>
      <c r="F38" s="27"/>
      <c r="G38" s="28">
        <v>1</v>
      </c>
      <c r="H38" s="9">
        <f t="shared" si="0"/>
        <v>2.0408163265306121E-2</v>
      </c>
      <c r="I38" s="29">
        <v>1</v>
      </c>
      <c r="J38" s="30">
        <v>43164</v>
      </c>
      <c r="K38" s="11">
        <v>43169</v>
      </c>
      <c r="L38" s="30"/>
      <c r="M38" s="14"/>
      <c r="N38" s="14"/>
      <c r="O38" s="14"/>
      <c r="P38" s="15"/>
      <c r="Q38" s="16"/>
      <c r="R38" s="17"/>
      <c r="S38" s="17"/>
      <c r="T38" s="17"/>
      <c r="U38" s="18"/>
    </row>
    <row r="39" spans="2:21" x14ac:dyDescent="0.25">
      <c r="B39" s="63" t="s">
        <v>88</v>
      </c>
      <c r="C39" s="72" t="s">
        <v>38</v>
      </c>
      <c r="D39" s="73"/>
      <c r="E39" s="73"/>
      <c r="F39" s="73"/>
      <c r="G39" s="31"/>
      <c r="H39" s="32">
        <f>SUM(H40:H52)</f>
        <v>0.26530612244897961</v>
      </c>
      <c r="I39" s="32">
        <f>AVERAGE(I40:I52)</f>
        <v>0.40184615384615385</v>
      </c>
      <c r="J39" s="33">
        <f>MIN(J40:J52)</f>
        <v>43069</v>
      </c>
      <c r="K39" s="21">
        <f>MAX(K40:K52)</f>
        <v>43217</v>
      </c>
      <c r="L39" s="33"/>
      <c r="M39" s="14"/>
      <c r="N39" s="14"/>
      <c r="O39" s="14"/>
      <c r="P39" s="15"/>
      <c r="Q39" s="16"/>
      <c r="R39" s="17"/>
      <c r="S39" s="17"/>
      <c r="T39" s="17"/>
      <c r="U39" s="18"/>
    </row>
    <row r="40" spans="2:21" x14ac:dyDescent="0.25">
      <c r="B40" s="64">
        <v>1</v>
      </c>
      <c r="C40" s="23" t="s">
        <v>39</v>
      </c>
      <c r="D40" s="23"/>
      <c r="E40" s="23"/>
      <c r="F40" s="23"/>
      <c r="G40" s="8">
        <v>1</v>
      </c>
      <c r="H40" s="9">
        <f t="shared" si="0"/>
        <v>2.0408163265306121E-2</v>
      </c>
      <c r="I40" s="24">
        <v>0.8</v>
      </c>
      <c r="J40" s="11">
        <v>43081</v>
      </c>
      <c r="K40" s="11">
        <v>43210</v>
      </c>
      <c r="L40" s="11"/>
      <c r="M40" s="14"/>
      <c r="N40" s="14"/>
      <c r="O40" s="14"/>
      <c r="P40" s="15"/>
      <c r="Q40" s="16"/>
      <c r="R40" s="17"/>
      <c r="S40" s="17"/>
      <c r="T40" s="17"/>
      <c r="U40" s="18"/>
    </row>
    <row r="41" spans="2:21" x14ac:dyDescent="0.25">
      <c r="B41" s="64">
        <v>2</v>
      </c>
      <c r="C41" s="23" t="s">
        <v>40</v>
      </c>
      <c r="D41" s="23"/>
      <c r="E41" s="23"/>
      <c r="F41" s="23"/>
      <c r="G41" s="8">
        <v>2</v>
      </c>
      <c r="H41" s="9">
        <f t="shared" si="0"/>
        <v>4.0816326530612242E-2</v>
      </c>
      <c r="I41" s="68">
        <v>0.57999999999999996</v>
      </c>
      <c r="J41" s="11">
        <v>43069</v>
      </c>
      <c r="K41" s="11">
        <v>43214</v>
      </c>
      <c r="L41" s="11"/>
      <c r="M41" s="14"/>
      <c r="N41" s="14"/>
      <c r="O41" s="14"/>
      <c r="P41" s="15"/>
      <c r="Q41" s="16"/>
      <c r="R41" s="17"/>
      <c r="S41" s="17"/>
      <c r="T41" s="17"/>
      <c r="U41" s="18"/>
    </row>
    <row r="42" spans="2:21" x14ac:dyDescent="0.25">
      <c r="B42" s="64">
        <v>3</v>
      </c>
      <c r="C42" s="23" t="s">
        <v>41</v>
      </c>
      <c r="D42" s="23"/>
      <c r="E42" s="23"/>
      <c r="F42" s="23"/>
      <c r="G42" s="8">
        <v>1</v>
      </c>
      <c r="H42" s="9">
        <f t="shared" si="0"/>
        <v>2.0408163265306121E-2</v>
      </c>
      <c r="I42" s="24">
        <v>0.68</v>
      </c>
      <c r="J42" s="11">
        <v>43073</v>
      </c>
      <c r="K42" s="11">
        <v>43215</v>
      </c>
      <c r="L42" s="11"/>
      <c r="M42" s="14"/>
      <c r="N42" s="14"/>
      <c r="O42" s="14"/>
      <c r="P42" s="15"/>
      <c r="Q42" s="16"/>
      <c r="R42" s="17"/>
      <c r="S42" s="17"/>
      <c r="T42" s="17"/>
      <c r="U42" s="18"/>
    </row>
    <row r="43" spans="2:21" x14ac:dyDescent="0.25">
      <c r="B43" s="64">
        <v>4</v>
      </c>
      <c r="C43" s="23" t="s">
        <v>42</v>
      </c>
      <c r="D43" s="23"/>
      <c r="E43" s="23"/>
      <c r="F43" s="23"/>
      <c r="G43" s="8">
        <v>1</v>
      </c>
      <c r="H43" s="9">
        <f t="shared" si="0"/>
        <v>2.0408163265306121E-2</v>
      </c>
      <c r="I43" s="24">
        <v>0</v>
      </c>
      <c r="J43" s="11">
        <v>43088</v>
      </c>
      <c r="K43" s="11">
        <v>43204</v>
      </c>
      <c r="L43" s="11"/>
      <c r="M43" s="14"/>
      <c r="N43" s="14"/>
      <c r="O43" s="14"/>
      <c r="P43" s="15"/>
      <c r="Q43" s="16"/>
      <c r="R43" s="17"/>
      <c r="S43" s="17"/>
      <c r="T43" s="17"/>
      <c r="U43" s="18"/>
    </row>
    <row r="44" spans="2:21" x14ac:dyDescent="0.25">
      <c r="B44" s="64">
        <v>5</v>
      </c>
      <c r="C44" s="23" t="s">
        <v>43</v>
      </c>
      <c r="D44" s="23"/>
      <c r="E44" s="23"/>
      <c r="F44" s="23"/>
      <c r="G44" s="8">
        <v>1</v>
      </c>
      <c r="H44" s="9">
        <f t="shared" si="0"/>
        <v>2.0408163265306121E-2</v>
      </c>
      <c r="I44" s="24">
        <v>0.58199999999999996</v>
      </c>
      <c r="J44" s="11">
        <v>43073</v>
      </c>
      <c r="K44" s="11">
        <v>43217</v>
      </c>
      <c r="L44" s="11"/>
      <c r="M44" s="14"/>
      <c r="N44" s="14"/>
      <c r="O44" s="14"/>
      <c r="P44" s="15"/>
      <c r="Q44" s="16"/>
      <c r="R44" s="17"/>
      <c r="S44" s="17"/>
      <c r="T44" s="17"/>
      <c r="U44" s="18"/>
    </row>
    <row r="45" spans="2:21" x14ac:dyDescent="0.25">
      <c r="B45" s="64">
        <v>6</v>
      </c>
      <c r="C45" s="23" t="s">
        <v>44</v>
      </c>
      <c r="D45" s="23"/>
      <c r="E45" s="23"/>
      <c r="F45" s="23"/>
      <c r="G45" s="8">
        <v>1</v>
      </c>
      <c r="H45" s="9">
        <f t="shared" si="0"/>
        <v>2.0408163265306121E-2</v>
      </c>
      <c r="I45" s="24">
        <v>0.5</v>
      </c>
      <c r="J45" s="11">
        <v>43081</v>
      </c>
      <c r="K45" s="11">
        <v>43210</v>
      </c>
      <c r="L45" s="11"/>
      <c r="M45" s="14"/>
      <c r="N45" s="14"/>
      <c r="O45" s="14"/>
      <c r="P45" s="15"/>
      <c r="Q45" s="16"/>
      <c r="R45" s="17"/>
      <c r="S45" s="17"/>
      <c r="T45" s="17"/>
      <c r="U45" s="18"/>
    </row>
    <row r="46" spans="2:21" x14ac:dyDescent="0.25">
      <c r="B46" s="64">
        <v>7</v>
      </c>
      <c r="C46" s="23" t="s">
        <v>45</v>
      </c>
      <c r="D46" s="23"/>
      <c r="E46" s="23"/>
      <c r="F46" s="23"/>
      <c r="G46" s="8">
        <v>0.5</v>
      </c>
      <c r="H46" s="9">
        <f t="shared" si="0"/>
        <v>1.020408163265306E-2</v>
      </c>
      <c r="I46" s="24">
        <v>0.58199999999999996</v>
      </c>
      <c r="J46" s="11">
        <v>43085</v>
      </c>
      <c r="K46" s="11">
        <v>43216</v>
      </c>
      <c r="L46" s="11"/>
      <c r="M46" s="14"/>
      <c r="N46" s="14"/>
      <c r="O46" s="14"/>
      <c r="P46" s="15"/>
      <c r="Q46" s="16"/>
      <c r="R46" s="17"/>
      <c r="S46" s="17"/>
      <c r="T46" s="17"/>
      <c r="U46" s="18"/>
    </row>
    <row r="47" spans="2:21" x14ac:dyDescent="0.25">
      <c r="B47" s="64">
        <v>8</v>
      </c>
      <c r="C47" s="27" t="s">
        <v>35</v>
      </c>
      <c r="D47" s="27"/>
      <c r="E47" s="27"/>
      <c r="F47" s="27"/>
      <c r="G47" s="28">
        <v>0.5</v>
      </c>
      <c r="H47" s="9">
        <f t="shared" si="0"/>
        <v>1.020408163265306E-2</v>
      </c>
      <c r="I47" s="29">
        <v>0</v>
      </c>
      <c r="J47" s="30">
        <v>43089</v>
      </c>
      <c r="K47" s="11">
        <v>43203</v>
      </c>
      <c r="L47" s="11"/>
      <c r="M47" s="14"/>
      <c r="N47" s="14"/>
      <c r="O47" s="14"/>
      <c r="P47" s="15"/>
      <c r="Q47" s="16"/>
      <c r="R47" s="17"/>
      <c r="S47" s="17"/>
      <c r="T47" s="17"/>
      <c r="U47" s="18"/>
    </row>
    <row r="48" spans="2:21" x14ac:dyDescent="0.25">
      <c r="B48" s="64">
        <v>9</v>
      </c>
      <c r="C48" s="60" t="s">
        <v>46</v>
      </c>
      <c r="D48" s="25"/>
      <c r="E48" s="25"/>
      <c r="F48" s="25"/>
      <c r="G48" s="28">
        <v>0.5</v>
      </c>
      <c r="H48" s="9">
        <f t="shared" si="0"/>
        <v>1.020408163265306E-2</v>
      </c>
      <c r="I48" s="26">
        <v>0.5</v>
      </c>
      <c r="J48" s="11">
        <v>43143</v>
      </c>
      <c r="K48" s="11">
        <v>43212</v>
      </c>
      <c r="L48" s="11"/>
      <c r="M48" s="14"/>
      <c r="N48" s="14"/>
      <c r="O48" s="14"/>
      <c r="P48" s="15"/>
      <c r="Q48" s="16"/>
      <c r="R48" s="17"/>
      <c r="S48" s="17"/>
      <c r="T48" s="17"/>
      <c r="U48" s="18"/>
    </row>
    <row r="49" spans="2:21" x14ac:dyDescent="0.25">
      <c r="B49" s="64">
        <v>10</v>
      </c>
      <c r="C49" s="60" t="s">
        <v>47</v>
      </c>
      <c r="D49" s="25"/>
      <c r="E49" s="25"/>
      <c r="F49" s="25"/>
      <c r="G49" s="28">
        <v>0.5</v>
      </c>
      <c r="H49" s="9">
        <f t="shared" si="0"/>
        <v>1.020408163265306E-2</v>
      </c>
      <c r="I49" s="34">
        <v>0</v>
      </c>
      <c r="J49" s="11">
        <v>43172</v>
      </c>
      <c r="K49" s="11">
        <v>43213</v>
      </c>
      <c r="L49" s="11"/>
      <c r="M49" s="14"/>
      <c r="N49" s="14"/>
      <c r="O49" s="14"/>
      <c r="P49" s="15"/>
      <c r="Q49" s="16"/>
      <c r="R49" s="17"/>
      <c r="S49" s="17"/>
      <c r="T49" s="17"/>
      <c r="U49" s="18"/>
    </row>
    <row r="50" spans="2:21" x14ac:dyDescent="0.25">
      <c r="B50" s="64">
        <v>11</v>
      </c>
      <c r="C50" s="61" t="s">
        <v>31</v>
      </c>
      <c r="D50" s="25"/>
      <c r="E50" s="25"/>
      <c r="F50" s="25"/>
      <c r="G50" s="28">
        <v>2</v>
      </c>
      <c r="H50" s="9">
        <f t="shared" si="0"/>
        <v>4.0816326530612242E-2</v>
      </c>
      <c r="I50" s="34">
        <v>1</v>
      </c>
      <c r="J50" s="11">
        <v>43173</v>
      </c>
      <c r="K50" s="11">
        <v>43180</v>
      </c>
      <c r="L50" s="11"/>
      <c r="M50" s="14"/>
      <c r="N50" s="14"/>
      <c r="O50" s="14"/>
      <c r="P50" s="15"/>
      <c r="Q50" s="16"/>
      <c r="R50" s="17"/>
      <c r="S50" s="17"/>
      <c r="T50" s="17"/>
      <c r="U50" s="18"/>
    </row>
    <row r="51" spans="2:21" x14ac:dyDescent="0.25">
      <c r="B51" s="64">
        <v>12</v>
      </c>
      <c r="C51" s="61" t="s">
        <v>48</v>
      </c>
      <c r="D51" s="25"/>
      <c r="E51" s="25"/>
      <c r="F51" s="25"/>
      <c r="G51" s="28">
        <v>1</v>
      </c>
      <c r="H51" s="9">
        <f t="shared" si="0"/>
        <v>2.0408163265306121E-2</v>
      </c>
      <c r="I51" s="34">
        <v>0</v>
      </c>
      <c r="J51" s="11">
        <v>43173</v>
      </c>
      <c r="K51" s="11">
        <v>43214</v>
      </c>
      <c r="L51" s="11"/>
      <c r="M51" s="14"/>
      <c r="N51" s="14"/>
      <c r="O51" s="14"/>
      <c r="P51" s="15"/>
      <c r="Q51" s="16"/>
      <c r="R51" s="17"/>
      <c r="S51" s="17"/>
      <c r="T51" s="17"/>
      <c r="U51" s="18"/>
    </row>
    <row r="52" spans="2:21" x14ac:dyDescent="0.25">
      <c r="B52" s="64">
        <v>13</v>
      </c>
      <c r="C52" s="60" t="s">
        <v>49</v>
      </c>
      <c r="D52" s="25"/>
      <c r="E52" s="25"/>
      <c r="F52" s="25"/>
      <c r="G52" s="28">
        <v>1</v>
      </c>
      <c r="H52" s="9">
        <f t="shared" si="0"/>
        <v>2.0408163265306121E-2</v>
      </c>
      <c r="I52" s="34">
        <v>0</v>
      </c>
      <c r="J52" s="11">
        <v>43176</v>
      </c>
      <c r="K52" s="11">
        <v>43215</v>
      </c>
      <c r="L52" s="11"/>
      <c r="M52" s="14"/>
      <c r="N52" s="14"/>
      <c r="O52" s="14"/>
      <c r="P52" s="15"/>
      <c r="Q52" s="16"/>
      <c r="R52" s="17"/>
      <c r="S52" s="17"/>
      <c r="T52" s="17"/>
      <c r="U52" s="18"/>
    </row>
    <row r="53" spans="2:21" x14ac:dyDescent="0.25">
      <c r="B53" s="63" t="s">
        <v>89</v>
      </c>
      <c r="C53" s="72" t="s">
        <v>50</v>
      </c>
      <c r="D53" s="73"/>
      <c r="E53" s="73"/>
      <c r="F53" s="73"/>
      <c r="G53" s="31"/>
      <c r="H53" s="32">
        <f>SUM(H54:H62)</f>
        <v>0.19387755102040818</v>
      </c>
      <c r="I53" s="32">
        <f>AVERAGE(I54:I62)</f>
        <v>0.99888888888888894</v>
      </c>
      <c r="J53" s="33">
        <f>MIN(J54:J62)</f>
        <v>43073</v>
      </c>
      <c r="K53" s="33">
        <f>MAX(K54:K62)</f>
        <v>43210</v>
      </c>
      <c r="L53" s="33"/>
      <c r="M53" s="14"/>
      <c r="N53" s="14"/>
      <c r="O53" s="14"/>
      <c r="P53" s="15"/>
      <c r="Q53" s="16"/>
      <c r="R53" s="17"/>
      <c r="S53" s="17"/>
      <c r="T53" s="17"/>
      <c r="U53" s="18"/>
    </row>
    <row r="54" spans="2:21" x14ac:dyDescent="0.25">
      <c r="B54" s="64">
        <v>1</v>
      </c>
      <c r="C54" s="35" t="s">
        <v>51</v>
      </c>
      <c r="D54" s="35"/>
      <c r="E54" s="35"/>
      <c r="F54" s="35"/>
      <c r="G54" s="8">
        <v>2</v>
      </c>
      <c r="H54" s="9">
        <f t="shared" si="0"/>
        <v>4.0816326530612242E-2</v>
      </c>
      <c r="I54" s="24">
        <v>1</v>
      </c>
      <c r="J54" s="11">
        <v>43081</v>
      </c>
      <c r="K54" s="11">
        <v>43184</v>
      </c>
      <c r="L54" s="11"/>
      <c r="M54" s="14"/>
      <c r="N54" s="14"/>
      <c r="O54" s="14"/>
      <c r="P54" s="15"/>
      <c r="Q54" s="16"/>
      <c r="R54" s="17"/>
      <c r="S54" s="17"/>
      <c r="T54" s="17"/>
      <c r="U54" s="18"/>
    </row>
    <row r="55" spans="2:21" x14ac:dyDescent="0.25">
      <c r="B55" s="64">
        <v>2</v>
      </c>
      <c r="C55" s="35" t="s">
        <v>52</v>
      </c>
      <c r="D55" s="35"/>
      <c r="E55" s="35"/>
      <c r="F55" s="35"/>
      <c r="G55" s="8">
        <v>2</v>
      </c>
      <c r="H55" s="9">
        <f t="shared" si="0"/>
        <v>4.0816326530612242E-2</v>
      </c>
      <c r="I55" s="24">
        <v>1</v>
      </c>
      <c r="J55" s="11">
        <v>43082</v>
      </c>
      <c r="K55" s="11">
        <v>43165</v>
      </c>
      <c r="L55" s="11"/>
      <c r="M55" s="14"/>
      <c r="N55" s="14"/>
      <c r="O55" s="14"/>
      <c r="P55" s="15"/>
      <c r="Q55" s="16"/>
      <c r="R55" s="17"/>
      <c r="S55" s="17"/>
      <c r="T55" s="17"/>
      <c r="U55" s="18"/>
    </row>
    <row r="56" spans="2:21" x14ac:dyDescent="0.25">
      <c r="B56" s="64">
        <v>3</v>
      </c>
      <c r="C56" s="35" t="s">
        <v>53</v>
      </c>
      <c r="D56" s="35"/>
      <c r="E56" s="35"/>
      <c r="F56" s="35"/>
      <c r="G56" s="8">
        <v>1</v>
      </c>
      <c r="H56" s="9">
        <f t="shared" si="0"/>
        <v>2.0408163265306121E-2</v>
      </c>
      <c r="I56" s="24">
        <v>1</v>
      </c>
      <c r="J56" s="11">
        <v>43082</v>
      </c>
      <c r="K56" s="11">
        <v>43186</v>
      </c>
      <c r="L56" s="11"/>
      <c r="M56" s="14"/>
      <c r="N56" s="14"/>
      <c r="O56" s="14"/>
      <c r="P56" s="15"/>
      <c r="Q56" s="16"/>
      <c r="R56" s="17"/>
      <c r="S56" s="17"/>
      <c r="T56" s="17"/>
      <c r="U56" s="18"/>
    </row>
    <row r="57" spans="2:21" x14ac:dyDescent="0.25">
      <c r="B57" s="64">
        <v>4</v>
      </c>
      <c r="C57" s="35" t="s">
        <v>54</v>
      </c>
      <c r="D57" s="35"/>
      <c r="E57" s="35"/>
      <c r="F57" s="35"/>
      <c r="G57" s="8">
        <v>1</v>
      </c>
      <c r="H57" s="9">
        <f t="shared" si="0"/>
        <v>2.0408163265306121E-2</v>
      </c>
      <c r="I57" s="24">
        <v>1</v>
      </c>
      <c r="J57" s="11">
        <v>43077</v>
      </c>
      <c r="K57" s="11">
        <v>43084</v>
      </c>
      <c r="L57" s="11">
        <v>43084</v>
      </c>
      <c r="M57" s="14"/>
      <c r="N57" s="14"/>
      <c r="O57" s="14"/>
      <c r="P57" s="15"/>
      <c r="Q57" s="16"/>
      <c r="R57" s="17"/>
      <c r="S57" s="17"/>
      <c r="T57" s="17"/>
      <c r="U57" s="18"/>
    </row>
    <row r="58" spans="2:21" x14ac:dyDescent="0.25">
      <c r="B58" s="64">
        <v>5</v>
      </c>
      <c r="C58" s="35" t="s">
        <v>55</v>
      </c>
      <c r="D58" s="35"/>
      <c r="E58" s="35"/>
      <c r="F58" s="35"/>
      <c r="G58" s="8">
        <v>1</v>
      </c>
      <c r="H58" s="9">
        <f t="shared" si="0"/>
        <v>2.0408163265306121E-2</v>
      </c>
      <c r="I58" s="24">
        <v>1</v>
      </c>
      <c r="J58" s="11">
        <v>43073</v>
      </c>
      <c r="K58" s="11">
        <v>43145</v>
      </c>
      <c r="L58" s="11"/>
      <c r="M58" s="14"/>
      <c r="N58" s="14"/>
      <c r="O58" s="14"/>
      <c r="P58" s="15"/>
      <c r="Q58" s="16"/>
      <c r="R58" s="17"/>
      <c r="S58" s="17"/>
      <c r="T58" s="17"/>
      <c r="U58" s="18"/>
    </row>
    <row r="59" spans="2:21" x14ac:dyDescent="0.25">
      <c r="B59" s="64">
        <v>6</v>
      </c>
      <c r="C59" s="35" t="s">
        <v>56</v>
      </c>
      <c r="D59" s="35"/>
      <c r="E59" s="35"/>
      <c r="F59" s="35"/>
      <c r="G59" s="8">
        <v>1</v>
      </c>
      <c r="H59" s="9">
        <f t="shared" si="0"/>
        <v>2.0408163265306121E-2</v>
      </c>
      <c r="I59" s="24">
        <v>1</v>
      </c>
      <c r="J59" s="11">
        <v>43080</v>
      </c>
      <c r="K59" s="11">
        <v>43187</v>
      </c>
      <c r="L59" s="11"/>
      <c r="M59" s="14"/>
      <c r="N59" s="14"/>
      <c r="O59" s="14"/>
      <c r="P59" s="15"/>
      <c r="Q59" s="16"/>
      <c r="R59" s="17"/>
      <c r="S59" s="17"/>
      <c r="T59" s="17"/>
      <c r="U59" s="18"/>
    </row>
    <row r="60" spans="2:21" x14ac:dyDescent="0.25">
      <c r="B60" s="64">
        <v>7</v>
      </c>
      <c r="C60" s="35" t="s">
        <v>57</v>
      </c>
      <c r="D60" s="35"/>
      <c r="E60" s="35"/>
      <c r="F60" s="35"/>
      <c r="G60" s="8">
        <v>0.5</v>
      </c>
      <c r="H60" s="9">
        <f t="shared" si="0"/>
        <v>1.020408163265306E-2</v>
      </c>
      <c r="I60" s="24">
        <v>1</v>
      </c>
      <c r="J60" s="11">
        <v>43087</v>
      </c>
      <c r="K60" s="11">
        <v>43184</v>
      </c>
      <c r="L60" s="11"/>
      <c r="M60" s="14"/>
      <c r="N60" s="14"/>
      <c r="O60" s="14"/>
      <c r="P60" s="15"/>
      <c r="Q60" s="16"/>
      <c r="R60" s="17"/>
      <c r="S60" s="17"/>
      <c r="T60" s="17"/>
      <c r="U60" s="18"/>
    </row>
    <row r="61" spans="2:21" x14ac:dyDescent="0.25">
      <c r="B61" s="64">
        <v>8</v>
      </c>
      <c r="C61" s="35" t="s">
        <v>58</v>
      </c>
      <c r="D61" s="35"/>
      <c r="E61" s="35"/>
      <c r="F61" s="35"/>
      <c r="G61" s="8">
        <v>0.5</v>
      </c>
      <c r="H61" s="9">
        <f t="shared" si="0"/>
        <v>1.020408163265306E-2</v>
      </c>
      <c r="I61" s="24">
        <v>1</v>
      </c>
      <c r="J61" s="11">
        <v>43085</v>
      </c>
      <c r="K61" s="11">
        <v>43186</v>
      </c>
      <c r="L61" s="11"/>
      <c r="M61" s="14"/>
      <c r="N61" s="14"/>
      <c r="O61" s="14"/>
      <c r="P61" s="15"/>
      <c r="Q61" s="16"/>
      <c r="R61" s="17"/>
      <c r="S61" s="17"/>
      <c r="T61" s="17"/>
      <c r="U61" s="18"/>
    </row>
    <row r="62" spans="2:21" x14ac:dyDescent="0.25">
      <c r="B62" s="64">
        <v>9</v>
      </c>
      <c r="C62" s="36" t="s">
        <v>59</v>
      </c>
      <c r="D62" s="36"/>
      <c r="E62" s="36"/>
      <c r="F62" s="36"/>
      <c r="G62" s="28">
        <v>0.5</v>
      </c>
      <c r="H62" s="9">
        <f t="shared" si="0"/>
        <v>1.020408163265306E-2</v>
      </c>
      <c r="I62" s="66">
        <v>0.99</v>
      </c>
      <c r="J62" s="30">
        <v>43089</v>
      </c>
      <c r="K62" s="11">
        <v>43210</v>
      </c>
      <c r="L62" s="30"/>
      <c r="M62" s="14"/>
      <c r="N62" s="14"/>
      <c r="O62" s="14"/>
      <c r="P62" s="15"/>
      <c r="Q62" s="16"/>
      <c r="R62" s="17"/>
      <c r="S62" s="17"/>
      <c r="T62" s="17"/>
      <c r="U62" s="18"/>
    </row>
    <row r="63" spans="2:21" x14ac:dyDescent="0.25">
      <c r="B63" s="63" t="s">
        <v>90</v>
      </c>
      <c r="C63" s="72" t="s">
        <v>60</v>
      </c>
      <c r="D63" s="73"/>
      <c r="E63" s="73"/>
      <c r="F63" s="73"/>
      <c r="G63" s="31"/>
      <c r="H63" s="32">
        <f>SUM(H64:H65)</f>
        <v>8.1632653061224483E-2</v>
      </c>
      <c r="I63" s="32">
        <f>AVERAGE(I64:I65)</f>
        <v>0</v>
      </c>
      <c r="J63" s="67">
        <f>MIN(J64:J65)</f>
        <v>43094</v>
      </c>
      <c r="K63" s="33">
        <f>MAX(K64:K65)</f>
        <v>43218</v>
      </c>
      <c r="L63" s="33"/>
      <c r="M63" s="14"/>
      <c r="N63" s="14"/>
      <c r="O63" s="14"/>
      <c r="P63" s="15"/>
      <c r="Q63" s="16"/>
      <c r="R63" s="17"/>
      <c r="S63" s="17"/>
      <c r="T63" s="17"/>
      <c r="U63" s="18"/>
    </row>
    <row r="64" spans="2:21" x14ac:dyDescent="0.25">
      <c r="B64" s="64">
        <v>1</v>
      </c>
      <c r="C64" s="35" t="s">
        <v>61</v>
      </c>
      <c r="D64" s="35"/>
      <c r="E64" s="35"/>
      <c r="F64" s="35"/>
      <c r="G64" s="8">
        <v>2</v>
      </c>
      <c r="H64" s="9">
        <f t="shared" si="0"/>
        <v>4.0816326530612242E-2</v>
      </c>
      <c r="I64" s="24">
        <v>0</v>
      </c>
      <c r="J64" s="11">
        <v>43094</v>
      </c>
      <c r="K64" s="11">
        <v>43217</v>
      </c>
      <c r="L64" s="11"/>
      <c r="M64" s="14"/>
      <c r="N64" s="14"/>
      <c r="O64" s="14"/>
      <c r="P64" s="15"/>
      <c r="Q64" s="16"/>
      <c r="R64" s="17"/>
      <c r="S64" s="17"/>
      <c r="T64" s="17"/>
      <c r="U64" s="18"/>
    </row>
    <row r="65" spans="2:21" x14ac:dyDescent="0.25">
      <c r="B65" s="64">
        <v>2</v>
      </c>
      <c r="C65" s="36" t="s">
        <v>62</v>
      </c>
      <c r="D65" s="36"/>
      <c r="E65" s="36"/>
      <c r="F65" s="36"/>
      <c r="G65" s="28">
        <v>2</v>
      </c>
      <c r="H65" s="9">
        <f t="shared" si="0"/>
        <v>4.0816326530612242E-2</v>
      </c>
      <c r="I65" s="29">
        <v>0</v>
      </c>
      <c r="J65" s="30">
        <v>43094</v>
      </c>
      <c r="K65" s="11">
        <v>43218</v>
      </c>
      <c r="L65" s="30"/>
      <c r="M65" s="37"/>
      <c r="N65" s="37"/>
      <c r="O65" s="37"/>
      <c r="P65" s="38"/>
      <c r="Q65" s="16"/>
      <c r="R65" s="17"/>
      <c r="S65" s="17"/>
      <c r="T65" s="17"/>
      <c r="U65" s="18"/>
    </row>
    <row r="66" spans="2:21" ht="15.75" thickBot="1" x14ac:dyDescent="0.3">
      <c r="B66" s="65"/>
      <c r="C66" s="74" t="s">
        <v>63</v>
      </c>
      <c r="D66" s="75"/>
      <c r="E66" s="75"/>
      <c r="F66" s="75"/>
      <c r="G66" s="39">
        <f>SUM(G17:G65)</f>
        <v>49</v>
      </c>
      <c r="H66" s="40">
        <f>SUM(H63,H53,H39,H26,H16)</f>
        <v>1</v>
      </c>
      <c r="I66" s="44">
        <f>SUM(I63*H63,I53*H53,I39*H39,I26*H26,I16*H16)</f>
        <v>0.75945804988662136</v>
      </c>
      <c r="J66" s="69"/>
      <c r="K66" s="69"/>
      <c r="L66" s="70"/>
      <c r="M66" s="71"/>
      <c r="N66" s="71"/>
      <c r="O66" s="71"/>
      <c r="P66" s="71"/>
      <c r="Q66" s="41"/>
      <c r="R66" s="42"/>
      <c r="S66" s="42"/>
      <c r="T66" s="42"/>
      <c r="U66" s="43"/>
    </row>
  </sheetData>
  <sheetProtection algorithmName="SHA-512" hashValue="4RUV9x2g6DNrxJlAhYt7F9jSoF+iv70Xu5LvrshD5v6yq+2Jx4hYnT5NL4sCyg7MVRilLutRk2jw9SqhUv8WjQ==" saltValue="XbKkWG7kV0BsvMabD65sBQ==" spinCount="100000" sheet="1" objects="1" scenarios="1"/>
  <mergeCells count="58">
    <mergeCell ref="I14:J14"/>
    <mergeCell ref="K14:M14"/>
    <mergeCell ref="N14:U14"/>
    <mergeCell ref="N5:U5"/>
    <mergeCell ref="I6:J6"/>
    <mergeCell ref="N6:U10"/>
    <mergeCell ref="I7:J7"/>
    <mergeCell ref="I8:J8"/>
    <mergeCell ref="K8:M8"/>
    <mergeCell ref="I9:J9"/>
    <mergeCell ref="K9:M9"/>
    <mergeCell ref="I10:J10"/>
    <mergeCell ref="K10:M10"/>
    <mergeCell ref="R15:U15"/>
    <mergeCell ref="D2:J2"/>
    <mergeCell ref="K2:M2"/>
    <mergeCell ref="N2:T2"/>
    <mergeCell ref="D3:E3"/>
    <mergeCell ref="G3:H3"/>
    <mergeCell ref="I3:J3"/>
    <mergeCell ref="K3:O3"/>
    <mergeCell ref="P3:Q3"/>
    <mergeCell ref="R3:U3"/>
    <mergeCell ref="C4:H4"/>
    <mergeCell ref="I4:M4"/>
    <mergeCell ref="N4:U4"/>
    <mergeCell ref="C5:H8"/>
    <mergeCell ref="I5:J5"/>
    <mergeCell ref="C14:H14"/>
    <mergeCell ref="C16:F16"/>
    <mergeCell ref="R21:U21"/>
    <mergeCell ref="R20:U20"/>
    <mergeCell ref="R19:U19"/>
    <mergeCell ref="R18:U18"/>
    <mergeCell ref="R17:U17"/>
    <mergeCell ref="R16:U16"/>
    <mergeCell ref="C26:F26"/>
    <mergeCell ref="Q22:U24"/>
    <mergeCell ref="C9:H12"/>
    <mergeCell ref="I11:J11"/>
    <mergeCell ref="K11:M11"/>
    <mergeCell ref="N11:U11"/>
    <mergeCell ref="I12:J12"/>
    <mergeCell ref="K12:M12"/>
    <mergeCell ref="N12:U12"/>
    <mergeCell ref="C13:E13"/>
    <mergeCell ref="G13:H13"/>
    <mergeCell ref="I13:J13"/>
    <mergeCell ref="K13:M13"/>
    <mergeCell ref="N13:U13"/>
    <mergeCell ref="C15:F15"/>
    <mergeCell ref="J15:K15"/>
    <mergeCell ref="J66:K66"/>
    <mergeCell ref="L66:P66"/>
    <mergeCell ref="C39:F39"/>
    <mergeCell ref="C53:F53"/>
    <mergeCell ref="C63:F63"/>
    <mergeCell ref="C66:F66"/>
  </mergeCells>
  <conditionalFormatting sqref="R21:U21">
    <cfRule type="expression" dxfId="2" priority="1">
      <formula>$R$35=$R$34</formula>
    </cfRule>
    <cfRule type="expression" dxfId="1" priority="2">
      <formula>$R$35&lt;$R$34</formula>
    </cfRule>
    <cfRule type="expression" dxfId="0" priority="3">
      <formula>$R$35&gt;$R$34</formula>
    </cfRule>
  </conditionalFormatting>
  <hyperlinks>
    <hyperlink ref="Q22:U24" location="'S-Curve'!A1" display="View S Curv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Wahua, Nkesi I SPDC-UIO/G/PNEL1</dc:creator>
  <cp:lastModifiedBy>Ifeanyi.Emeruwa</cp:lastModifiedBy>
  <dcterms:created xsi:type="dcterms:W3CDTF">2018-03-19T10:18:09Z</dcterms:created>
  <dcterms:modified xsi:type="dcterms:W3CDTF">2018-04-17T07:01:33Z</dcterms:modified>
</cp:coreProperties>
</file>