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A83C6AE-FA51-480B-B879-35DAE2CF402A}" xr6:coauthVersionLast="31" xr6:coauthVersionMax="31" xr10:uidLastSave="{00000000-0000-0000-0000-000000000000}"/>
  <bookViews>
    <workbookView xWindow="0" yWindow="0" windowWidth="28800" windowHeight="12360" xr2:uid="{00000000-000D-0000-FFFF-FFFF00000000}"/>
  </bookViews>
  <sheets>
    <sheet name="FCF" sheetId="7" r:id="rId1"/>
    <sheet name="Details" sheetId="1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" i="7" l="1"/>
  <c r="I80" i="7" l="1"/>
  <c r="I53" i="7"/>
  <c r="I8" i="7"/>
  <c r="I9" i="7" s="1"/>
  <c r="I10" i="7" s="1"/>
  <c r="I23" i="7"/>
  <c r="I14" i="7"/>
  <c r="G10" i="7"/>
  <c r="G11" i="7" s="1"/>
  <c r="F10" i="7"/>
  <c r="F11" i="7" s="1"/>
  <c r="C10" i="7"/>
  <c r="C11" i="7" s="1"/>
  <c r="B10" i="7"/>
  <c r="B11" i="7" s="1"/>
  <c r="H9" i="7"/>
  <c r="H10" i="7" s="1"/>
  <c r="G9" i="7"/>
  <c r="F9" i="7"/>
  <c r="E9" i="7"/>
  <c r="E10" i="7" s="1"/>
  <c r="D9" i="7"/>
  <c r="D10" i="7" s="1"/>
  <c r="C9" i="7"/>
  <c r="B9" i="7"/>
  <c r="P7" i="7"/>
  <c r="P14" i="7" s="1"/>
  <c r="L7" i="7"/>
  <c r="L14" i="7" s="1"/>
  <c r="I5" i="7"/>
  <c r="J4" i="7"/>
  <c r="E11" i="7" l="1"/>
  <c r="E15" i="7" s="1"/>
  <c r="I11" i="7"/>
  <c r="I15" i="7" s="1"/>
  <c r="D15" i="7"/>
  <c r="D11" i="7"/>
  <c r="H11" i="7"/>
  <c r="H15" i="7" s="1"/>
  <c r="C15" i="7"/>
  <c r="G15" i="7"/>
  <c r="B15" i="7"/>
  <c r="F15" i="7"/>
  <c r="L9" i="7"/>
  <c r="L10" i="7" s="1"/>
  <c r="P9" i="7"/>
  <c r="P10" i="7" s="1"/>
  <c r="P52" i="7"/>
  <c r="L52" i="7"/>
  <c r="I16" i="7" l="1"/>
  <c r="I18" i="7" s="1"/>
  <c r="I20" i="7" s="1"/>
  <c r="I24" i="7" s="1"/>
  <c r="I25" i="7" s="1"/>
  <c r="H16" i="7"/>
  <c r="H18" i="7" s="1"/>
  <c r="E16" i="7"/>
  <c r="E18" i="7" s="1"/>
  <c r="P11" i="7"/>
  <c r="P15" i="7"/>
  <c r="G16" i="7"/>
  <c r="G18" i="7"/>
  <c r="L11" i="7"/>
  <c r="L15" i="7"/>
  <c r="C16" i="7"/>
  <c r="C18" i="7"/>
  <c r="B16" i="7"/>
  <c r="B18" i="7"/>
  <c r="F16" i="7"/>
  <c r="F18" i="7"/>
  <c r="D16" i="7"/>
  <c r="D18" i="7" s="1"/>
  <c r="I68" i="7"/>
  <c r="L16" i="7" l="1"/>
  <c r="L18" i="7"/>
  <c r="L20" i="7" s="1"/>
  <c r="L25" i="7" s="1"/>
  <c r="P16" i="7"/>
  <c r="P18" i="7" s="1"/>
  <c r="P20" i="7" s="1"/>
  <c r="P25" i="7" s="1"/>
  <c r="J49" i="7"/>
  <c r="I32" i="7" l="1"/>
  <c r="P59" i="7"/>
  <c r="I59" i="7"/>
  <c r="P54" i="7"/>
  <c r="P55" i="7" s="1"/>
  <c r="I54" i="7"/>
  <c r="I55" i="7" s="1"/>
  <c r="H54" i="7"/>
  <c r="H55" i="7" s="1"/>
  <c r="G54" i="7"/>
  <c r="G55" i="7" s="1"/>
  <c r="F54" i="7"/>
  <c r="F55" i="7" s="1"/>
  <c r="F56" i="7" s="1"/>
  <c r="F60" i="7" s="1"/>
  <c r="E54" i="7"/>
  <c r="E55" i="7" s="1"/>
  <c r="D54" i="7"/>
  <c r="D55" i="7" s="1"/>
  <c r="C54" i="7"/>
  <c r="C55" i="7" s="1"/>
  <c r="B54" i="7"/>
  <c r="B55" i="7" s="1"/>
  <c r="B56" i="7" s="1"/>
  <c r="B60" i="7" s="1"/>
  <c r="L54" i="7"/>
  <c r="L55" i="7" s="1"/>
  <c r="I50" i="7"/>
  <c r="G56" i="7" l="1"/>
  <c r="G60" i="7" s="1"/>
  <c r="B61" i="7"/>
  <c r="B63" i="7" s="1"/>
  <c r="D56" i="7"/>
  <c r="D60" i="7"/>
  <c r="H56" i="7"/>
  <c r="H60" i="7" s="1"/>
  <c r="P56" i="7"/>
  <c r="P60" i="7" s="1"/>
  <c r="C56" i="7"/>
  <c r="C60" i="7"/>
  <c r="L56" i="7"/>
  <c r="F61" i="7"/>
  <c r="F63" i="7"/>
  <c r="E56" i="7"/>
  <c r="E60" i="7" s="1"/>
  <c r="I56" i="7"/>
  <c r="I60" i="7" s="1"/>
  <c r="L59" i="7"/>
  <c r="L60" i="7" l="1"/>
  <c r="L61" i="7" s="1"/>
  <c r="L63" i="7" s="1"/>
  <c r="L65" i="7" s="1"/>
  <c r="L70" i="7" s="1"/>
  <c r="I61" i="7"/>
  <c r="I63" i="7" s="1"/>
  <c r="I65" i="7" s="1"/>
  <c r="I69" i="7" s="1"/>
  <c r="I70" i="7" s="1"/>
  <c r="E61" i="7"/>
  <c r="E63" i="7" s="1"/>
  <c r="D61" i="7"/>
  <c r="D63" i="7" s="1"/>
  <c r="G61" i="7"/>
  <c r="G63" i="7" s="1"/>
  <c r="P61" i="7"/>
  <c r="P63" i="7" s="1"/>
  <c r="P65" i="7" s="1"/>
  <c r="P70" i="7" s="1"/>
  <c r="H61" i="7"/>
  <c r="H63" i="7" s="1"/>
  <c r="C61" i="7"/>
  <c r="C63" i="7" s="1"/>
  <c r="I77" i="7" l="1"/>
</calcChain>
</file>

<file path=xl/sharedStrings.xml><?xml version="1.0" encoding="utf-8"?>
<sst xmlns="http://schemas.openxmlformats.org/spreadsheetml/2006/main" count="140" uniqueCount="38">
  <si>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</si>
  <si>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</si>
  <si>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</si>
  <si>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</si>
  <si>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</si>
  <si>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</si>
  <si>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</si>
  <si>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</si>
  <si>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</si>
  <si>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</si>
  <si>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</si>
  <si>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</si>
  <si>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</si>
  <si>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</si>
  <si>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</si>
  <si>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</si>
  <si>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</si>
  <si>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</si>
  <si>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</si>
  <si>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</si>
  <si>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</si>
  <si>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</si>
  <si>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</si>
  <si>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</si>
  <si>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</si>
  <si>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</si>
  <si>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</si>
  <si>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</si>
  <si>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</si>
  <si>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</si>
  <si>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</si>
  <si>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</si>
  <si>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</si>
  <si>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</si>
  <si>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</si>
  <si>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</si>
  <si>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January - December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</si>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</sst>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</cellStyleXfs>
  <cellXfs count="36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43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43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  <xf numFmtId="3" fontId="0" fillId="0" borderId="0" xfId="0" applyNumberFormat="1"/>
    <xf numFmtId="164" fontId="2" fillId="5" borderId="1" xfId="2" applyNumberFormat="1" applyFont="1" applyFill="1" applyBorder="1"/>
    <xf numFmtId="0" fontId="6" fillId="0" borderId="0" xfId="0" applyFont="1"/>
    <xf numFmtId="0" fontId="6" fillId="0" borderId="0" xfId="0" applyFont="1" applyFill="1"/>
    <xf numFmtId="4" fontId="0" fillId="0" borderId="0" xfId="0" applyNumberFormat="1"/>
    <xf numFmtId="39" fontId="0" fillId="2" borderId="1" xfId="3" applyNumberFormat="1" applyFont="1" applyFill="1" applyBorder="1"/>
  </cellXfs>
  <cellStyles count="5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  <cellStyle name="Normal 5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"/>
  <sheetViews>
    <sheetView tabSelected="1" topLeftCell="I1" zoomScale="85" zoomScaleNormal="85" workbookViewId="0">
      <selection activeCell="P3" sqref="P3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0">
        <v>0</v>
      </c>
      <c r="J4">
        <f>680000*0.15*0.3</f>
        <v>30600</v>
      </c>
      <c r="K4" s="1"/>
      <c r="L4" s="30"/>
      <c r="M4" s="5"/>
      <c r="O4" s="1"/>
    </row>
    <row r="5" spans="1:18" x14ac:dyDescent="0.35">
      <c r="A5" s="1" t="s">
        <v>32</v>
      </c>
      <c r="I5" s="30">
        <f>I4*0.2</f>
        <v>0</v>
      </c>
      <c r="K5" s="1"/>
      <c r="L5" s="30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v>5</v>
      </c>
      <c r="K7" s="6" t="s">
        <v>7</v>
      </c>
      <c r="L7" s="10">
        <f>365-31-28-31</f>
        <v>275</v>
      </c>
      <c r="O7" s="6" t="s">
        <v>7</v>
      </c>
      <c r="P7" s="10">
        <f>365-31-28-31</f>
        <v>275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35">
        <f>6*5*25/365</f>
        <v>2.0547945205479454</v>
      </c>
      <c r="J8" t="s">
        <v>9</v>
      </c>
      <c r="K8" s="6" t="s">
        <v>8</v>
      </c>
      <c r="L8" s="12">
        <v>0</v>
      </c>
      <c r="M8" t="s">
        <v>9</v>
      </c>
      <c r="O8" s="6" t="s">
        <v>8</v>
      </c>
      <c r="P8" s="12">
        <v>0</v>
      </c>
      <c r="Q8" t="s">
        <v>9</v>
      </c>
    </row>
    <row r="9" spans="1:18" x14ac:dyDescent="0.35">
      <c r="A9" s="6" t="s">
        <v>10</v>
      </c>
      <c r="B9" s="13">
        <f t="shared" ref="B9:H9" si="0">B8*B7*1000</f>
        <v>0</v>
      </c>
      <c r="C9" s="13">
        <f t="shared" si="0"/>
        <v>0</v>
      </c>
      <c r="D9" s="13">
        <f t="shared" si="0"/>
        <v>0</v>
      </c>
      <c r="E9" s="13">
        <f t="shared" si="0"/>
        <v>0</v>
      </c>
      <c r="F9" s="13">
        <f t="shared" si="0"/>
        <v>0</v>
      </c>
      <c r="G9" s="13">
        <f t="shared" si="0"/>
        <v>0</v>
      </c>
      <c r="H9" s="13">
        <f t="shared" si="0"/>
        <v>0</v>
      </c>
      <c r="I9" s="31">
        <f>I8*I7*1000</f>
        <v>10273.972602739726</v>
      </c>
      <c r="K9" s="6" t="s">
        <v>11</v>
      </c>
      <c r="L9" s="31">
        <f>L8*L7*1000</f>
        <v>0</v>
      </c>
      <c r="O9" s="6" t="s">
        <v>11</v>
      </c>
      <c r="P9" s="13">
        <f t="shared" ref="P9" si="1">P8*P7*1000</f>
        <v>0</v>
      </c>
    </row>
    <row r="10" spans="1:18" ht="15" thickBot="1" x14ac:dyDescent="0.4">
      <c r="A10" s="6" t="s">
        <v>12</v>
      </c>
      <c r="B10" s="14">
        <f t="shared" ref="B10:I10" si="2">+B9*B6</f>
        <v>0</v>
      </c>
      <c r="C10" s="14">
        <f t="shared" si="2"/>
        <v>0</v>
      </c>
      <c r="D10" s="14">
        <f t="shared" si="2"/>
        <v>0</v>
      </c>
      <c r="E10" s="14">
        <f t="shared" si="2"/>
        <v>0</v>
      </c>
      <c r="F10" s="14">
        <f t="shared" si="2"/>
        <v>0</v>
      </c>
      <c r="G10" s="14">
        <f t="shared" si="2"/>
        <v>0</v>
      </c>
      <c r="H10" s="14">
        <f t="shared" si="2"/>
        <v>0</v>
      </c>
      <c r="I10" s="15">
        <f t="shared" si="2"/>
        <v>528390.41095890407</v>
      </c>
      <c r="K10" s="6" t="s">
        <v>12</v>
      </c>
      <c r="L10" s="15">
        <f>+L9*L6*5.8</f>
        <v>0</v>
      </c>
      <c r="O10" s="6" t="s">
        <v>12</v>
      </c>
      <c r="P10" s="15">
        <f>+P9*P6*5.8</f>
        <v>0</v>
      </c>
    </row>
    <row r="11" spans="1:18" ht="15" thickTop="1" x14ac:dyDescent="0.35">
      <c r="A11" s="6" t="s">
        <v>13</v>
      </c>
      <c r="B11" s="16">
        <f t="shared" ref="B11:I11" si="3">-B10*0.2</f>
        <v>0</v>
      </c>
      <c r="C11" s="16">
        <f t="shared" si="3"/>
        <v>0</v>
      </c>
      <c r="D11" s="16">
        <f t="shared" si="3"/>
        <v>0</v>
      </c>
      <c r="E11" s="16">
        <f t="shared" si="3"/>
        <v>0</v>
      </c>
      <c r="F11" s="16">
        <f t="shared" si="3"/>
        <v>0</v>
      </c>
      <c r="G11" s="16">
        <f t="shared" si="3"/>
        <v>0</v>
      </c>
      <c r="H11" s="17">
        <f t="shared" si="3"/>
        <v>0</v>
      </c>
      <c r="I11" s="18">
        <f t="shared" si="3"/>
        <v>-105678.08219178082</v>
      </c>
      <c r="J11" t="s">
        <v>14</v>
      </c>
      <c r="K11" s="6" t="s">
        <v>15</v>
      </c>
      <c r="L11" s="18">
        <f>-L10*0.07</f>
        <v>0</v>
      </c>
      <c r="M11" t="s">
        <v>16</v>
      </c>
      <c r="O11" s="6" t="s">
        <v>15</v>
      </c>
      <c r="P11" s="18">
        <f>-P10*0.07</f>
        <v>0</v>
      </c>
      <c r="Q11" t="s">
        <v>16</v>
      </c>
    </row>
    <row r="12" spans="1:18" x14ac:dyDescent="0.35">
      <c r="A12" s="6" t="s">
        <v>17</v>
      </c>
      <c r="B12" s="16"/>
      <c r="C12" s="16"/>
      <c r="D12" s="16"/>
      <c r="E12" s="16"/>
      <c r="F12" s="16"/>
      <c r="G12" s="16"/>
      <c r="H12" s="17"/>
      <c r="I12" s="16">
        <v>-580000</v>
      </c>
      <c r="K12" s="6" t="s">
        <v>17</v>
      </c>
      <c r="L12" s="16"/>
      <c r="O12" s="6" t="s">
        <v>17</v>
      </c>
      <c r="P12" s="16">
        <v>0</v>
      </c>
    </row>
    <row r="13" spans="1:18" x14ac:dyDescent="0.35">
      <c r="A13" s="6" t="s">
        <v>18</v>
      </c>
      <c r="B13" s="16"/>
      <c r="C13" s="16"/>
      <c r="D13" s="16"/>
      <c r="E13" s="16"/>
      <c r="F13" s="16"/>
      <c r="G13" s="16"/>
      <c r="H13" s="17"/>
      <c r="I13" s="16"/>
      <c r="K13" s="6" t="s">
        <v>18</v>
      </c>
      <c r="L13" s="16"/>
      <c r="O13" s="6" t="s">
        <v>18</v>
      </c>
      <c r="P13" s="16"/>
    </row>
    <row r="14" spans="1:18" x14ac:dyDescent="0.35">
      <c r="A14" s="6" t="s">
        <v>19</v>
      </c>
      <c r="B14" s="16"/>
      <c r="C14" s="16"/>
      <c r="D14" s="16"/>
      <c r="E14" s="16"/>
      <c r="F14" s="16"/>
      <c r="G14" s="16"/>
      <c r="H14" s="17"/>
      <c r="I14" s="16">
        <f>-I8*I7*2706</f>
        <v>-27801.369863013701</v>
      </c>
      <c r="J14" t="s">
        <v>20</v>
      </c>
      <c r="K14" s="6" t="s">
        <v>19</v>
      </c>
      <c r="L14" s="16">
        <f>-L8*L7*2706</f>
        <v>0</v>
      </c>
      <c r="O14" s="6" t="s">
        <v>19</v>
      </c>
      <c r="P14" s="16">
        <f>-P8*P7*2706</f>
        <v>0</v>
      </c>
    </row>
    <row r="15" spans="1:18" x14ac:dyDescent="0.35">
      <c r="A15" s="6" t="s">
        <v>21</v>
      </c>
      <c r="B15" s="19">
        <f t="shared" ref="B15:H15" si="4">+B10+B11</f>
        <v>0</v>
      </c>
      <c r="C15" s="19">
        <f t="shared" si="4"/>
        <v>0</v>
      </c>
      <c r="D15" s="19">
        <f t="shared" si="4"/>
        <v>0</v>
      </c>
      <c r="E15" s="19">
        <f t="shared" si="4"/>
        <v>0</v>
      </c>
      <c r="F15" s="19">
        <f t="shared" si="4"/>
        <v>0</v>
      </c>
      <c r="G15" s="19">
        <f t="shared" si="4"/>
        <v>0</v>
      </c>
      <c r="H15" s="20">
        <f t="shared" si="4"/>
        <v>0</v>
      </c>
      <c r="I15" s="19">
        <f>+I10+I11+I12+I13+I14</f>
        <v>-185089.04109589042</v>
      </c>
      <c r="K15" s="6" t="s">
        <v>21</v>
      </c>
      <c r="L15" s="19">
        <f>+L10+L11+L12+L13+L14</f>
        <v>0</v>
      </c>
      <c r="O15" s="6" t="s">
        <v>21</v>
      </c>
      <c r="P15" s="19">
        <f>+P10+P11+P12+P13+P14</f>
        <v>0</v>
      </c>
    </row>
    <row r="16" spans="1:18" x14ac:dyDescent="0.35">
      <c r="A16" s="6" t="s">
        <v>22</v>
      </c>
      <c r="B16" s="16">
        <f t="shared" ref="B16:I16" si="5">-B15*0.85</f>
        <v>0</v>
      </c>
      <c r="C16" s="16">
        <f t="shared" si="5"/>
        <v>0</v>
      </c>
      <c r="D16" s="16">
        <f t="shared" si="5"/>
        <v>0</v>
      </c>
      <c r="E16" s="16">
        <f t="shared" si="5"/>
        <v>0</v>
      </c>
      <c r="F16" s="16">
        <f t="shared" si="5"/>
        <v>0</v>
      </c>
      <c r="G16" s="16">
        <f t="shared" si="5"/>
        <v>0</v>
      </c>
      <c r="H16" s="17">
        <f t="shared" si="5"/>
        <v>0</v>
      </c>
      <c r="I16" s="16">
        <f t="shared" si="5"/>
        <v>157325.68493150687</v>
      </c>
      <c r="J16" t="s">
        <v>23</v>
      </c>
      <c r="K16" s="6" t="s">
        <v>24</v>
      </c>
      <c r="L16" s="16">
        <f>-L15*0.3</f>
        <v>0</v>
      </c>
      <c r="O16" s="6" t="s">
        <v>24</v>
      </c>
      <c r="P16" s="16">
        <f>-P15*0.3</f>
        <v>0</v>
      </c>
    </row>
    <row r="17" spans="1:17" x14ac:dyDescent="0.35">
      <c r="A17" s="21"/>
      <c r="B17" s="22"/>
      <c r="C17" s="22"/>
      <c r="D17" s="22"/>
      <c r="E17" s="22"/>
      <c r="F17" s="22"/>
      <c r="G17" s="22"/>
      <c r="H17" s="22"/>
      <c r="I17" s="23"/>
      <c r="K17" s="21"/>
      <c r="L17" s="23"/>
      <c r="O17" s="21"/>
      <c r="P17" s="23"/>
    </row>
    <row r="18" spans="1:17" ht="15" thickBot="1" x14ac:dyDescent="0.4">
      <c r="A18" s="24" t="s">
        <v>25</v>
      </c>
      <c r="B18" s="25">
        <f t="shared" ref="B18:I18" si="6">+B15+B16</f>
        <v>0</v>
      </c>
      <c r="C18" s="25">
        <f t="shared" si="6"/>
        <v>0</v>
      </c>
      <c r="D18" s="25">
        <f t="shared" si="6"/>
        <v>0</v>
      </c>
      <c r="E18" s="25">
        <f t="shared" si="6"/>
        <v>0</v>
      </c>
      <c r="F18" s="25">
        <f t="shared" si="6"/>
        <v>0</v>
      </c>
      <c r="G18" s="25">
        <f t="shared" si="6"/>
        <v>0</v>
      </c>
      <c r="H18" s="25">
        <f t="shared" si="6"/>
        <v>0</v>
      </c>
      <c r="I18" s="14">
        <f t="shared" si="6"/>
        <v>-27763.356164383556</v>
      </c>
      <c r="K18" s="24" t="s">
        <v>25</v>
      </c>
      <c r="L18" s="14">
        <f t="shared" ref="L18" si="7">+L15+L16</f>
        <v>0</v>
      </c>
      <c r="O18" s="24" t="s">
        <v>25</v>
      </c>
      <c r="P18" s="14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6">
        <f>I18-I14</f>
        <v>38.013698630144063</v>
      </c>
      <c r="J20" t="s">
        <v>27</v>
      </c>
      <c r="K20" t="s">
        <v>26</v>
      </c>
      <c r="L20" s="26">
        <f>L18-L14</f>
        <v>0</v>
      </c>
      <c r="M20" t="s">
        <v>27</v>
      </c>
      <c r="O20" t="s">
        <v>26</v>
      </c>
      <c r="P20" s="26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0">
        <v>0</v>
      </c>
    </row>
    <row r="23" spans="1:17" x14ac:dyDescent="0.35">
      <c r="A23" s="1" t="s">
        <v>33</v>
      </c>
      <c r="I23" s="30">
        <f>-0.2*I22*0.85</f>
        <v>0</v>
      </c>
    </row>
    <row r="24" spans="1:17" x14ac:dyDescent="0.35">
      <c r="A24" t="s">
        <v>34</v>
      </c>
      <c r="I24" s="27">
        <f>I23+I22+I20</f>
        <v>38.013698630144063</v>
      </c>
    </row>
    <row r="25" spans="1:17" x14ac:dyDescent="0.35">
      <c r="A25" t="s">
        <v>29</v>
      </c>
      <c r="B25" s="28">
        <v>2014</v>
      </c>
      <c r="C25" s="28"/>
      <c r="D25" s="28"/>
      <c r="E25" s="28"/>
      <c r="F25" s="28"/>
      <c r="G25" s="28"/>
      <c r="H25" s="28"/>
      <c r="I25" s="29">
        <f>I24*0.3</f>
        <v>11.404109589043218</v>
      </c>
      <c r="K25" t="s">
        <v>28</v>
      </c>
      <c r="L25" s="29">
        <f>L20*0.3</f>
        <v>0</v>
      </c>
      <c r="O25" t="s">
        <v>29</v>
      </c>
      <c r="P25" s="29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7"/>
    </row>
    <row r="32" spans="1:17" x14ac:dyDescent="0.35">
      <c r="A32" t="s">
        <v>30</v>
      </c>
      <c r="I32" s="27">
        <f>I25+L25+P25</f>
        <v>11.404109589043218</v>
      </c>
    </row>
    <row r="33" spans="1:16" x14ac:dyDescent="0.35">
      <c r="I33" s="27"/>
      <c r="J33" s="27"/>
      <c r="L33" s="27"/>
    </row>
    <row r="34" spans="1:16" x14ac:dyDescent="0.35">
      <c r="A34" s="1" t="s">
        <v>35</v>
      </c>
    </row>
    <row r="35" spans="1:16" x14ac:dyDescent="0.35">
      <c r="A35" t="s">
        <v>37</v>
      </c>
      <c r="I35" s="27">
        <f>I32</f>
        <v>11.404109589043218</v>
      </c>
      <c r="L35" s="27"/>
    </row>
    <row r="39" spans="1:16" x14ac:dyDescent="0.35">
      <c r="I39" s="34"/>
    </row>
    <row r="46" spans="1:16" ht="22.5" customHeight="1" x14ac:dyDescent="0.35">
      <c r="B46" s="2"/>
      <c r="C46" s="2"/>
      <c r="D46" s="2"/>
      <c r="E46" s="2"/>
      <c r="F46" s="2"/>
      <c r="G46" s="2"/>
      <c r="H46" s="2"/>
      <c r="I46" s="2"/>
      <c r="L46" s="2"/>
      <c r="P46" s="2"/>
    </row>
    <row r="47" spans="1:16" ht="18.5" x14ac:dyDescent="0.45">
      <c r="A47" s="3" t="s">
        <v>0</v>
      </c>
      <c r="B47" s="4">
        <v>2008</v>
      </c>
      <c r="C47" s="4">
        <v>2009</v>
      </c>
      <c r="D47" s="4">
        <v>2010</v>
      </c>
      <c r="E47" s="4">
        <v>2011</v>
      </c>
      <c r="F47" s="4">
        <v>2012</v>
      </c>
      <c r="G47" s="4">
        <v>2013</v>
      </c>
      <c r="H47" s="4">
        <v>2014</v>
      </c>
      <c r="I47" s="4">
        <v>2019</v>
      </c>
      <c r="J47" s="5"/>
      <c r="K47" s="3" t="s">
        <v>1</v>
      </c>
      <c r="L47" s="4">
        <v>2019</v>
      </c>
      <c r="O47" s="3" t="s">
        <v>2</v>
      </c>
      <c r="P47" s="4">
        <v>2019</v>
      </c>
    </row>
    <row r="48" spans="1:16" x14ac:dyDescent="0.35">
      <c r="A48" s="1" t="s">
        <v>3</v>
      </c>
      <c r="K48" s="1" t="s">
        <v>3</v>
      </c>
      <c r="M48" s="5"/>
      <c r="O48" s="1" t="s">
        <v>3</v>
      </c>
    </row>
    <row r="49" spans="1:18" x14ac:dyDescent="0.35">
      <c r="A49" s="1" t="s">
        <v>31</v>
      </c>
      <c r="I49" s="30">
        <v>0</v>
      </c>
      <c r="J49">
        <f>680000*0.15*0.3</f>
        <v>30600</v>
      </c>
      <c r="K49" s="1"/>
      <c r="L49" s="30"/>
      <c r="M49" s="5"/>
      <c r="O49" s="1"/>
    </row>
    <row r="50" spans="1:18" x14ac:dyDescent="0.35">
      <c r="A50" s="1" t="s">
        <v>32</v>
      </c>
      <c r="I50" s="30">
        <f>I49*0.2</f>
        <v>0</v>
      </c>
      <c r="K50" s="1"/>
      <c r="L50" s="30"/>
      <c r="M50" s="5"/>
      <c r="O50" s="1"/>
    </row>
    <row r="51" spans="1:18" x14ac:dyDescent="0.35">
      <c r="A51" s="6" t="s">
        <v>4</v>
      </c>
      <c r="B51" s="7"/>
      <c r="C51" s="7"/>
      <c r="D51" s="7"/>
      <c r="E51" s="7"/>
      <c r="F51" s="7"/>
      <c r="G51" s="7"/>
      <c r="H51" s="7"/>
      <c r="I51" s="7">
        <v>51.43</v>
      </c>
      <c r="J51" t="s">
        <v>5</v>
      </c>
      <c r="K51" s="6" t="s">
        <v>6</v>
      </c>
      <c r="L51" s="8">
        <v>1.36</v>
      </c>
      <c r="M51" t="s">
        <v>5</v>
      </c>
      <c r="O51" s="6" t="s">
        <v>6</v>
      </c>
      <c r="P51" s="9">
        <v>2.5099999999999998</v>
      </c>
      <c r="Q51" t="s">
        <v>5</v>
      </c>
      <c r="R51" s="5"/>
    </row>
    <row r="52" spans="1:18" x14ac:dyDescent="0.35">
      <c r="A52" s="6" t="s">
        <v>7</v>
      </c>
      <c r="B52" s="10">
        <v>366</v>
      </c>
      <c r="C52" s="10">
        <v>365</v>
      </c>
      <c r="D52" s="10">
        <v>365</v>
      </c>
      <c r="E52" s="10">
        <v>365</v>
      </c>
      <c r="F52" s="10">
        <v>366</v>
      </c>
      <c r="G52" s="10">
        <v>365</v>
      </c>
      <c r="H52" s="10">
        <v>365</v>
      </c>
      <c r="I52" s="10">
        <v>365</v>
      </c>
      <c r="K52" s="6" t="s">
        <v>7</v>
      </c>
      <c r="L52" s="10">
        <f>365-31-28-31</f>
        <v>275</v>
      </c>
      <c r="O52" s="6" t="s">
        <v>7</v>
      </c>
      <c r="P52" s="10">
        <f>365-31-28-31</f>
        <v>275</v>
      </c>
    </row>
    <row r="53" spans="1:18" x14ac:dyDescent="0.35">
      <c r="A53" s="6" t="s">
        <v>8</v>
      </c>
      <c r="B53" s="11"/>
      <c r="C53" s="11"/>
      <c r="D53" s="11"/>
      <c r="E53" s="11"/>
      <c r="F53" s="11"/>
      <c r="G53" s="11"/>
      <c r="H53" s="11"/>
      <c r="I53" s="35">
        <f>6*5*25/365</f>
        <v>2.0547945205479454</v>
      </c>
      <c r="J53" t="s">
        <v>9</v>
      </c>
      <c r="K53" s="6" t="s">
        <v>8</v>
      </c>
      <c r="L53" s="12">
        <v>0</v>
      </c>
      <c r="M53" t="s">
        <v>9</v>
      </c>
      <c r="O53" s="6" t="s">
        <v>8</v>
      </c>
      <c r="P53" s="12">
        <v>0</v>
      </c>
      <c r="Q53" t="s">
        <v>9</v>
      </c>
    </row>
    <row r="54" spans="1:18" x14ac:dyDescent="0.35">
      <c r="A54" s="6" t="s">
        <v>10</v>
      </c>
      <c r="B54" s="13">
        <f t="shared" ref="B54:H54" si="9">B53*B52*1000</f>
        <v>0</v>
      </c>
      <c r="C54" s="13">
        <f t="shared" si="9"/>
        <v>0</v>
      </c>
      <c r="D54" s="13">
        <f t="shared" si="9"/>
        <v>0</v>
      </c>
      <c r="E54" s="13">
        <f t="shared" si="9"/>
        <v>0</v>
      </c>
      <c r="F54" s="13">
        <f t="shared" si="9"/>
        <v>0</v>
      </c>
      <c r="G54" s="13">
        <f t="shared" si="9"/>
        <v>0</v>
      </c>
      <c r="H54" s="13">
        <f t="shared" si="9"/>
        <v>0</v>
      </c>
      <c r="I54" s="31">
        <f>I53*I52*1000</f>
        <v>750000.00000000012</v>
      </c>
      <c r="K54" s="6" t="s">
        <v>11</v>
      </c>
      <c r="L54" s="31">
        <f>L53*L52*1000</f>
        <v>0</v>
      </c>
      <c r="O54" s="6" t="s">
        <v>11</v>
      </c>
      <c r="P54" s="13">
        <f t="shared" ref="P54" si="10">P53*P52*1000</f>
        <v>0</v>
      </c>
    </row>
    <row r="55" spans="1:18" ht="15" thickBot="1" x14ac:dyDescent="0.4">
      <c r="A55" s="6" t="s">
        <v>12</v>
      </c>
      <c r="B55" s="14">
        <f t="shared" ref="B55:I55" si="11">+B54*B51</f>
        <v>0</v>
      </c>
      <c r="C55" s="14">
        <f t="shared" si="11"/>
        <v>0</v>
      </c>
      <c r="D55" s="14">
        <f t="shared" si="11"/>
        <v>0</v>
      </c>
      <c r="E55" s="14">
        <f t="shared" si="11"/>
        <v>0</v>
      </c>
      <c r="F55" s="14">
        <f t="shared" si="11"/>
        <v>0</v>
      </c>
      <c r="G55" s="14">
        <f t="shared" si="11"/>
        <v>0</v>
      </c>
      <c r="H55" s="14">
        <f t="shared" si="11"/>
        <v>0</v>
      </c>
      <c r="I55" s="15">
        <f t="shared" si="11"/>
        <v>38572500.000000007</v>
      </c>
      <c r="K55" s="6" t="s">
        <v>12</v>
      </c>
      <c r="L55" s="15">
        <f>+L54*L51*5.8</f>
        <v>0</v>
      </c>
      <c r="O55" s="6" t="s">
        <v>12</v>
      </c>
      <c r="P55" s="15">
        <f>+P54*P51*5.8</f>
        <v>0</v>
      </c>
    </row>
    <row r="56" spans="1:18" ht="15" thickTop="1" x14ac:dyDescent="0.35">
      <c r="A56" s="6" t="s">
        <v>13</v>
      </c>
      <c r="B56" s="16">
        <f t="shared" ref="B56:I56" si="12">-B55*0.2</f>
        <v>0</v>
      </c>
      <c r="C56" s="16">
        <f t="shared" si="12"/>
        <v>0</v>
      </c>
      <c r="D56" s="16">
        <f t="shared" si="12"/>
        <v>0</v>
      </c>
      <c r="E56" s="16">
        <f t="shared" si="12"/>
        <v>0</v>
      </c>
      <c r="F56" s="16">
        <f t="shared" si="12"/>
        <v>0</v>
      </c>
      <c r="G56" s="16">
        <f t="shared" si="12"/>
        <v>0</v>
      </c>
      <c r="H56" s="17">
        <f t="shared" si="12"/>
        <v>0</v>
      </c>
      <c r="I56" s="18">
        <f t="shared" si="12"/>
        <v>-7714500.0000000019</v>
      </c>
      <c r="J56" t="s">
        <v>14</v>
      </c>
      <c r="K56" s="6" t="s">
        <v>15</v>
      </c>
      <c r="L56" s="18">
        <f>-L55*0.07</f>
        <v>0</v>
      </c>
      <c r="M56" t="s">
        <v>16</v>
      </c>
      <c r="O56" s="6" t="s">
        <v>15</v>
      </c>
      <c r="P56" s="18">
        <f>-P55*0.07</f>
        <v>0</v>
      </c>
      <c r="Q56" t="s">
        <v>16</v>
      </c>
    </row>
    <row r="57" spans="1:18" x14ac:dyDescent="0.35">
      <c r="A57" s="6" t="s">
        <v>17</v>
      </c>
      <c r="B57" s="16"/>
      <c r="C57" s="16"/>
      <c r="D57" s="16"/>
      <c r="E57" s="16"/>
      <c r="F57" s="16"/>
      <c r="G57" s="16"/>
      <c r="H57" s="17"/>
      <c r="I57" s="16">
        <v>0</v>
      </c>
      <c r="K57" s="6" t="s">
        <v>17</v>
      </c>
      <c r="L57" s="16"/>
      <c r="O57" s="6" t="s">
        <v>17</v>
      </c>
      <c r="P57" s="16">
        <v>0</v>
      </c>
    </row>
    <row r="58" spans="1:18" x14ac:dyDescent="0.35">
      <c r="A58" s="6" t="s">
        <v>18</v>
      </c>
      <c r="B58" s="16"/>
      <c r="C58" s="16"/>
      <c r="D58" s="16"/>
      <c r="E58" s="16"/>
      <c r="F58" s="16"/>
      <c r="G58" s="16"/>
      <c r="H58" s="17"/>
      <c r="I58" s="16"/>
      <c r="K58" s="6" t="s">
        <v>18</v>
      </c>
      <c r="L58" s="16"/>
      <c r="O58" s="6" t="s">
        <v>18</v>
      </c>
      <c r="P58" s="16"/>
    </row>
    <row r="59" spans="1:18" x14ac:dyDescent="0.35">
      <c r="A59" s="6" t="s">
        <v>19</v>
      </c>
      <c r="B59" s="16"/>
      <c r="C59" s="16"/>
      <c r="D59" s="16"/>
      <c r="E59" s="16"/>
      <c r="F59" s="16"/>
      <c r="G59" s="16"/>
      <c r="H59" s="17"/>
      <c r="I59" s="16">
        <f>-I53*I52*2706</f>
        <v>-2029500.0000000002</v>
      </c>
      <c r="J59" t="s">
        <v>20</v>
      </c>
      <c r="K59" s="6" t="s">
        <v>19</v>
      </c>
      <c r="L59" s="16">
        <f>-L53*L52*2706</f>
        <v>0</v>
      </c>
      <c r="O59" s="6" t="s">
        <v>19</v>
      </c>
      <c r="P59" s="16">
        <f>-P53*P52*2706</f>
        <v>0</v>
      </c>
    </row>
    <row r="60" spans="1:18" x14ac:dyDescent="0.35">
      <c r="A60" s="6" t="s">
        <v>21</v>
      </c>
      <c r="B60" s="19">
        <f t="shared" ref="B60:H60" si="13">+B55+B56</f>
        <v>0</v>
      </c>
      <c r="C60" s="19">
        <f t="shared" si="13"/>
        <v>0</v>
      </c>
      <c r="D60" s="19">
        <f t="shared" si="13"/>
        <v>0</v>
      </c>
      <c r="E60" s="19">
        <f t="shared" si="13"/>
        <v>0</v>
      </c>
      <c r="F60" s="19">
        <f t="shared" si="13"/>
        <v>0</v>
      </c>
      <c r="G60" s="19">
        <f t="shared" si="13"/>
        <v>0</v>
      </c>
      <c r="H60" s="20">
        <f t="shared" si="13"/>
        <v>0</v>
      </c>
      <c r="I60" s="19">
        <f>+I55+I56+I57+I58+I59</f>
        <v>28828500.000000007</v>
      </c>
      <c r="K60" s="6" t="s">
        <v>21</v>
      </c>
      <c r="L60" s="19">
        <f>+L55+L56+L57+L58+L59</f>
        <v>0</v>
      </c>
      <c r="O60" s="6" t="s">
        <v>21</v>
      </c>
      <c r="P60" s="19">
        <f>+P55+P56+P57+P58+P59</f>
        <v>0</v>
      </c>
    </row>
    <row r="61" spans="1:18" x14ac:dyDescent="0.35">
      <c r="A61" s="6" t="s">
        <v>22</v>
      </c>
      <c r="B61" s="16">
        <f t="shared" ref="B61:I61" si="14">-B60*0.85</f>
        <v>0</v>
      </c>
      <c r="C61" s="16">
        <f t="shared" si="14"/>
        <v>0</v>
      </c>
      <c r="D61" s="16">
        <f t="shared" si="14"/>
        <v>0</v>
      </c>
      <c r="E61" s="16">
        <f t="shared" si="14"/>
        <v>0</v>
      </c>
      <c r="F61" s="16">
        <f t="shared" si="14"/>
        <v>0</v>
      </c>
      <c r="G61" s="16">
        <f t="shared" si="14"/>
        <v>0</v>
      </c>
      <c r="H61" s="17">
        <f t="shared" si="14"/>
        <v>0</v>
      </c>
      <c r="I61" s="16">
        <f t="shared" si="14"/>
        <v>-24504225.000000007</v>
      </c>
      <c r="J61" t="s">
        <v>23</v>
      </c>
      <c r="K61" s="6" t="s">
        <v>24</v>
      </c>
      <c r="L61" s="16">
        <f>-L60*0.3</f>
        <v>0</v>
      </c>
      <c r="O61" s="6" t="s">
        <v>24</v>
      </c>
      <c r="P61" s="16">
        <f>-P60*0.3</f>
        <v>0</v>
      </c>
    </row>
    <row r="62" spans="1:18" x14ac:dyDescent="0.35">
      <c r="A62" s="21"/>
      <c r="B62" s="22"/>
      <c r="C62" s="22"/>
      <c r="D62" s="22"/>
      <c r="E62" s="22"/>
      <c r="F62" s="22"/>
      <c r="G62" s="22"/>
      <c r="H62" s="22"/>
      <c r="I62" s="23"/>
      <c r="K62" s="21"/>
      <c r="L62" s="23"/>
      <c r="O62" s="21"/>
      <c r="P62" s="23"/>
    </row>
    <row r="63" spans="1:18" ht="15" thickBot="1" x14ac:dyDescent="0.4">
      <c r="A63" s="24" t="s">
        <v>25</v>
      </c>
      <c r="B63" s="25">
        <f t="shared" ref="B63:I63" si="15">+B60+B61</f>
        <v>0</v>
      </c>
      <c r="C63" s="25">
        <f t="shared" si="15"/>
        <v>0</v>
      </c>
      <c r="D63" s="25">
        <f t="shared" si="15"/>
        <v>0</v>
      </c>
      <c r="E63" s="25">
        <f t="shared" si="15"/>
        <v>0</v>
      </c>
      <c r="F63" s="25">
        <f t="shared" si="15"/>
        <v>0</v>
      </c>
      <c r="G63" s="25">
        <f t="shared" si="15"/>
        <v>0</v>
      </c>
      <c r="H63" s="25">
        <f t="shared" si="15"/>
        <v>0</v>
      </c>
      <c r="I63" s="14">
        <f t="shared" si="15"/>
        <v>4324275</v>
      </c>
      <c r="K63" s="24" t="s">
        <v>25</v>
      </c>
      <c r="L63" s="14">
        <f t="shared" ref="L63" si="16">+L60+L61</f>
        <v>0</v>
      </c>
      <c r="O63" s="24" t="s">
        <v>25</v>
      </c>
      <c r="P63" s="14">
        <f t="shared" ref="P63" si="17">+P60+P61</f>
        <v>0</v>
      </c>
    </row>
    <row r="64" spans="1:18" ht="15" thickTop="1" x14ac:dyDescent="0.35"/>
    <row r="65" spans="1:17" ht="15" thickBot="1" x14ac:dyDescent="0.4">
      <c r="A65" t="s">
        <v>26</v>
      </c>
      <c r="I65" s="26">
        <f>I63-I59</f>
        <v>6353775</v>
      </c>
      <c r="J65" t="s">
        <v>27</v>
      </c>
      <c r="K65" t="s">
        <v>26</v>
      </c>
      <c r="L65" s="26">
        <f>L63-L59</f>
        <v>0</v>
      </c>
      <c r="M65" t="s">
        <v>27</v>
      </c>
      <c r="O65" t="s">
        <v>26</v>
      </c>
      <c r="P65" s="26">
        <f>P63-P59</f>
        <v>0</v>
      </c>
      <c r="Q65" t="s">
        <v>27</v>
      </c>
    </row>
    <row r="66" spans="1:17" ht="15" thickTop="1" x14ac:dyDescent="0.35"/>
    <row r="67" spans="1:17" x14ac:dyDescent="0.35">
      <c r="A67" s="1" t="s">
        <v>31</v>
      </c>
      <c r="I67" s="30">
        <v>0</v>
      </c>
    </row>
    <row r="68" spans="1:17" x14ac:dyDescent="0.35">
      <c r="A68" s="1" t="s">
        <v>33</v>
      </c>
      <c r="I68" s="30">
        <f>-0.2*I67*0.85</f>
        <v>0</v>
      </c>
    </row>
    <row r="69" spans="1:17" x14ac:dyDescent="0.35">
      <c r="A69" t="s">
        <v>34</v>
      </c>
      <c r="I69" s="27">
        <f>I68+I67+I65</f>
        <v>6353775</v>
      </c>
    </row>
    <row r="70" spans="1:17" x14ac:dyDescent="0.35">
      <c r="A70" t="s">
        <v>29</v>
      </c>
      <c r="B70" s="28">
        <v>2014</v>
      </c>
      <c r="C70" s="28"/>
      <c r="D70" s="28"/>
      <c r="E70" s="28"/>
      <c r="F70" s="28"/>
      <c r="G70" s="28"/>
      <c r="H70" s="28"/>
      <c r="I70" s="29">
        <f>I69*0.3</f>
        <v>1906132.5</v>
      </c>
      <c r="K70" t="s">
        <v>28</v>
      </c>
      <c r="L70" s="29">
        <f>L65*0.3</f>
        <v>0</v>
      </c>
      <c r="O70" t="s">
        <v>29</v>
      </c>
      <c r="P70" s="29">
        <f>P65*0.3</f>
        <v>0</v>
      </c>
    </row>
    <row r="71" spans="1:17" hidden="1" x14ac:dyDescent="0.35"/>
    <row r="72" spans="1:17" hidden="1" x14ac:dyDescent="0.35"/>
    <row r="73" spans="1:17" hidden="1" x14ac:dyDescent="0.35"/>
    <row r="74" spans="1:17" hidden="1" x14ac:dyDescent="0.35"/>
    <row r="75" spans="1:17" x14ac:dyDescent="0.35">
      <c r="P75" s="27"/>
    </row>
    <row r="77" spans="1:17" x14ac:dyDescent="0.35">
      <c r="A77" t="s">
        <v>30</v>
      </c>
      <c r="I77" s="27">
        <f>I70+L70+P70</f>
        <v>1906132.5</v>
      </c>
    </row>
    <row r="78" spans="1:17" x14ac:dyDescent="0.35">
      <c r="I78" s="27"/>
      <c r="J78" s="27"/>
      <c r="L78" s="27"/>
    </row>
    <row r="79" spans="1:17" x14ac:dyDescent="0.35">
      <c r="A79" s="1" t="s">
        <v>35</v>
      </c>
    </row>
    <row r="80" spans="1:17" x14ac:dyDescent="0.35">
      <c r="A80" t="s">
        <v>36</v>
      </c>
      <c r="I80" s="27">
        <f>I77/12</f>
        <v>158844.375</v>
      </c>
      <c r="L80" s="27"/>
    </row>
    <row r="84" spans="9:9" x14ac:dyDescent="0.35">
      <c r="I84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1:GA8"/>
  <sheetViews>
    <sheetView zoomScale="80" zoomScaleNormal="80" workbookViewId="0">
      <selection activeCell="C4" sqref="C4"/>
    </sheetView>
  </sheetViews>
  <sheetFormatPr defaultRowHeight="14.5" x14ac:dyDescent="0.35"/>
  <cols>
    <col min="1" max="1" width="3.453125" bestFit="1" customWidth="1"/>
    <col min="2" max="2" width="10.54296875" customWidth="1"/>
    <col min="3" max="3" width="14" customWidth="1"/>
    <col min="4" max="4" width="15.81640625" bestFit="1" customWidth="1"/>
    <col min="5" max="5" width="14.1796875" customWidth="1"/>
    <col min="6" max="7" width="13.7265625" bestFit="1" customWidth="1"/>
    <col min="8" max="8" width="12.453125" customWidth="1"/>
    <col min="9" max="10" width="13.7265625" bestFit="1" customWidth="1"/>
    <col min="11" max="11" width="17" customWidth="1"/>
    <col min="12" max="13" width="13.7265625" bestFit="1" customWidth="1"/>
    <col min="14" max="14" width="12.453125" customWidth="1"/>
    <col min="15" max="16" width="13.7265625" bestFit="1" customWidth="1"/>
    <col min="17" max="17" width="12.453125" customWidth="1"/>
    <col min="18" max="19" width="13.7265625" bestFit="1" customWidth="1"/>
    <col min="20" max="20" width="12.453125" customWidth="1"/>
    <col min="21" max="21" width="13.7265625" bestFit="1" customWidth="1"/>
    <col min="22" max="22" width="13.453125" customWidth="1"/>
    <col min="23" max="23" width="18.453125" customWidth="1"/>
    <col min="24" max="25" width="13.81640625" customWidth="1"/>
    <col min="26" max="26" width="14.81640625" customWidth="1"/>
    <col min="27" max="28" width="13.7265625" bestFit="1" customWidth="1"/>
    <col min="29" max="29" width="14.81640625" customWidth="1"/>
    <col min="39" max="40" width="13.7265625" bestFit="1" customWidth="1"/>
  </cols>
  <sheetData>
    <row r="1" spans="5:183" s="32" customFormat="1" ht="13" x14ac:dyDescent="0.3"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</row>
    <row r="4" spans="5:183" x14ac:dyDescent="0.35">
      <c r="E4" s="34"/>
    </row>
    <row r="5" spans="5:183" x14ac:dyDescent="0.35">
      <c r="E5" s="34"/>
    </row>
    <row r="6" spans="5:183" x14ac:dyDescent="0.35">
      <c r="E6" s="34"/>
    </row>
    <row r="7" spans="5:183" x14ac:dyDescent="0.35">
      <c r="E7" s="34"/>
    </row>
    <row r="8" spans="5:183" x14ac:dyDescent="0.35">
      <c r="E8" s="3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2018-10-22T11:11:27Z</dcterms:modified>
</cp:coreProperties>
</file>