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 activeTab="2"/>
  </bookViews>
  <sheets>
    <sheet name="Sheet1" sheetId="1" r:id="rId1"/>
    <sheet name="Sheet1 (2)" sheetId="2" r:id="rId2"/>
    <sheet name="CS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E12" i="3"/>
  <c r="E7" i="3"/>
  <c r="E8" i="3" s="1"/>
  <c r="B12" i="3"/>
  <c r="B7" i="3"/>
  <c r="B8" i="3" s="1"/>
  <c r="H12" i="3"/>
  <c r="H7" i="3"/>
  <c r="H8" i="3" s="1"/>
  <c r="E13" i="3" l="1"/>
  <c r="E9" i="3"/>
  <c r="B9" i="3"/>
  <c r="B13" i="3" s="1"/>
  <c r="H9" i="3"/>
  <c r="H13" i="3" s="1"/>
  <c r="E14" i="3" l="1"/>
  <c r="E16" i="3" s="1"/>
  <c r="E18" i="3" s="1"/>
  <c r="B14" i="3"/>
  <c r="B16" i="3" s="1"/>
  <c r="B18" i="3" s="1"/>
  <c r="H14" i="3"/>
  <c r="H16" i="3" s="1"/>
  <c r="H18" i="3" s="1"/>
  <c r="E23" i="3" l="1"/>
  <c r="E24" i="3" s="1"/>
  <c r="E20" i="3"/>
  <c r="B23" i="3"/>
  <c r="B24" i="3" s="1"/>
  <c r="B20" i="3"/>
  <c r="H23" i="3"/>
  <c r="H24" i="3" s="1"/>
  <c r="H20" i="3"/>
  <c r="E8" i="2" l="1"/>
  <c r="G8" i="2"/>
  <c r="I8" i="2"/>
  <c r="K8" i="2"/>
  <c r="E17" i="2"/>
  <c r="K7" i="2"/>
  <c r="I7" i="2"/>
  <c r="I9" i="2" s="1"/>
  <c r="G7" i="2"/>
  <c r="E7" i="2"/>
  <c r="K6" i="2"/>
  <c r="G6" i="2"/>
  <c r="E6" i="2"/>
  <c r="E9" i="2" s="1"/>
  <c r="K9" i="2" l="1"/>
  <c r="G9" i="2"/>
  <c r="E18" i="1"/>
  <c r="K7" i="1" l="1"/>
  <c r="K8" i="1"/>
  <c r="K9" i="1"/>
  <c r="K6" i="1"/>
  <c r="I8" i="1"/>
  <c r="I9" i="1"/>
  <c r="I7" i="1"/>
  <c r="G7" i="1"/>
  <c r="G9" i="1"/>
  <c r="G6" i="1"/>
  <c r="E6" i="1"/>
  <c r="E7" i="1"/>
  <c r="E8" i="1"/>
  <c r="E9" i="1"/>
  <c r="K10" i="1" l="1"/>
  <c r="I10" i="1"/>
  <c r="G10" i="1"/>
  <c r="E10" i="1"/>
</calcChain>
</file>

<file path=xl/sharedStrings.xml><?xml version="1.0" encoding="utf-8"?>
<sst xmlns="http://schemas.openxmlformats.org/spreadsheetml/2006/main" count="85" uniqueCount="29">
  <si>
    <t>No of Entanglement</t>
  </si>
  <si>
    <t>Asset</t>
  </si>
  <si>
    <t>Forcados</t>
  </si>
  <si>
    <t>EA</t>
  </si>
  <si>
    <t>Cost ('000$)</t>
  </si>
  <si>
    <t>Year</t>
  </si>
  <si>
    <t>Total</t>
  </si>
  <si>
    <r>
      <t>Bonny</t>
    </r>
    <r>
      <rPr>
        <b/>
        <sz val="11"/>
        <color rgb="FF00B050"/>
        <rFont val="Calibri"/>
        <family val="2"/>
        <scheme val="minor"/>
      </rPr>
      <t>*</t>
    </r>
  </si>
  <si>
    <r>
      <t>Bonga</t>
    </r>
    <r>
      <rPr>
        <b/>
        <sz val="11"/>
        <color rgb="FF00B050"/>
        <rFont val="Calibri"/>
        <family val="2"/>
        <scheme val="minor"/>
      </rPr>
      <t>**</t>
    </r>
  </si>
  <si>
    <t>Grand Total (2014-2017)</t>
  </si>
  <si>
    <t>OIL</t>
  </si>
  <si>
    <t>Oil Impact</t>
  </si>
  <si>
    <t>Oil price</t>
  </si>
  <si>
    <t>No of days</t>
  </si>
  <si>
    <t>Production in Kboe/d</t>
  </si>
  <si>
    <t>Total Oil production  (bbls)</t>
  </si>
  <si>
    <t>Impact on revenue ($)</t>
  </si>
  <si>
    <t xml:space="preserve">Royalties on Oil </t>
  </si>
  <si>
    <t>Cost</t>
  </si>
  <si>
    <t>Ullage revenue</t>
  </si>
  <si>
    <t>Depreciation</t>
  </si>
  <si>
    <t xml:space="preserve">Pre-Tax impact </t>
  </si>
  <si>
    <t>Tax impact on Oil production</t>
  </si>
  <si>
    <t>NIBIAT Impact  (After Tax) in $</t>
  </si>
  <si>
    <t>CSD Impact( Nibiat + depreciation)</t>
  </si>
  <si>
    <t>Excluding tax expense (CSD impact)</t>
  </si>
  <si>
    <t>Bonny</t>
  </si>
  <si>
    <t>FORC</t>
  </si>
  <si>
    <t>CSD F$'000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</si>
</sst>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0" xfId="0" applyFill="1" applyAlignment="1">
      <alignment horizontal="center" wrapText="1"/>
    </xf>
    <xf numFmtId="9" fontId="6" fillId="5" borderId="0" xfId="1" applyNumberFormat="1" applyFont="1" applyFill="1"/>
    <xf numFmtId="0" fontId="5" fillId="5" borderId="0" xfId="0" applyFont="1" applyFill="1"/>
    <xf numFmtId="0" fontId="1" fillId="0" borderId="0" xfId="0" applyFont="1"/>
    <xf numFmtId="0" fontId="0" fillId="0" borderId="2" xfId="0" applyBorder="1"/>
    <xf numFmtId="164" fontId="0" fillId="2" borderId="3" xfId="0" applyNumberFormat="1" applyFill="1" applyBorder="1"/>
    <xf numFmtId="43" fontId="0" fillId="2" borderId="3" xfId="1" applyFont="1" applyFill="1" applyBorder="1"/>
    <xf numFmtId="0" fontId="0" fillId="2" borderId="2" xfId="0" applyFill="1" applyBorder="1"/>
    <xf numFmtId="164" fontId="0" fillId="2" borderId="2" xfId="1" applyNumberFormat="1" applyFont="1" applyFill="1" applyBorder="1"/>
    <xf numFmtId="43" fontId="0" fillId="2" borderId="2" xfId="1" applyFont="1" applyFill="1" applyBorder="1"/>
    <xf numFmtId="164" fontId="4" fillId="6" borderId="2" xfId="1" applyNumberFormat="1" applyFont="1" applyFill="1" applyBorder="1"/>
    <xf numFmtId="164" fontId="1" fillId="6" borderId="4" xfId="0" applyNumberFormat="1" applyFont="1" applyFill="1" applyBorder="1"/>
    <xf numFmtId="164" fontId="1" fillId="6" borderId="3" xfId="0" applyNumberFormat="1" applyFont="1" applyFill="1" applyBorder="1"/>
    <xf numFmtId="165" fontId="0" fillId="6" borderId="2" xfId="0" applyNumberFormat="1" applyFill="1" applyBorder="1"/>
    <xf numFmtId="165" fontId="0" fillId="6" borderId="3" xfId="0" applyNumberFormat="1" applyFill="1" applyBorder="1"/>
    <xf numFmtId="164" fontId="1" fillId="6" borderId="2" xfId="0" applyNumberFormat="1" applyFont="1" applyFill="1" applyBorder="1"/>
    <xf numFmtId="0" fontId="0" fillId="0" borderId="0" xfId="0" applyBorder="1"/>
    <xf numFmtId="165" fontId="0" fillId="6" borderId="6" xfId="0" applyNumberFormat="1" applyFill="1" applyBorder="1"/>
    <xf numFmtId="0" fontId="1" fillId="0" borderId="7" xfId="0" applyFont="1" applyBorder="1"/>
    <xf numFmtId="164" fontId="1" fillId="0" borderId="8" xfId="0" applyNumberFormat="1" applyFont="1" applyBorder="1"/>
    <xf numFmtId="164" fontId="0" fillId="0" borderId="8" xfId="0" applyNumberFormat="1" applyBorder="1"/>
    <xf numFmtId="43" fontId="1" fillId="3" borderId="0" xfId="0" applyNumberFormat="1" applyFont="1" applyFill="1"/>
    <xf numFmtId="43" fontId="0" fillId="0" borderId="0" xfId="0" applyNumberFormat="1"/>
    <xf numFmtId="0" fontId="1" fillId="0" borderId="5" xfId="0" applyFont="1" applyFill="1" applyBorder="1"/>
    <xf numFmtId="0" fontId="0" fillId="0" borderId="1" xfId="0" applyBorder="1" applyAlignment="1">
      <alignment horizontal="center"/>
    </xf>
  </cellXfs>
  <cellStyles count="2">
    <cellStyle name="Comma 10 6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127000</xdr:colOff>
      <xdr:row>28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2FBD6E0-55E7-48E1-A105-197706DACC29}"/>
            </a:ext>
          </a:extLst>
        </xdr:cNvPr>
        <xdr:cNvSpPr txBox="1"/>
      </xdr:nvSpPr>
      <xdr:spPr>
        <a:xfrm>
          <a:off x="5022850" y="2209800"/>
          <a:ext cx="5416550" cy="311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r>
            <a:rPr lang="en-US" sz="1100" b="1"/>
            <a:t>Average cost of man hour (in-house maintenance team) to free up entanglements</a:t>
          </a:r>
          <a:r>
            <a:rPr lang="en-US" sz="1100" b="1" baseline="0"/>
            <a:t> is </a:t>
          </a:r>
          <a:r>
            <a:rPr lang="en-US" sz="1100" b="1" baseline="0">
              <a:solidFill>
                <a:srgbClr val="FF0000"/>
              </a:solidFill>
            </a:rPr>
            <a:t>$2K </a:t>
          </a:r>
          <a:r>
            <a:rPr lang="en-US" sz="1100" b="1" baseline="0">
              <a:solidFill>
                <a:sysClr val="windowText" lastClr="000000"/>
              </a:solidFill>
            </a:rPr>
            <a:t>and the c</a:t>
          </a:r>
          <a:r>
            <a:rPr lang="en-US" sz="1100" b="1">
              <a:solidFill>
                <a:sysClr val="windowText" lastClr="000000"/>
              </a:solidFill>
            </a:rPr>
            <a:t>ost </a:t>
          </a:r>
          <a:r>
            <a:rPr lang="en-US" sz="1100" b="1"/>
            <a:t>of  fuel</a:t>
          </a:r>
          <a:r>
            <a:rPr lang="en-US" sz="1100" b="1" baseline="0"/>
            <a:t> used for sailing offshore to carry out task is  </a:t>
          </a:r>
          <a:r>
            <a:rPr lang="en-US" sz="1100" b="1" baseline="0">
              <a:solidFill>
                <a:srgbClr val="FF0000"/>
              </a:solidFill>
            </a:rPr>
            <a:t>$1K</a:t>
          </a:r>
        </a:p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r>
            <a:rPr lang="en-US" sz="1100" b="1" baseline="0"/>
            <a:t>(</a:t>
          </a:r>
          <a:r>
            <a:rPr lang="en-US" sz="1100" b="1" baseline="0">
              <a:solidFill>
                <a:srgbClr val="00B050"/>
              </a:solidFill>
            </a:rPr>
            <a:t>*</a:t>
          </a:r>
          <a:r>
            <a:rPr lang="en-US" sz="1100" b="1" baseline="0"/>
            <a:t>) In Bonny 2016, there was DSV intervention for a day to free up entanglement. Daily rate of DSV is </a:t>
          </a:r>
          <a:r>
            <a:rPr lang="en-US" sz="1100" b="1" baseline="0">
              <a:solidFill>
                <a:srgbClr val="FF0000"/>
              </a:solidFill>
            </a:rPr>
            <a:t>$30K</a:t>
          </a:r>
          <a:r>
            <a:rPr lang="en-US" sz="1100" b="1" baseline="0"/>
            <a:t>. Mooring rope was also severed. Cost of Mooring rope is </a:t>
          </a:r>
          <a:r>
            <a:rPr lang="en-US" sz="1100" b="1" baseline="0">
              <a:solidFill>
                <a:srgbClr val="FF0000"/>
              </a:solidFill>
            </a:rPr>
            <a:t>$7.5K</a:t>
          </a:r>
        </a:p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r>
            <a:rPr lang="en-US" sz="1100" b="1" baseline="0">
              <a:solidFill>
                <a:sysClr val="windowText" lastClr="000000"/>
              </a:solidFill>
            </a:rPr>
            <a:t>(</a:t>
          </a:r>
          <a:r>
            <a:rPr lang="en-US" sz="1100" b="1" baseline="0">
              <a:solidFill>
                <a:srgbClr val="00B050"/>
              </a:solidFill>
            </a:rPr>
            <a:t>**</a:t>
          </a:r>
          <a:r>
            <a:rPr lang="en-US" sz="1100" b="1" baseline="0">
              <a:solidFill>
                <a:sysClr val="windowText" lastClr="000000"/>
              </a:solidFill>
            </a:rPr>
            <a:t>) In Bonga 2015, the cost of freeing the entanglement was about </a:t>
          </a:r>
          <a:r>
            <a:rPr lang="en-US" sz="1100" b="1" baseline="0">
              <a:solidFill>
                <a:srgbClr val="FF0000"/>
              </a:solidFill>
            </a:rPr>
            <a:t>$340,000 </a:t>
          </a:r>
          <a:r>
            <a:rPr lang="en-US" sz="1100" b="1" baseline="0">
              <a:solidFill>
                <a:sysClr val="windowText" lastClr="000000"/>
              </a:solidFill>
            </a:rPr>
            <a:t>in addition to over $1mln loss of revenue as loading could not take place for 5 days.</a:t>
          </a:r>
        </a:p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endParaRPr lang="en-US" sz="1100" b="1" baseline="0">
            <a:solidFill>
              <a:sysClr val="windowText" lastClr="000000"/>
            </a:solidFill>
          </a:endParaRPr>
        </a:p>
        <a:p>
          <a:pPr marL="0" lvl="0" indent="0">
            <a:buClr>
              <a:schemeClr val="tx1"/>
            </a:buClr>
            <a:buFontTx/>
            <a:buNone/>
          </a:pPr>
          <a:r>
            <a:rPr lang="en-US" sz="1100" b="1" baseline="0">
              <a:solidFill>
                <a:sysClr val="windowText" lastClr="000000"/>
              </a:solidFill>
            </a:rPr>
            <a:t>Other potential impact on the business due to hawser entanglement includes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Incurring demurrage ($72K/Day) and production loss/shutdown ( 600K bbls/d) as a result of delay in crude loading due to entanglement 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Mobilization of DSV for support and intervention in addressing entanglement issues ($30K/day) 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Loss of asset (grommet) due to serious entanglement (cost of grommet about $217K)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12</xdr:col>
      <xdr:colOff>127000</xdr:colOff>
      <xdr:row>27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1A70411-5370-452C-9996-93012A284BC3}"/>
            </a:ext>
          </a:extLst>
        </xdr:cNvPr>
        <xdr:cNvSpPr txBox="1"/>
      </xdr:nvSpPr>
      <xdr:spPr>
        <a:xfrm>
          <a:off x="5283200" y="2209800"/>
          <a:ext cx="5416550" cy="311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r>
            <a:rPr lang="en-US" sz="1100" b="1"/>
            <a:t>Average cost of man hour (in-house maintenance team) to free up entanglements</a:t>
          </a:r>
          <a:r>
            <a:rPr lang="en-US" sz="1100" b="1" baseline="0"/>
            <a:t> is </a:t>
          </a:r>
          <a:r>
            <a:rPr lang="en-US" sz="1100" b="1" baseline="0">
              <a:solidFill>
                <a:srgbClr val="FF0000"/>
              </a:solidFill>
            </a:rPr>
            <a:t>$2K </a:t>
          </a:r>
          <a:r>
            <a:rPr lang="en-US" sz="1100" b="1" baseline="0">
              <a:solidFill>
                <a:sysClr val="windowText" lastClr="000000"/>
              </a:solidFill>
            </a:rPr>
            <a:t>and the c</a:t>
          </a:r>
          <a:r>
            <a:rPr lang="en-US" sz="1100" b="1">
              <a:solidFill>
                <a:sysClr val="windowText" lastClr="000000"/>
              </a:solidFill>
            </a:rPr>
            <a:t>ost </a:t>
          </a:r>
          <a:r>
            <a:rPr lang="en-US" sz="1100" b="1"/>
            <a:t>of  fuel</a:t>
          </a:r>
          <a:r>
            <a:rPr lang="en-US" sz="1100" b="1" baseline="0"/>
            <a:t> used for sailing offshore to carry out task is  </a:t>
          </a:r>
          <a:r>
            <a:rPr lang="en-US" sz="1100" b="1" baseline="0">
              <a:solidFill>
                <a:srgbClr val="FF0000"/>
              </a:solidFill>
            </a:rPr>
            <a:t>$1K</a:t>
          </a:r>
        </a:p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r>
            <a:rPr lang="en-US" sz="1100" b="1" baseline="0"/>
            <a:t>(</a:t>
          </a:r>
          <a:r>
            <a:rPr lang="en-US" sz="1100" b="1" baseline="0">
              <a:solidFill>
                <a:srgbClr val="00B050"/>
              </a:solidFill>
            </a:rPr>
            <a:t>*</a:t>
          </a:r>
          <a:r>
            <a:rPr lang="en-US" sz="1100" b="1" baseline="0"/>
            <a:t>) In Bonny 2016, there was DSV intervention for a day to free up entanglement. Daily rate of DSV is </a:t>
          </a:r>
          <a:r>
            <a:rPr lang="en-US" sz="1100" b="1" baseline="0">
              <a:solidFill>
                <a:srgbClr val="FF0000"/>
              </a:solidFill>
            </a:rPr>
            <a:t>$30K</a:t>
          </a:r>
          <a:r>
            <a:rPr lang="en-US" sz="1100" b="1" baseline="0"/>
            <a:t>. Mooring rope was also severed. Cost of Mooring rope is </a:t>
          </a:r>
          <a:r>
            <a:rPr lang="en-US" sz="1100" b="1" baseline="0">
              <a:solidFill>
                <a:srgbClr val="FF0000"/>
              </a:solidFill>
            </a:rPr>
            <a:t>$7.5K</a:t>
          </a:r>
        </a:p>
        <a:p>
          <a:pPr marL="171450" lvl="0" indent="-171450">
            <a:buClr>
              <a:schemeClr val="tx1"/>
            </a:buClr>
            <a:buFont typeface="Wingdings" panose="05000000000000000000" pitchFamily="2" charset="2"/>
            <a:buChar char="v"/>
          </a:pPr>
          <a:endParaRPr lang="en-US" sz="1100" b="1" baseline="0">
            <a:solidFill>
              <a:sysClr val="windowText" lastClr="000000"/>
            </a:solidFill>
          </a:endParaRPr>
        </a:p>
        <a:p>
          <a:pPr marL="0" lvl="0" indent="0">
            <a:buClr>
              <a:schemeClr val="tx1"/>
            </a:buClr>
            <a:buFontTx/>
            <a:buNone/>
          </a:pPr>
          <a:r>
            <a:rPr lang="en-US" sz="1100" b="1" baseline="0">
              <a:solidFill>
                <a:sysClr val="windowText" lastClr="000000"/>
              </a:solidFill>
            </a:rPr>
            <a:t>Other potential impact on the business due to hawser entanglement includes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Incurring demurrage ($72K/Day) and production loss/shutdown ( 600K bbls/d) as a result of delay in crude loading due to entanglement 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Mobilization of DSV for support and intervention in addressing entanglement issues ($30K/day) </a:t>
          </a:r>
        </a:p>
        <a:p>
          <a:pPr marL="628650" lvl="1" indent="-171450">
            <a:buClr>
              <a:schemeClr val="tx1"/>
            </a:buClr>
            <a:buFont typeface="Wingdings" panose="05000000000000000000" pitchFamily="2" charset="2"/>
            <a:buChar char="§"/>
          </a:pPr>
          <a:r>
            <a:rPr lang="en-US" sz="1100" b="1" baseline="0">
              <a:solidFill>
                <a:sysClr val="windowText" lastClr="000000"/>
              </a:solidFill>
            </a:rPr>
            <a:t>Loss of asset (grommet) due to serious entanglement (cost of grommet about $217K)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8"/>
  <sheetViews>
    <sheetView workbookViewId="0">
      <selection activeCell="J8" sqref="J8"/>
    </sheetView>
  </sheetViews>
  <sheetFormatPr defaultRowHeight="15" x14ac:dyDescent="0.25"/>
  <cols>
    <col min="4" max="4" width="21.28515625" bestFit="1" customWidth="1"/>
    <col min="5" max="5" width="10.5703125" bestFit="1" customWidth="1"/>
    <col min="6" max="6" width="17.5703125" bestFit="1" customWidth="1"/>
    <col min="7" max="7" width="10.5703125" bestFit="1" customWidth="1"/>
    <col min="8" max="8" width="17.5703125" bestFit="1" customWidth="1"/>
    <col min="9" max="9" width="10.5703125" bestFit="1" customWidth="1"/>
    <col min="10" max="10" width="17.5703125" bestFit="1" customWidth="1"/>
    <col min="11" max="11" width="10.5703125" bestFit="1" customWidth="1"/>
  </cols>
  <sheetData>
    <row r="4" spans="3:11" x14ac:dyDescent="0.25">
      <c r="C4" s="1"/>
      <c r="D4" s="31">
        <v>2014</v>
      </c>
      <c r="E4" s="31"/>
      <c r="F4" s="31">
        <v>2015</v>
      </c>
      <c r="G4" s="31"/>
      <c r="H4" s="31">
        <v>2016</v>
      </c>
      <c r="I4" s="31"/>
      <c r="J4" s="31">
        <v>2017</v>
      </c>
      <c r="K4" s="31"/>
    </row>
    <row r="5" spans="3:11" x14ac:dyDescent="0.25">
      <c r="C5" s="2" t="s">
        <v>1</v>
      </c>
      <c r="D5" s="2" t="s">
        <v>0</v>
      </c>
      <c r="E5" s="2" t="s">
        <v>4</v>
      </c>
      <c r="F5" s="2" t="s">
        <v>0</v>
      </c>
      <c r="G5" s="2" t="s">
        <v>4</v>
      </c>
      <c r="H5" s="2" t="s">
        <v>0</v>
      </c>
      <c r="I5" s="2" t="s">
        <v>4</v>
      </c>
      <c r="J5" s="2" t="s">
        <v>0</v>
      </c>
      <c r="K5" s="2" t="s">
        <v>4</v>
      </c>
    </row>
    <row r="6" spans="3:11" x14ac:dyDescent="0.25">
      <c r="C6" s="2" t="s">
        <v>7</v>
      </c>
      <c r="D6" s="1">
        <v>3</v>
      </c>
      <c r="E6" s="1">
        <f>D6*3</f>
        <v>9</v>
      </c>
      <c r="F6" s="1">
        <v>4</v>
      </c>
      <c r="G6" s="1">
        <f>F6*3</f>
        <v>12</v>
      </c>
      <c r="H6" s="1">
        <v>15</v>
      </c>
      <c r="I6" s="6">
        <v>77.5</v>
      </c>
      <c r="J6" s="1">
        <v>8</v>
      </c>
      <c r="K6" s="1">
        <f>J6*3</f>
        <v>24</v>
      </c>
    </row>
    <row r="7" spans="3:11" x14ac:dyDescent="0.25">
      <c r="C7" s="2" t="s">
        <v>2</v>
      </c>
      <c r="D7" s="1">
        <v>0</v>
      </c>
      <c r="E7" s="1">
        <f t="shared" ref="E7:E9" si="0">D7*3</f>
        <v>0</v>
      </c>
      <c r="F7" s="1">
        <v>3</v>
      </c>
      <c r="G7" s="1">
        <f t="shared" ref="G7:G9" si="1">F7*3</f>
        <v>9</v>
      </c>
      <c r="H7" s="1">
        <v>6</v>
      </c>
      <c r="I7" s="1">
        <f>H7*3</f>
        <v>18</v>
      </c>
      <c r="J7" s="1">
        <v>4</v>
      </c>
      <c r="K7" s="1">
        <f t="shared" ref="K7:K9" si="2">J7*3</f>
        <v>12</v>
      </c>
    </row>
    <row r="8" spans="3:11" x14ac:dyDescent="0.25">
      <c r="C8" s="2" t="s">
        <v>8</v>
      </c>
      <c r="D8" s="1">
        <v>1</v>
      </c>
      <c r="E8" s="1">
        <f t="shared" si="0"/>
        <v>3</v>
      </c>
      <c r="F8" s="1">
        <v>1</v>
      </c>
      <c r="G8" s="6">
        <v>340</v>
      </c>
      <c r="H8" s="1">
        <v>0</v>
      </c>
      <c r="I8" s="1">
        <f t="shared" ref="I8:I9" si="3">H8*3</f>
        <v>0</v>
      </c>
      <c r="J8" s="1">
        <v>1</v>
      </c>
      <c r="K8" s="1">
        <f t="shared" si="2"/>
        <v>3</v>
      </c>
    </row>
    <row r="9" spans="3:11" x14ac:dyDescent="0.25">
      <c r="C9" s="2" t="s">
        <v>3</v>
      </c>
      <c r="D9" s="1">
        <v>0</v>
      </c>
      <c r="E9" s="1">
        <f t="shared" si="0"/>
        <v>0</v>
      </c>
      <c r="F9" s="1">
        <v>0</v>
      </c>
      <c r="G9" s="1">
        <f t="shared" si="1"/>
        <v>0</v>
      </c>
      <c r="H9" s="1">
        <v>0</v>
      </c>
      <c r="I9" s="1">
        <f t="shared" si="3"/>
        <v>0</v>
      </c>
      <c r="J9" s="1">
        <v>0</v>
      </c>
      <c r="K9" s="1">
        <f t="shared" si="2"/>
        <v>0</v>
      </c>
    </row>
    <row r="10" spans="3:11" x14ac:dyDescent="0.25">
      <c r="C10" s="2" t="s">
        <v>6</v>
      </c>
      <c r="D10" s="1"/>
      <c r="E10" s="3">
        <f>SUM(E6:E9)</f>
        <v>12</v>
      </c>
      <c r="F10" s="4"/>
      <c r="G10" s="3">
        <f>SUM(G6:G9)</f>
        <v>361</v>
      </c>
      <c r="H10" s="4"/>
      <c r="I10" s="3">
        <f>SUM(I6:I9)</f>
        <v>95.5</v>
      </c>
      <c r="J10" s="4"/>
      <c r="K10" s="3">
        <f>SUM(K6:K9)</f>
        <v>39</v>
      </c>
    </row>
    <row r="13" spans="3:11" x14ac:dyDescent="0.25">
      <c r="D13" s="2" t="s">
        <v>5</v>
      </c>
      <c r="E13" s="2" t="s">
        <v>4</v>
      </c>
    </row>
    <row r="14" spans="3:11" x14ac:dyDescent="0.25">
      <c r="D14" s="1">
        <v>2014</v>
      </c>
      <c r="E14" s="1">
        <v>12</v>
      </c>
    </row>
    <row r="15" spans="3:11" x14ac:dyDescent="0.25">
      <c r="D15" s="1">
        <v>2015</v>
      </c>
      <c r="E15" s="1">
        <v>361</v>
      </c>
    </row>
    <row r="16" spans="3:11" x14ac:dyDescent="0.25">
      <c r="D16" s="1">
        <v>2016</v>
      </c>
      <c r="E16" s="1">
        <v>95.5</v>
      </c>
    </row>
    <row r="17" spans="4:5" x14ac:dyDescent="0.25">
      <c r="D17" s="1">
        <v>2017</v>
      </c>
      <c r="E17" s="1">
        <v>39</v>
      </c>
    </row>
    <row r="18" spans="4:5" x14ac:dyDescent="0.25">
      <c r="D18" s="1" t="s">
        <v>9</v>
      </c>
      <c r="E18" s="5">
        <f>SUM(E14:E17)</f>
        <v>507.5</v>
      </c>
    </row>
  </sheetData>
  <mergeCells count="4"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7"/>
  <sheetViews>
    <sheetView workbookViewId="0">
      <selection activeCell="M9" sqref="M9"/>
    </sheetView>
  </sheetViews>
  <sheetFormatPr defaultRowHeight="15" x14ac:dyDescent="0.25"/>
  <cols>
    <col min="4" max="4" width="21.28515625" customWidth="1"/>
    <col min="5" max="5" width="10.5703125" customWidth="1"/>
    <col min="6" max="6" width="17.5703125" customWidth="1"/>
    <col min="7" max="7" width="10.5703125" customWidth="1"/>
    <col min="8" max="8" width="17.5703125" customWidth="1"/>
    <col min="9" max="9" width="10.5703125" customWidth="1"/>
    <col min="10" max="10" width="17.5703125" customWidth="1"/>
    <col min="11" max="11" width="10.5703125" customWidth="1"/>
  </cols>
  <sheetData>
    <row r="4" spans="3:13" x14ac:dyDescent="0.25">
      <c r="C4" s="1"/>
      <c r="D4" s="31">
        <v>2014</v>
      </c>
      <c r="E4" s="31"/>
      <c r="F4" s="31">
        <v>2015</v>
      </c>
      <c r="G4" s="31"/>
      <c r="H4" s="31">
        <v>2016</v>
      </c>
      <c r="I4" s="31"/>
      <c r="J4" s="31">
        <v>2017</v>
      </c>
      <c r="K4" s="31"/>
    </row>
    <row r="5" spans="3:13" x14ac:dyDescent="0.25">
      <c r="C5" s="2" t="s">
        <v>1</v>
      </c>
      <c r="D5" s="2" t="s">
        <v>0</v>
      </c>
      <c r="E5" s="2" t="s">
        <v>4</v>
      </c>
      <c r="F5" s="2" t="s">
        <v>0</v>
      </c>
      <c r="G5" s="2" t="s">
        <v>4</v>
      </c>
      <c r="H5" s="2" t="s">
        <v>0</v>
      </c>
      <c r="I5" s="2" t="s">
        <v>4</v>
      </c>
      <c r="J5" s="2" t="s">
        <v>0</v>
      </c>
      <c r="K5" s="2" t="s">
        <v>4</v>
      </c>
      <c r="M5" s="30" t="s">
        <v>28</v>
      </c>
    </row>
    <row r="6" spans="3:13" x14ac:dyDescent="0.25">
      <c r="C6" s="2" t="s">
        <v>7</v>
      </c>
      <c r="D6" s="1">
        <v>3</v>
      </c>
      <c r="E6" s="1">
        <f>D6*3</f>
        <v>9</v>
      </c>
      <c r="F6" s="1">
        <v>4</v>
      </c>
      <c r="G6" s="1">
        <f>F6*3</f>
        <v>12</v>
      </c>
      <c r="H6" s="1">
        <v>15</v>
      </c>
      <c r="I6" s="6">
        <v>77.5</v>
      </c>
      <c r="J6" s="1">
        <v>8</v>
      </c>
      <c r="K6" s="1">
        <f>J6*3</f>
        <v>24</v>
      </c>
      <c r="M6" s="29">
        <f>CSD!B24</f>
        <v>3.15</v>
      </c>
    </row>
    <row r="7" spans="3:13" x14ac:dyDescent="0.25">
      <c r="C7" s="2" t="s">
        <v>2</v>
      </c>
      <c r="D7" s="1">
        <v>0</v>
      </c>
      <c r="E7" s="1">
        <f t="shared" ref="E7:E8" si="0">D7*3</f>
        <v>0</v>
      </c>
      <c r="F7" s="1">
        <v>3</v>
      </c>
      <c r="G7" s="1">
        <f t="shared" ref="G7:G8" si="1">F7*3</f>
        <v>9</v>
      </c>
      <c r="H7" s="1">
        <v>6</v>
      </c>
      <c r="I7" s="1">
        <f>H7*3</f>
        <v>18</v>
      </c>
      <c r="J7" s="1">
        <v>4</v>
      </c>
      <c r="K7" s="1">
        <f t="shared" ref="K7:K8" si="2">J7*3</f>
        <v>12</v>
      </c>
      <c r="M7" s="29">
        <f>CSD!E24</f>
        <v>0.315</v>
      </c>
    </row>
    <row r="8" spans="3:13" x14ac:dyDescent="0.25">
      <c r="C8" s="2" t="s">
        <v>3</v>
      </c>
      <c r="D8" s="1">
        <v>0</v>
      </c>
      <c r="E8" s="1">
        <f t="shared" si="0"/>
        <v>0</v>
      </c>
      <c r="F8" s="1">
        <v>0</v>
      </c>
      <c r="G8" s="1">
        <f t="shared" si="1"/>
        <v>0</v>
      </c>
      <c r="H8" s="1">
        <v>0</v>
      </c>
      <c r="I8" s="1">
        <f t="shared" ref="I8" si="3">H8*3</f>
        <v>0</v>
      </c>
      <c r="J8" s="1">
        <v>0</v>
      </c>
      <c r="K8" s="1">
        <f t="shared" si="2"/>
        <v>0</v>
      </c>
      <c r="M8" s="29">
        <f>CSD!H24</f>
        <v>0</v>
      </c>
    </row>
    <row r="9" spans="3:13" x14ac:dyDescent="0.25">
      <c r="C9" s="2" t="s">
        <v>6</v>
      </c>
      <c r="D9" s="1"/>
      <c r="E9" s="3">
        <f>SUM(E6:E8)</f>
        <v>9</v>
      </c>
      <c r="F9" s="4"/>
      <c r="G9" s="3">
        <f>SUM(G6:G8)</f>
        <v>21</v>
      </c>
      <c r="H9" s="4"/>
      <c r="I9" s="3">
        <f>SUM(I6:I8)</f>
        <v>95.5</v>
      </c>
      <c r="J9" s="4"/>
      <c r="K9" s="3">
        <f>SUM(K6:K8)</f>
        <v>36</v>
      </c>
    </row>
    <row r="12" spans="3:13" x14ac:dyDescent="0.25">
      <c r="D12" s="2" t="s">
        <v>5</v>
      </c>
      <c r="E12" s="2" t="s">
        <v>4</v>
      </c>
    </row>
    <row r="13" spans="3:13" x14ac:dyDescent="0.25">
      <c r="D13" s="1">
        <v>2014</v>
      </c>
      <c r="E13" s="1">
        <v>9</v>
      </c>
    </row>
    <row r="14" spans="3:13" x14ac:dyDescent="0.25">
      <c r="D14" s="1">
        <v>2015</v>
      </c>
      <c r="E14" s="1">
        <v>21</v>
      </c>
    </row>
    <row r="15" spans="3:13" x14ac:dyDescent="0.25">
      <c r="D15" s="1">
        <v>2016</v>
      </c>
      <c r="E15" s="1">
        <v>95.5</v>
      </c>
    </row>
    <row r="16" spans="3:13" x14ac:dyDescent="0.25">
      <c r="D16" s="1">
        <v>2017</v>
      </c>
      <c r="E16" s="1">
        <v>36</v>
      </c>
    </row>
    <row r="17" spans="4:5" x14ac:dyDescent="0.25">
      <c r="D17" s="1" t="s">
        <v>9</v>
      </c>
      <c r="E17" s="5">
        <f>SUM(E13:E16)</f>
        <v>161.5</v>
      </c>
    </row>
  </sheetData>
  <mergeCells count="4"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1" sqref="H11"/>
    </sheetView>
  </sheetViews>
  <sheetFormatPr defaultRowHeight="15" x14ac:dyDescent="0.25"/>
  <cols>
    <col min="1" max="1" width="68.140625" customWidth="1"/>
    <col min="2" max="2" width="15" customWidth="1"/>
    <col min="4" max="4" width="35" customWidth="1"/>
    <col min="5" max="5" width="15.28515625" customWidth="1"/>
    <col min="7" max="7" width="35" customWidth="1"/>
    <col min="8" max="8" width="9.5703125" bestFit="1" customWidth="1"/>
  </cols>
  <sheetData>
    <row r="1" spans="1:8" x14ac:dyDescent="0.25">
      <c r="B1" s="7" t="s">
        <v>26</v>
      </c>
      <c r="E1" s="7" t="s">
        <v>27</v>
      </c>
      <c r="H1" s="7" t="s">
        <v>3</v>
      </c>
    </row>
    <row r="2" spans="1:8" ht="18.75" x14ac:dyDescent="0.3">
      <c r="A2" s="8" t="s">
        <v>10</v>
      </c>
      <c r="B2" s="9">
        <v>2018</v>
      </c>
      <c r="D2" s="8" t="s">
        <v>10</v>
      </c>
      <c r="E2" s="9">
        <v>2018</v>
      </c>
      <c r="G2" s="8" t="s">
        <v>10</v>
      </c>
      <c r="H2" s="9">
        <v>2018</v>
      </c>
    </row>
    <row r="3" spans="1:8" x14ac:dyDescent="0.25">
      <c r="A3" s="10" t="s">
        <v>11</v>
      </c>
      <c r="D3" s="10" t="s">
        <v>11</v>
      </c>
      <c r="G3" s="10" t="s">
        <v>11</v>
      </c>
    </row>
    <row r="4" spans="1:8" x14ac:dyDescent="0.25">
      <c r="A4" s="11" t="s">
        <v>12</v>
      </c>
      <c r="B4" s="13">
        <v>1.17</v>
      </c>
      <c r="D4" s="11" t="s">
        <v>12</v>
      </c>
      <c r="E4" s="12">
        <v>51.37</v>
      </c>
      <c r="G4" s="11" t="s">
        <v>12</v>
      </c>
      <c r="H4" s="12">
        <v>51.37</v>
      </c>
    </row>
    <row r="5" spans="1:8" x14ac:dyDescent="0.25">
      <c r="A5" s="11" t="s">
        <v>13</v>
      </c>
      <c r="B5" s="14">
        <v>365</v>
      </c>
      <c r="D5" s="11" t="s">
        <v>13</v>
      </c>
      <c r="E5" s="14">
        <v>365</v>
      </c>
      <c r="G5" s="11" t="s">
        <v>13</v>
      </c>
      <c r="H5" s="14">
        <v>365</v>
      </c>
    </row>
    <row r="6" spans="1:8" x14ac:dyDescent="0.25">
      <c r="A6" s="11" t="s">
        <v>14</v>
      </c>
      <c r="B6" s="16"/>
      <c r="D6" s="11" t="s">
        <v>14</v>
      </c>
      <c r="E6" s="15"/>
      <c r="G6" s="11" t="s">
        <v>14</v>
      </c>
      <c r="H6" s="15"/>
    </row>
    <row r="7" spans="1:8" x14ac:dyDescent="0.25">
      <c r="A7" s="11" t="s">
        <v>15</v>
      </c>
      <c r="B7" s="17">
        <f>B6*B5*1000</f>
        <v>0</v>
      </c>
      <c r="D7" s="11" t="s">
        <v>15</v>
      </c>
      <c r="E7" s="17">
        <f>E6*E5*1000</f>
        <v>0</v>
      </c>
      <c r="G7" s="11" t="s">
        <v>15</v>
      </c>
      <c r="H7" s="17">
        <f>H6*H5*1000</f>
        <v>0</v>
      </c>
    </row>
    <row r="8" spans="1:8" x14ac:dyDescent="0.25">
      <c r="A8" s="11" t="s">
        <v>16</v>
      </c>
      <c r="B8" s="19">
        <f>+B7*B4*5.8</f>
        <v>0</v>
      </c>
      <c r="D8" s="11" t="s">
        <v>16</v>
      </c>
      <c r="E8" s="19">
        <f t="shared" ref="E8" si="0">+E7*E4</f>
        <v>0</v>
      </c>
      <c r="G8" s="11" t="s">
        <v>16</v>
      </c>
      <c r="H8" s="19">
        <f t="shared" ref="H8" si="1">+H7*H4</f>
        <v>0</v>
      </c>
    </row>
    <row r="9" spans="1:8" x14ac:dyDescent="0.25">
      <c r="A9" s="11" t="s">
        <v>17</v>
      </c>
      <c r="B9" s="21">
        <f>-B8*0.07</f>
        <v>0</v>
      </c>
      <c r="D9" s="11" t="s">
        <v>17</v>
      </c>
      <c r="E9" s="21">
        <f t="shared" ref="E9" si="2">-E8*0.2</f>
        <v>0</v>
      </c>
      <c r="G9" s="11" t="s">
        <v>17</v>
      </c>
      <c r="H9" s="21">
        <f t="shared" ref="H9" si="3">-H8*0.2</f>
        <v>0</v>
      </c>
    </row>
    <row r="10" spans="1:8" x14ac:dyDescent="0.25">
      <c r="A10" s="11" t="s">
        <v>18</v>
      </c>
      <c r="B10" s="20">
        <v>15000</v>
      </c>
      <c r="D10" s="11" t="s">
        <v>18</v>
      </c>
      <c r="E10" s="20">
        <v>7000</v>
      </c>
      <c r="G10" s="11" t="s">
        <v>18</v>
      </c>
      <c r="H10" s="20">
        <v>0</v>
      </c>
    </row>
    <row r="11" spans="1:8" x14ac:dyDescent="0.25">
      <c r="A11" s="11" t="s">
        <v>19</v>
      </c>
      <c r="B11" s="20"/>
      <c r="D11" s="11" t="s">
        <v>19</v>
      </c>
      <c r="E11" s="20"/>
      <c r="G11" s="11" t="s">
        <v>19</v>
      </c>
      <c r="H11" s="20"/>
    </row>
    <row r="12" spans="1:8" x14ac:dyDescent="0.25">
      <c r="A12" s="11" t="s">
        <v>20</v>
      </c>
      <c r="B12" s="20">
        <f>-B6*B5*2706</f>
        <v>0</v>
      </c>
      <c r="D12" s="11" t="s">
        <v>20</v>
      </c>
      <c r="E12" s="20">
        <f>-E6*E5*2706</f>
        <v>0</v>
      </c>
      <c r="G12" s="11" t="s">
        <v>20</v>
      </c>
      <c r="H12" s="20">
        <f>-H6*H5*2706</f>
        <v>0</v>
      </c>
    </row>
    <row r="13" spans="1:8" x14ac:dyDescent="0.25">
      <c r="A13" s="11" t="s">
        <v>21</v>
      </c>
      <c r="B13" s="22">
        <f>+B8+B9+B10+B11+B12</f>
        <v>15000</v>
      </c>
      <c r="D13" s="11" t="s">
        <v>21</v>
      </c>
      <c r="E13" s="22">
        <f>+E8+E9+E10+E11+E12</f>
        <v>7000</v>
      </c>
      <c r="G13" s="11" t="s">
        <v>21</v>
      </c>
      <c r="H13" s="22">
        <f>+H8+H9+H10+H11+H12</f>
        <v>0</v>
      </c>
    </row>
    <row r="14" spans="1:8" x14ac:dyDescent="0.25">
      <c r="A14" s="11" t="s">
        <v>22</v>
      </c>
      <c r="B14" s="20">
        <f>-B13*0.3</f>
        <v>-4500</v>
      </c>
      <c r="D14" s="11" t="s">
        <v>22</v>
      </c>
      <c r="E14" s="20">
        <f t="shared" ref="E14" si="4">-E13*0.85</f>
        <v>-5950</v>
      </c>
      <c r="G14" s="11" t="s">
        <v>22</v>
      </c>
      <c r="H14" s="20">
        <f t="shared" ref="H14" si="5">-H13*0.85</f>
        <v>0</v>
      </c>
    </row>
    <row r="15" spans="1:8" x14ac:dyDescent="0.25">
      <c r="A15" s="23"/>
      <c r="B15" s="24"/>
      <c r="D15" s="23"/>
      <c r="E15" s="24"/>
      <c r="G15" s="23"/>
      <c r="H15" s="24"/>
    </row>
    <row r="16" spans="1:8" ht="15.75" thickBot="1" x14ac:dyDescent="0.3">
      <c r="A16" s="25" t="s">
        <v>23</v>
      </c>
      <c r="B16" s="18">
        <f t="shared" ref="B16" si="6">+B13+B14</f>
        <v>10500</v>
      </c>
      <c r="D16" s="25" t="s">
        <v>23</v>
      </c>
      <c r="E16" s="18">
        <f t="shared" ref="E16" si="7">+E13+E14</f>
        <v>1050</v>
      </c>
      <c r="G16" s="25" t="s">
        <v>23</v>
      </c>
      <c r="H16" s="18">
        <f t="shared" ref="H16" si="8">+H13+H14</f>
        <v>0</v>
      </c>
    </row>
    <row r="17" spans="1:8" ht="15.75" thickTop="1" x14ac:dyDescent="0.25"/>
    <row r="18" spans="1:8" ht="15.75" thickBot="1" x14ac:dyDescent="0.3">
      <c r="A18" t="s">
        <v>24</v>
      </c>
      <c r="B18" s="26">
        <f>B16-B12</f>
        <v>10500</v>
      </c>
      <c r="D18" t="s">
        <v>24</v>
      </c>
      <c r="E18" s="26">
        <f>E16-E12</f>
        <v>1050</v>
      </c>
      <c r="G18" t="s">
        <v>24</v>
      </c>
      <c r="H18" s="26">
        <f>H16-H12</f>
        <v>0</v>
      </c>
    </row>
    <row r="19" spans="1:8" ht="15.75" thickTop="1" x14ac:dyDescent="0.25"/>
    <row r="20" spans="1:8" ht="15.75" thickBot="1" x14ac:dyDescent="0.3">
      <c r="A20" t="s">
        <v>25</v>
      </c>
      <c r="B20" s="27">
        <f>B18-B14</f>
        <v>15000</v>
      </c>
      <c r="D20" t="s">
        <v>25</v>
      </c>
      <c r="E20" s="27">
        <f>E18-E14</f>
        <v>7000</v>
      </c>
      <c r="G20" t="s">
        <v>25</v>
      </c>
      <c r="H20" s="27">
        <f>H18-H14</f>
        <v>0</v>
      </c>
    </row>
    <row r="21" spans="1:8" ht="15.75" thickTop="1" x14ac:dyDescent="0.25"/>
    <row r="23" spans="1:8" x14ac:dyDescent="0.25">
      <c r="B23" s="28">
        <f>B18*30%</f>
        <v>3150</v>
      </c>
      <c r="E23" s="28">
        <f>E18*30%</f>
        <v>315</v>
      </c>
      <c r="H23" s="28">
        <f>H18*30%</f>
        <v>0</v>
      </c>
    </row>
    <row r="24" spans="1:8" x14ac:dyDescent="0.25">
      <c r="B24" s="29">
        <f>B23/1000</f>
        <v>3.15</v>
      </c>
      <c r="E24" s="29">
        <f>E23/1000</f>
        <v>0.315</v>
      </c>
      <c r="H24" s="29">
        <f>H23/1000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Ismaila O SPDC-UPO/G/PSMI</dc:creator>
  <cp:lastModifiedBy>Adeleye, Olabode E SPDC-UPO/G/PES</cp:lastModifiedBy>
  <dcterms:created xsi:type="dcterms:W3CDTF">2017-11-26T15:39:40Z</dcterms:created>
  <dcterms:modified xsi:type="dcterms:W3CDTF">2018-02-22T11:53:24Z</dcterms:modified>
</cp:coreProperties>
</file>