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\\PHC-NA-P002-S3\Jane.Osuoha$\cached\My Documents\ANOH\Cost Estimates\"/>
    </mc:Choice>
  </mc:AlternateContent>
  <xr:revisionPtr revIDLastSave="0" documentId="8_{D8614238-6149-46C8-BEEC-3F5D93E38567}" xr6:coauthVersionLast="45" xr6:coauthVersionMax="45" xr10:uidLastSave="{00000000-0000-0000-0000-000000000000}"/>
  <bookViews>
    <workbookView xWindow="-108" yWindow="-108" windowWidth="23256" windowHeight="12576" activeTab="5" xr2:uid="{00000000-000D-0000-FFFF-FFFF00000000}"/>
  </bookViews>
  <sheets>
    <sheet name="CoverSheet" sheetId="30" r:id="rId1"/>
    <sheet name="Revision History" sheetId="31" r:id="rId2"/>
    <sheet name="For multiple pages per sheet" sheetId="33" state="hidden" r:id="rId3"/>
    <sheet name="Management Summary" sheetId="34" state="hidden" r:id="rId4"/>
    <sheet name="Detailed Plans" sheetId="26" r:id="rId5"/>
    <sheet name="Estimate" sheetId="35" r:id="rId6"/>
    <sheet name="BP20 rates" sheetId="36" r:id="rId7"/>
    <sheet name="xx" sheetId="27" state="hidden" r:id="rId8"/>
    <sheet name="Chart" sheetId="28" state="hidden" r:id="rId9"/>
    <sheet name="initial cost" sheetId="18" state="hidden" r:id="rId10"/>
    <sheet name="Calcu sheet" sheetId="20" state="hidden" r:id="rId11"/>
    <sheet name="Cost build up" sheetId="23" state="hidden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\COMPARE" localSheetId="3">#REF!</definedName>
    <definedName name="\COMPARE">#REF!</definedName>
    <definedName name="\HOLDERS" localSheetId="3">#REF!</definedName>
    <definedName name="\HOLDERS">#REF!</definedName>
    <definedName name="\INPUT" localSheetId="3">#REF!</definedName>
    <definedName name="\INPUT">#REF!</definedName>
    <definedName name="\MFE" localSheetId="3">#REF!</definedName>
    <definedName name="\MFE">#REF!</definedName>
    <definedName name="\MFTS" localSheetId="3">#REF!</definedName>
    <definedName name="\MFTS">#REF!</definedName>
    <definedName name="\OC_1" localSheetId="3">#REF!</definedName>
    <definedName name="\OC_1">#REF!</definedName>
    <definedName name="\OC_2" localSheetId="3">#REF!</definedName>
    <definedName name="\OC_2">#REF!</definedName>
    <definedName name="\OC_3.1" localSheetId="3">#REF!</definedName>
    <definedName name="\OC_3.1">#REF!</definedName>
    <definedName name="\OC_3.2" localSheetId="3">#REF!</definedName>
    <definedName name="\OC_3.2">#REF!</definedName>
    <definedName name="\OC_4" localSheetId="3">#REF!</definedName>
    <definedName name="\OC_4">#REF!</definedName>
    <definedName name="\OC_5" localSheetId="3">#REF!</definedName>
    <definedName name="\OC_5">#REF!</definedName>
    <definedName name="\OC_6" localSheetId="3">#REF!</definedName>
    <definedName name="\OC_6">#REF!</definedName>
    <definedName name="\OC_7" localSheetId="3">#REF!</definedName>
    <definedName name="\OC_7">#REF!</definedName>
    <definedName name="\OC_SHEETS_ALL" localSheetId="3">#REF!</definedName>
    <definedName name="\OC_SHEETS_ALL">#REF!</definedName>
    <definedName name="\OC_SUM" localSheetId="3">#REF!</definedName>
    <definedName name="\OC_SUM">#REF!</definedName>
    <definedName name="\PRINT_A4" localSheetId="3">#REF!</definedName>
    <definedName name="\PRINT_A4">#REF!</definedName>
    <definedName name="\PRINT_LETTER" localSheetId="3">#REF!</definedName>
    <definedName name="\PRINT_LETTER">#REF!</definedName>
    <definedName name="__c" localSheetId="3">[1]Curve1!#REF!</definedName>
    <definedName name="__c">[1]Curve1!#REF!</definedName>
    <definedName name="_Cap1">"Bearbeitungsfeld 20"</definedName>
    <definedName name="_DAT1" localSheetId="3">#REF!</definedName>
    <definedName name="_DAT1">#REF!</definedName>
    <definedName name="_DAT10" localSheetId="3">#REF!</definedName>
    <definedName name="_DAT10">#REF!</definedName>
    <definedName name="_DAT11" localSheetId="3">#REF!</definedName>
    <definedName name="_DAT11">#REF!</definedName>
    <definedName name="_DAT12" localSheetId="3">#REF!</definedName>
    <definedName name="_DAT12">#REF!</definedName>
    <definedName name="_DAT13" localSheetId="3">#REF!</definedName>
    <definedName name="_DAT13">#REF!</definedName>
    <definedName name="_DAT14" localSheetId="3">#REF!</definedName>
    <definedName name="_DAT14">#REF!</definedName>
    <definedName name="_DAT15" localSheetId="3">#REF!</definedName>
    <definedName name="_DAT15">#REF!</definedName>
    <definedName name="_DAT2" localSheetId="3">#REF!</definedName>
    <definedName name="_DAT2">#REF!</definedName>
    <definedName name="_DAT3" localSheetId="3">#REF!</definedName>
    <definedName name="_DAT3">#REF!</definedName>
    <definedName name="_DAT4" localSheetId="3">#REF!</definedName>
    <definedName name="_DAT4">#REF!</definedName>
    <definedName name="_DAT5" localSheetId="3">#REF!</definedName>
    <definedName name="_DAT5">#REF!</definedName>
    <definedName name="_DAT6" localSheetId="3">#REF!</definedName>
    <definedName name="_DAT6">#REF!</definedName>
    <definedName name="_DAT7" localSheetId="3">#REF!</definedName>
    <definedName name="_DAT7">#REF!</definedName>
    <definedName name="_DAT8" localSheetId="3">#REF!</definedName>
    <definedName name="_DAT8">#REF!</definedName>
    <definedName name="_DAT9" localSheetId="3">#REF!</definedName>
    <definedName name="_DAT9">#REF!</definedName>
    <definedName name="a" localSheetId="3">[1]Curve1!#REF!</definedName>
    <definedName name="a">[1]Curve1!#REF!</definedName>
    <definedName name="a.min" localSheetId="3">[1]Curve1!#REF!</definedName>
    <definedName name="a.min">[1]Curve1!#REF!</definedName>
    <definedName name="a.var" localSheetId="3">[1]Curve1!#REF!</definedName>
    <definedName name="a.var">[1]Curve1!#REF!</definedName>
    <definedName name="aa" localSheetId="3">#REF!</definedName>
    <definedName name="aa">#REF!</definedName>
    <definedName name="aaaa" localSheetId="3">#REF!</definedName>
    <definedName name="aaaa">#REF!</definedName>
    <definedName name="abs.powerwetgas2">[1]Input!$G$49</definedName>
    <definedName name="amin" localSheetId="3">[1]Curve1!#REF!</definedName>
    <definedName name="amin">[1]Curve1!#REF!</definedName>
    <definedName name="anioIni">[2]TABLERO!$C$6</definedName>
    <definedName name="b" localSheetId="3">[1]Curve1!#REF!</definedName>
    <definedName name="b">[1]Curve1!#REF!</definedName>
    <definedName name="b.var" localSheetId="3">[1]Curve1!#REF!</definedName>
    <definedName name="b.var">[1]Curve1!#REF!</definedName>
    <definedName name="baseplate">[1]Auswahl!$F$50</definedName>
    <definedName name="bearing.housing">[1]Auswahl!$F$62</definedName>
    <definedName name="bmin" localSheetId="3">[1]Curve1!#REF!</definedName>
    <definedName name="bmin">[1]Curve1!#REF!</definedName>
    <definedName name="bypass">[1]Auswahl!$F$59</definedName>
    <definedName name="bypass.opening">[1]Auswahl!$F$60</definedName>
    <definedName name="Cap._oil_US" localSheetId="3">'[3]Input pump'!#REF!</definedName>
    <definedName name="Cap._oil_US">'[3]Input pump'!#REF!</definedName>
    <definedName name="Cap._water_US" localSheetId="3">'[3]Input pump'!#REF!</definedName>
    <definedName name="Cap._water_US">'[3]Input pump'!#REF!</definedName>
    <definedName name="Cap_gas_US" localSheetId="3">'[3]Input pump'!#REF!</definedName>
    <definedName name="Cap_gas_US">'[3]Input pump'!#REF!</definedName>
    <definedName name="Capacity_gas" localSheetId="3">'[3]Input pump'!#REF!</definedName>
    <definedName name="Capacity_gas">'[3]Input pump'!#REF!</definedName>
    <definedName name="Capacity_oil">[3]Selection!$C$55</definedName>
    <definedName name="Capacity_water">[3]Selection!$C$56</definedName>
    <definedName name="category" localSheetId="3">#REF!</definedName>
    <definedName name="category">#REF!</definedName>
    <definedName name="changed">'[4]sheet 1'!$A$1:$X$47</definedName>
    <definedName name="check" localSheetId="3">#REF!</definedName>
    <definedName name="check">#REF!</definedName>
    <definedName name="codArea">[2]TABLERO!$F$6</definedName>
    <definedName name="comp.factor">[1]Input!$B$11</definedName>
    <definedName name="cooler">[1]Input!$B$57</definedName>
    <definedName name="costs" localSheetId="3">#REF!</definedName>
    <definedName name="costs">#REF!</definedName>
    <definedName name="costunit">[1]Auswahl!$F$31</definedName>
    <definedName name="CS">'[5]sheet 1'!$A$1:$X$47</definedName>
    <definedName name="Csi" localSheetId="3">#REF!</definedName>
    <definedName name="Csi">#REF!</definedName>
    <definedName name="cst">[1]Auswahl!$C$52</definedName>
    <definedName name="Currency">'[6]Base Data'!$B$23:$B$24</definedName>
    <definedName name="Cus" localSheetId="3">#REF!</definedName>
    <definedName name="Cus">#REF!</definedName>
    <definedName name="d.t2" localSheetId="3">[1]Input!#REF!</definedName>
    <definedName name="d.t2">[1]Input!#REF!</definedName>
    <definedName name="D_pipe_min">[1]Velocity!$B$52</definedName>
    <definedName name="date" localSheetId="3">#REF!</definedName>
    <definedName name="date">#REF!</definedName>
    <definedName name="datos">[7]Gas!$A$2:$K$183</definedName>
    <definedName name="DE.1">[1]Auswahl!$F$45</definedName>
    <definedName name="DE.2">[1]Auswahl!$F$46</definedName>
    <definedName name="densLPGRef">[2]TABLERO!$F$8</definedName>
    <definedName name="DHsi" localSheetId="3">#REF!</definedName>
    <definedName name="DHsi">#REF!</definedName>
    <definedName name="DHus" localSheetId="3">#REF!</definedName>
    <definedName name="DHus">#REF!</definedName>
    <definedName name="Dinnen" localSheetId="3">#REF!</definedName>
    <definedName name="Dinnen">#REF!</definedName>
    <definedName name="dirDES">[2]TABLERO!$D$13</definedName>
    <definedName name="dirEXP">[2]TABLERO!$D$112</definedName>
    <definedName name="dirNPI">[2]TABLERO!$D$26</definedName>
    <definedName name="dirPEC">[2]TABLERO!$D$23</definedName>
    <definedName name="discharge">[1]Auswahl!$F$34</definedName>
    <definedName name="discharge.side">[1]Auswahl!$F$35</definedName>
    <definedName name="dp">[1]Input!$B$17</definedName>
    <definedName name="drain">[1]Auswahl!$F$36</definedName>
    <definedName name="drawdown">[1]Input!$B$50</definedName>
    <definedName name="Dsi" localSheetId="3">#REF!</definedName>
    <definedName name="Dsi">#REF!</definedName>
    <definedName name="DSRPMsi" localSheetId="3">#REF!</definedName>
    <definedName name="DSRPMsi">#REF!</definedName>
    <definedName name="DSRPMus" localSheetId="3">#REF!</definedName>
    <definedName name="DSRPMus">#REF!</definedName>
    <definedName name="dt" localSheetId="3">[1]Input!#REF!</definedName>
    <definedName name="dt">[1]Input!#REF!</definedName>
    <definedName name="Dus" localSheetId="3">#REF!</definedName>
    <definedName name="Dus">#REF!</definedName>
    <definedName name="EPTKL">'[8]Calculator Rates'!$C$9</definedName>
    <definedName name="EPTP">'[8]Calculator Rates'!$C$6</definedName>
    <definedName name="EUR" localSheetId="3">'[8]Calculator Rates'!#REF!</definedName>
    <definedName name="EUR">'[8]Calculator Rates'!#REF!</definedName>
    <definedName name="F.x">[1]Auswahl!$F$51</definedName>
    <definedName name="F.y">[1]Auswahl!$F$52</definedName>
    <definedName name="F.z">[1]Auswahl!$F$53</definedName>
    <definedName name="FCsi" localSheetId="3">#REF!</definedName>
    <definedName name="FCsi">#REF!</definedName>
    <definedName name="FCus" localSheetId="3">#REF!</definedName>
    <definedName name="FCus">#REF!</definedName>
    <definedName name="fmtMaximo">[2]Template!$B$66:$S$116</definedName>
    <definedName name="frame.size">[1]Daten!$B$87</definedName>
    <definedName name="gas" localSheetId="3">#REF!</definedName>
    <definedName name="gas">#REF!</definedName>
    <definedName name="gas.in" localSheetId="3">#REF!</definedName>
    <definedName name="gas.in">#REF!</definedName>
    <definedName name="GLR">[1]Input!$B$27</definedName>
    <definedName name="GOR">[1]Input!$B$26</definedName>
    <definedName name="GPus" localSheetId="3">#REF!</definedName>
    <definedName name="GPus">#REF!</definedName>
    <definedName name="GVF">[1]Input!$B$25</definedName>
    <definedName name="h.7" localSheetId="3">[1]Auswahl!#REF!</definedName>
    <definedName name="h.7">[1]Auswahl!#REF!</definedName>
    <definedName name="h.8" localSheetId="3">[1]Auswahl!#REF!</definedName>
    <definedName name="h.8">[1]Auswahl!#REF!</definedName>
    <definedName name="h.9" localSheetId="3">[1]Auswahl!#REF!</definedName>
    <definedName name="h.9">[1]Auswahl!#REF!</definedName>
    <definedName name="H1si" localSheetId="3">#REF!</definedName>
    <definedName name="H1si">#REF!</definedName>
    <definedName name="H1us" localSheetId="3">#REF!</definedName>
    <definedName name="H1us">#REF!</definedName>
    <definedName name="H2si" localSheetId="3">#REF!</definedName>
    <definedName name="H2si">#REF!</definedName>
    <definedName name="H2us" localSheetId="3">#REF!</definedName>
    <definedName name="H2us">#REF!</definedName>
    <definedName name="H3si" localSheetId="3">#REF!</definedName>
    <definedName name="H3si">#REF!</definedName>
    <definedName name="H3us" localSheetId="3">#REF!</definedName>
    <definedName name="H3us">#REF!</definedName>
    <definedName name="height">'[1]MW Mass'!$D$50</definedName>
    <definedName name="HP2si" localSheetId="3">#REF!</definedName>
    <definedName name="HP2si">#REF!</definedName>
    <definedName name="HP2us" localSheetId="3">#REF!</definedName>
    <definedName name="HP2us">#REF!</definedName>
    <definedName name="HPsi" localSheetId="3">#REF!</definedName>
    <definedName name="HPsi">#REF!</definedName>
    <definedName name="HPus" localSheetId="3">#REF!</definedName>
    <definedName name="HPus">#REF!</definedName>
    <definedName name="Hsi" localSheetId="3">#REF!</definedName>
    <definedName name="Hsi">#REF!</definedName>
    <definedName name="HTML_CodePage" hidden="1">1252</definedName>
    <definedName name="HTML_Control" hidden="1">{"'Printsheet'!$A$1:$O$60"}</definedName>
    <definedName name="HTML_Description" hidden="1">""</definedName>
    <definedName name="HTML_Email" hidden="1">""</definedName>
    <definedName name="HTML_Header" hidden="1">"Rated case"</definedName>
    <definedName name="HTML_LastUpdate" hidden="1">"07-10-98"</definedName>
    <definedName name="HTML_LineAfter" hidden="1">FALSE</definedName>
    <definedName name="HTML_LineBefore" hidden="1">FALSE</definedName>
    <definedName name="HTML_Name" hidden="1">"Kees Dorenbos"</definedName>
    <definedName name="HTML_OBDlg2" hidden="1">TRUE</definedName>
    <definedName name="HTML_OBDlg4" hidden="1">TRUE</definedName>
    <definedName name="HTML_OS" hidden="1">0</definedName>
    <definedName name="HTML_PathFile" hidden="1">"C:\Eigene Dateien\Excel\BERECHNU\Mpp95\Roden_1_rated.htm"</definedName>
    <definedName name="HTML_Title" hidden="1">"NAM Roden 1"</definedName>
    <definedName name="Hus" localSheetId="3">#REF!</definedName>
    <definedName name="Hus">#REF!</definedName>
    <definedName name="kCalRef">[2]TABLERO!$F$7</definedName>
    <definedName name="L2si" localSheetId="3">#REF!</definedName>
    <definedName name="L2si">#REF!</definedName>
    <definedName name="L2us" localSheetId="3">#REF!</definedName>
    <definedName name="L2us">#REF!</definedName>
    <definedName name="LA" localSheetId="3">#REF!</definedName>
    <definedName name="LA">#REF!</definedName>
    <definedName name="length">'[1]MW Mass'!$D$49</definedName>
    <definedName name="Location">'[6]Base Data'!$B$83:$B$90</definedName>
    <definedName name="Lsi" localSheetId="3">#REF!</definedName>
    <definedName name="Lsi">#REF!</definedName>
    <definedName name="lube1">[1]Auswahl!$F$43</definedName>
    <definedName name="lube2">[1]Auswahl!$F$44</definedName>
    <definedName name="Lus" localSheetId="3">#REF!</definedName>
    <definedName name="Lus">#REF!</definedName>
    <definedName name="M.x">[1]Auswahl!$F$54</definedName>
    <definedName name="M.y">[1]Auswahl!$F$55</definedName>
    <definedName name="M.z">[1]Auswahl!$F$56</definedName>
    <definedName name="mole_wt" localSheetId="3">#REF!</definedName>
    <definedName name="mole_wt" localSheetId="1">#REF!</definedName>
    <definedName name="mole_wt">#REF!</definedName>
    <definedName name="motor.weight">[1]Daten!$B$93</definedName>
    <definedName name="n.excess">[1]Input!$G$19</definedName>
    <definedName name="n.op">[1]Input!$B$19</definedName>
    <definedName name="n_visc">[1]Input!$B$69</definedName>
    <definedName name="N8si" localSheetId="3">#REF!</definedName>
    <definedName name="N8si">#REF!</definedName>
    <definedName name="N8us" localSheetId="3">#REF!</definedName>
    <definedName name="N8us">#REF!</definedName>
    <definedName name="NDE">[1]Auswahl!$F$47</definedName>
    <definedName name="nmax">[1]Auswahl!$F$42</definedName>
    <definedName name="nomArea">[2]TABLERO!$C$4</definedName>
    <definedName name="NPSH1si" localSheetId="3">#REF!</definedName>
    <definedName name="NPSH1si">#REF!</definedName>
    <definedName name="NPSH1us" localSheetId="3">#REF!</definedName>
    <definedName name="NPSH1us">#REF!</definedName>
    <definedName name="NPSH2si" localSheetId="3">#REF!</definedName>
    <definedName name="NPSH2si">#REF!</definedName>
    <definedName name="NPSH2us" localSheetId="3">#REF!</definedName>
    <definedName name="NPSH2us">#REF!</definedName>
    <definedName name="npump">[1]Input!$B$14</definedName>
    <definedName name="oil.in" localSheetId="3">#REF!</definedName>
    <definedName name="oil.in">#REF!</definedName>
    <definedName name="OLE_LINK2" localSheetId="1">'Revision History'!#REF!</definedName>
    <definedName name="OLE_LINK3" localSheetId="1">'Revision History'!#REF!</definedName>
    <definedName name="OLNG" localSheetId="3">#REF!</definedName>
    <definedName name="OLNG">#REF!</definedName>
    <definedName name="P" localSheetId="3">#REF!</definedName>
    <definedName name="P">#REF!</definedName>
    <definedName name="p.1" localSheetId="3">[1]Curve1!#REF!</definedName>
    <definedName name="p.1">[1]Curve1!#REF!</definedName>
    <definedName name="p.2" localSheetId="3">[1]Curve1!#REF!</definedName>
    <definedName name="p.2">[1]Curve1!#REF!</definedName>
    <definedName name="p.5" localSheetId="3">[1]Curve1!#REF!</definedName>
    <definedName name="p.5">[1]Curve1!#REF!</definedName>
    <definedName name="p.6" localSheetId="3">[1]Curve1!#REF!</definedName>
    <definedName name="p.6">[1]Curve1!#REF!</definedName>
    <definedName name="p.absneu1">[1]Input!$B$22</definedName>
    <definedName name="p.absneu2">[1]Input!$G$22</definedName>
    <definedName name="p_in" localSheetId="3">#REF!</definedName>
    <definedName name="p_in">#REF!</definedName>
    <definedName name="p_out" localSheetId="3">#REF!</definedName>
    <definedName name="p_out">#REF!</definedName>
    <definedName name="pd">[1]Input!$G$9</definedName>
    <definedName name="pin">[1]Input!$G$8</definedName>
    <definedName name="pipelength" localSheetId="3">#REF!</definedName>
    <definedName name="pipelength">#REF!</definedName>
    <definedName name="pmax.korr">[1]Umrechnungen!$B$24</definedName>
    <definedName name="power">[1]Daten!$B$88</definedName>
    <definedName name="press.ratio">[1]Input!$B$28</definedName>
    <definedName name="_xlnm.Print_Area" localSheetId="0">CoverSheet!$B$1:$J$31</definedName>
    <definedName name="_xlnm.Print_Area" localSheetId="4">'Detailed Plans'!$A$1:$BF$36</definedName>
    <definedName name="_xlnm.Print_Area" localSheetId="3">'Management Summary'!$A$1:$X$33</definedName>
    <definedName name="_xlnm.Print_Area" localSheetId="1">'Revision History'!$A$1:$G$27</definedName>
    <definedName name="_xlnm.Print_Area">'[9]sheet 1'!$A$1:$X$47</definedName>
    <definedName name="Print_Area_MI" localSheetId="1">'[10]sheet 1'!$J$2:$Q$24</definedName>
    <definedName name="Print_Area_MI">'[9]sheet 1'!$J$2:$Q$24</definedName>
    <definedName name="_xlnm.Print_Titles" localSheetId="4">'Detailed Plans'!$2:$9</definedName>
    <definedName name="_xlnm.Print_Titles" localSheetId="3">'Management Summary'!$1:$1</definedName>
    <definedName name="printsheet">"Schaltfläche 36"</definedName>
    <definedName name="project.name">[1]Input!$B$1</definedName>
    <definedName name="Prsi" localSheetId="3">#REF!</definedName>
    <definedName name="Prsi">#REF!</definedName>
    <definedName name="Prus" localSheetId="3">#REF!</definedName>
    <definedName name="Prus">#REF!</definedName>
    <definedName name="Psi" localSheetId="3">#REF!</definedName>
    <definedName name="Psi">#REF!</definedName>
    <definedName name="pstandard" localSheetId="3">[1]Standard!#REF!</definedName>
    <definedName name="pstandard">[1]Standard!#REF!</definedName>
    <definedName name="pump.type">[1]Input!$B$63</definedName>
    <definedName name="Pus" localSheetId="3">#REF!</definedName>
    <definedName name="Pus">#REF!</definedName>
    <definedName name="Qavail">[1]Input!$B$20</definedName>
    <definedName name="Qgas">[1]Input!$B$8</definedName>
    <definedName name="Qgas_inlet">[1]Input!$B$23</definedName>
    <definedName name="Qgasoutpump1" localSheetId="3">[1]Input!#REF!</definedName>
    <definedName name="Qgasoutpump1">[1]Input!#REF!</definedName>
    <definedName name="Qgasoutpump2" localSheetId="3">[1]Input!#REF!</definedName>
    <definedName name="Qgasoutpump2">[1]Input!#REF!</definedName>
    <definedName name="Qmix">[1]Input!$B$24</definedName>
    <definedName name="Qoil">[1]Input!$B$3</definedName>
    <definedName name="Qrest">[1]Input!$G$20</definedName>
    <definedName name="Qsi" localSheetId="3">#REF!</definedName>
    <definedName name="Qsi">#REF!</definedName>
    <definedName name="Qus" localSheetId="3">#REF!</definedName>
    <definedName name="Qus">#REF!</definedName>
    <definedName name="Qwater">[1]Input!$B$6</definedName>
    <definedName name="RE" localSheetId="3">#REF!</definedName>
    <definedName name="RE">#REF!</definedName>
    <definedName name="Reference">[1]Input!$B$2</definedName>
    <definedName name="s.g.water_corr" localSheetId="3">[1]Auswahl!#REF!</definedName>
    <definedName name="s.g.water_corr">[1]Auswahl!#REF!</definedName>
    <definedName name="Salaryscale_Commissioning_Team">'[6]Base Data'!$G$54:$G$80</definedName>
    <definedName name="Salaryscale_PLNG_Conteam">'[6]Base Data'!$F$51:$F$80</definedName>
    <definedName name="Salaryscale_PLNG_DE">'[6]Base Data'!$D$54:$D$80</definedName>
    <definedName name="Salaryscale_RET_DE">'[6]Base Data'!$D$54:$F$80</definedName>
    <definedName name="Salaryscale_Shell_GSI">'[6]Base Data'!$D$157:$F$166</definedName>
    <definedName name="SDA">'[8]Calculator Rates'!$C$4</definedName>
    <definedName name="sdf" localSheetId="1">'[11]sheet 1'!$J$2:$Q$24</definedName>
    <definedName name="sdf">'[5]sheet 1'!$J$2:$Q$24</definedName>
    <definedName name="Seniority">'[6]Base Data'!$D$54:$D$80</definedName>
    <definedName name="Seniority_Commissioning_Start_up_Team">'[6]Base Data'!$D$143:$F$152</definedName>
    <definedName name="Seniority_PLNG_ConTeam">'[6]Base Data'!$D$129:$D$138</definedName>
    <definedName name="Seniority_PLNG_DE">'[6]Base Data'!$D$53:$D$80</definedName>
    <definedName name="Seniority_PLNG_Team_DE">'[6]Base Data'!$D$54:$D$80</definedName>
    <definedName name="Seniority_Resident_Team_DE">'[6]Base Data'!$D$54:$D$80</definedName>
    <definedName name="Seniority_ShellGSI">'[6]Base Data'!$D$157:$D$166</definedName>
    <definedName name="sft" localSheetId="1">'[11]sheet 1'!$A$1:$X$47</definedName>
    <definedName name="sft">'[5]sheet 1'!$A$1:$X$47</definedName>
    <definedName name="SGSI">'[8]Calculator Rates'!$C$7</definedName>
    <definedName name="Sheet7">'[10]sheet 1'!$A$1:$X$47</definedName>
    <definedName name="Sheet8">'[10]sheet 1'!$A$1:$X$47</definedName>
    <definedName name="SHsi" localSheetId="3">#REF!</definedName>
    <definedName name="SHsi">#REF!</definedName>
    <definedName name="SHus" localSheetId="3">#REF!</definedName>
    <definedName name="SHus">#REF!</definedName>
    <definedName name="SIOP" localSheetId="3">#REF!</definedName>
    <definedName name="SIOP">#REF!</definedName>
    <definedName name="SO1si" localSheetId="3">#REF!</definedName>
    <definedName name="SO1si">#REF!</definedName>
    <definedName name="SO1us" localSheetId="3">#REF!</definedName>
    <definedName name="SO1us">#REF!</definedName>
    <definedName name="SO2si" localSheetId="3">#REF!</definedName>
    <definedName name="SO2si">#REF!</definedName>
    <definedName name="SO2us" localSheetId="3">#REF!</definedName>
    <definedName name="SO2us">#REF!</definedName>
    <definedName name="spacer">[1]Daten!$C$27</definedName>
    <definedName name="SSRPMsi" localSheetId="3">#REF!</definedName>
    <definedName name="SSRPMsi">#REF!</definedName>
    <definedName name="SSRPMus" localSheetId="3">#REF!</definedName>
    <definedName name="SSRPMus">#REF!</definedName>
    <definedName name="suction">[1]Auswahl!$F$32</definedName>
    <definedName name="suction.side">[1]Auswahl!$F$33</definedName>
    <definedName name="t.2" localSheetId="3">[1]Curve1!#REF!</definedName>
    <definedName name="t.2">[1]Curve1!#REF!</definedName>
    <definedName name="t.2min" localSheetId="3">[1]Curve1!#REF!</definedName>
    <definedName name="t.2min">[1]Curve1!#REF!</definedName>
    <definedName name="t.2var" localSheetId="3">[1]Curve1!#REF!</definedName>
    <definedName name="t.2var">[1]Curve1!#REF!</definedName>
    <definedName name="t.discharge">[1]Input!$B$58</definedName>
    <definedName name="t.isentrop" localSheetId="3">[1]Input!#REF!</definedName>
    <definedName name="t.isentrop">[1]Input!#REF!</definedName>
    <definedName name="t.isentrop2" localSheetId="3">[1]Input!#REF!</definedName>
    <definedName name="t.isentrop2">[1]Input!#REF!</definedName>
    <definedName name="t_in" localSheetId="3">#REF!</definedName>
    <definedName name="t_in">#REF!</definedName>
    <definedName name="TEST1" localSheetId="3">#REF!</definedName>
    <definedName name="TEST1">#REF!</definedName>
    <definedName name="TESTHKEY" localSheetId="3">#REF!</definedName>
    <definedName name="TESTHKEY">#REF!</definedName>
    <definedName name="TESTKEYS" localSheetId="3">#REF!</definedName>
    <definedName name="TESTKEYS">#REF!</definedName>
    <definedName name="TESTVKEY" localSheetId="3">#REF!</definedName>
    <definedName name="TESTVKEY">#REF!</definedName>
    <definedName name="tin">[1]Input!$G$11</definedName>
    <definedName name="Titulo1">[2]TABLERO!$C$8</definedName>
    <definedName name="Titulo2">[2]TABLERO!$C$9</definedName>
    <definedName name="tl" localSheetId="3">[1]Curve1!#REF!</definedName>
    <definedName name="tl">[1]Curve1!#REF!</definedName>
    <definedName name="tout" localSheetId="3">[1]Input!#REF!</definedName>
    <definedName name="tout">[1]Input!#REF!</definedName>
    <definedName name="tsi" localSheetId="3">#REF!</definedName>
    <definedName name="tsi">#REF!</definedName>
    <definedName name="Tus" localSheetId="3">#REF!</definedName>
    <definedName name="Tus">#REF!</definedName>
    <definedName name="Umr.press">[1]Auswahl!$C$28</definedName>
    <definedName name="Umr.water" localSheetId="3">[1]Auswahl!#REF!</definedName>
    <definedName name="Umr.water">[1]Auswahl!#REF!</definedName>
    <definedName name="unit.press">[1]Auswahl!$C$27</definedName>
    <definedName name="unit.temp">[1]Auswahl!$C$33</definedName>
    <definedName name="unit.visc">[1]Auswahl!$C$50</definedName>
    <definedName name="UoM">'[6]Base Data'!$B$6:$B$18</definedName>
    <definedName name="us">[1]Auswahl!$F$71</definedName>
    <definedName name="USD" localSheetId="3">#REF!</definedName>
    <definedName name="USD">#REF!</definedName>
    <definedName name="version" localSheetId="3">#REF!</definedName>
    <definedName name="version">#REF!</definedName>
    <definedName name="VF" localSheetId="3">#REF!</definedName>
    <definedName name="VF">#REF!</definedName>
    <definedName name="visc.oil">[1]Input!$B$5</definedName>
    <definedName name="Volume" localSheetId="3">#REF!</definedName>
    <definedName name="Volume">#REF!</definedName>
    <definedName name="Vsi" localSheetId="3">#REF!</definedName>
    <definedName name="Vsi">#REF!</definedName>
    <definedName name="Vus" localSheetId="3">#REF!</definedName>
    <definedName name="Vus">#REF!</definedName>
    <definedName name="w" localSheetId="3">[1]Curve1!#REF!</definedName>
    <definedName name="w">[1]Curve1!#REF!</definedName>
    <definedName name="water.in" localSheetId="3">#REF!</definedName>
    <definedName name="water.in">#REF!</definedName>
    <definedName name="waterperc">[1]Input!$G$24</definedName>
    <definedName name="weight">[1]Auswahl!$F$49</definedName>
    <definedName name="width">'[1]MW Mass'!$D$51</definedName>
    <definedName name="Wsi" localSheetId="3">#REF!</definedName>
    <definedName name="Wsi">#REF!</definedName>
    <definedName name="Wus" localSheetId="3">#REF!</definedName>
    <definedName name="Wus">#REF!</definedName>
    <definedName name="y.max0" localSheetId="3">[1]Curve1!#REF!</definedName>
    <definedName name="y.max0">[1]Curve1!#REF!</definedName>
    <definedName name="y.min0" localSheetId="3">[1]Curve1!#REF!</definedName>
    <definedName name="y.min0">[1]Curve1!#REF!</definedName>
    <definedName name="Z_F5472397_AB87_4C3E_BBAC_D236E75CBAD9_.wvu.PrintArea" localSheetId="3" hidden="1">#REF!</definedName>
    <definedName name="Z_F5472397_AB87_4C3E_BBAC_D236E75CBAD9_.wvu.PrintArea" hidden="1">#REF!</definedName>
    <definedName name="Z_F5472397_AB87_4C3E_BBAC_D236E75CBAD9_.wvu.PrintTitles" localSheetId="3" hidden="1">#REF!</definedName>
    <definedName name="Z_F5472397_AB87_4C3E_BBAC_D236E75CBAD9_.wvu.PrintTitles" hidden="1">#REF!</definedName>
    <definedName name="Z_FC427945_E8B9_49DE_B33F_26AB41D0E938_.wvu.PrintArea" localSheetId="3" hidden="1">#REF!</definedName>
    <definedName name="Z_FC427945_E8B9_49DE_B33F_26AB41D0E938_.wvu.PrintArea" hidden="1">#REF!</definedName>
    <definedName name="Z_FC427945_E8B9_49DE_B33F_26AB41D0E938_.wvu.PrintTitles" localSheetId="3" hidden="1">#REF!</definedName>
    <definedName name="Z_FC427945_E8B9_49DE_B33F_26AB41D0E938_.wvu.PrintTitles" hidden="1">#REF!</definedName>
    <definedName name="Zone_impres_MI" localSheetId="3">#REF!</definedName>
    <definedName name="Zone_impres_MI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1" i="35" l="1"/>
  <c r="K30" i="35"/>
  <c r="K29" i="35"/>
  <c r="K28" i="35"/>
  <c r="K27" i="35"/>
  <c r="K26" i="35"/>
  <c r="K25" i="35"/>
  <c r="K24" i="35"/>
  <c r="K18" i="35"/>
  <c r="K17" i="35"/>
  <c r="K15" i="35"/>
  <c r="K14" i="35"/>
  <c r="K10" i="35"/>
  <c r="K9" i="35"/>
  <c r="K7" i="35"/>
  <c r="K6" i="35"/>
  <c r="K4" i="35"/>
  <c r="K5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L4" i="35"/>
  <c r="L3" i="35"/>
  <c r="L2" i="35"/>
  <c r="L1" i="35"/>
  <c r="J31" i="35"/>
  <c r="J30" i="35"/>
  <c r="J29" i="35"/>
  <c r="J28" i="35"/>
  <c r="J27" i="35"/>
  <c r="J26" i="35"/>
  <c r="J25" i="35"/>
  <c r="J24" i="35"/>
  <c r="J23" i="35"/>
  <c r="J22" i="35"/>
  <c r="J21" i="35"/>
  <c r="J20" i="35"/>
  <c r="J19" i="35"/>
  <c r="J18" i="35"/>
  <c r="J17" i="35"/>
  <c r="J16" i="35"/>
  <c r="J15" i="35"/>
  <c r="J14" i="35"/>
  <c r="J13" i="35"/>
  <c r="J12" i="35"/>
  <c r="J11" i="35"/>
  <c r="J10" i="35"/>
  <c r="J9" i="35"/>
  <c r="J8" i="35"/>
  <c r="J7" i="35"/>
  <c r="J6" i="35"/>
  <c r="J5" i="35"/>
  <c r="J4" i="35"/>
  <c r="B56" i="36" l="1"/>
  <c r="J32" i="35" l="1"/>
  <c r="K32" i="35" l="1"/>
  <c r="I32" i="35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U8" i="34"/>
  <c r="V8" i="34"/>
  <c r="W8" i="34"/>
  <c r="X8" i="34"/>
  <c r="S11" i="34"/>
  <c r="T11" i="34"/>
  <c r="U11" i="34"/>
  <c r="V11" i="34"/>
  <c r="W11" i="34"/>
  <c r="X11" i="34"/>
  <c r="S12" i="34"/>
  <c r="T12" i="34"/>
  <c r="U12" i="34"/>
  <c r="V12" i="34"/>
  <c r="W12" i="34"/>
  <c r="X12" i="34"/>
  <c r="S14" i="34"/>
  <c r="T14" i="34"/>
  <c r="U14" i="34"/>
  <c r="V14" i="34"/>
  <c r="W14" i="34"/>
  <c r="X14" i="34"/>
  <c r="T15" i="34"/>
  <c r="U15" i="34"/>
  <c r="W15" i="34"/>
  <c r="X15" i="34"/>
  <c r="U16" i="34"/>
  <c r="W16" i="34"/>
  <c r="X16" i="34"/>
  <c r="W17" i="34"/>
  <c r="U18" i="34"/>
  <c r="V18" i="34"/>
  <c r="W18" i="34"/>
  <c r="X18" i="34"/>
  <c r="U19" i="34"/>
  <c r="V19" i="34"/>
  <c r="W19" i="34"/>
  <c r="X19" i="34"/>
  <c r="U25" i="34"/>
  <c r="V25" i="34"/>
  <c r="W25" i="34"/>
  <c r="X25" i="34"/>
  <c r="S27" i="34"/>
  <c r="T27" i="34"/>
  <c r="U27" i="34"/>
  <c r="V27" i="34"/>
  <c r="W27" i="34"/>
  <c r="X27" i="34"/>
  <c r="E8" i="34"/>
  <c r="F8" i="34"/>
  <c r="G8" i="34"/>
  <c r="H8" i="34"/>
  <c r="I8" i="34"/>
  <c r="J8" i="34"/>
  <c r="K8" i="34"/>
  <c r="L8" i="34"/>
  <c r="M8" i="34"/>
  <c r="N8" i="34"/>
  <c r="O8" i="34"/>
  <c r="P8" i="34"/>
  <c r="I11" i="34"/>
  <c r="J11" i="34"/>
  <c r="K11" i="34"/>
  <c r="L11" i="34"/>
  <c r="M11" i="34"/>
  <c r="N11" i="34"/>
  <c r="O11" i="34"/>
  <c r="P11" i="34"/>
  <c r="Q11" i="34"/>
  <c r="R11" i="34"/>
  <c r="I12" i="34"/>
  <c r="J12" i="34"/>
  <c r="K12" i="34"/>
  <c r="L12" i="34"/>
  <c r="M12" i="34"/>
  <c r="N12" i="34"/>
  <c r="O12" i="34"/>
  <c r="P12" i="34"/>
  <c r="Q12" i="34"/>
  <c r="R12" i="34"/>
  <c r="I14" i="34"/>
  <c r="J14" i="34"/>
  <c r="K14" i="34"/>
  <c r="L14" i="34"/>
  <c r="M14" i="34"/>
  <c r="N14" i="34"/>
  <c r="O14" i="34"/>
  <c r="P14" i="34"/>
  <c r="Q14" i="34"/>
  <c r="R14" i="34"/>
  <c r="I13" i="34"/>
  <c r="J15" i="34"/>
  <c r="N15" i="34"/>
  <c r="Q15" i="34"/>
  <c r="R15" i="34"/>
  <c r="K16" i="34"/>
  <c r="L16" i="34"/>
  <c r="O16" i="34"/>
  <c r="P16" i="34"/>
  <c r="B27" i="34"/>
  <c r="Y27" i="34"/>
  <c r="R27" i="34"/>
  <c r="Q27" i="34"/>
  <c r="P27" i="34"/>
  <c r="O27" i="34"/>
  <c r="N27" i="34"/>
  <c r="M27" i="34"/>
  <c r="L27" i="34"/>
  <c r="K27" i="34"/>
  <c r="J27" i="34"/>
  <c r="I27" i="34"/>
  <c r="AJ35" i="26"/>
  <c r="AK35" i="26"/>
  <c r="AN35" i="26"/>
  <c r="AO35" i="26"/>
  <c r="AR35" i="26"/>
  <c r="AW35" i="26"/>
  <c r="BD35" i="26"/>
  <c r="Y14" i="34"/>
  <c r="Y13" i="34"/>
  <c r="Y16" i="34"/>
  <c r="Y12" i="34"/>
  <c r="Y11" i="34"/>
  <c r="J25" i="34"/>
  <c r="K25" i="34"/>
  <c r="L25" i="34"/>
  <c r="M25" i="34"/>
  <c r="N25" i="34"/>
  <c r="O25" i="34"/>
  <c r="P25" i="34"/>
  <c r="B21" i="34"/>
  <c r="J19" i="34"/>
  <c r="K19" i="34"/>
  <c r="L19" i="34"/>
  <c r="M19" i="34"/>
  <c r="N19" i="34"/>
  <c r="O19" i="34"/>
  <c r="P19" i="34"/>
  <c r="J18" i="34"/>
  <c r="K18" i="34"/>
  <c r="L18" i="34"/>
  <c r="M18" i="34"/>
  <c r="N18" i="34"/>
  <c r="O18" i="34"/>
  <c r="P18" i="34"/>
  <c r="Y18" i="34"/>
  <c r="N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AL28" i="26"/>
  <c r="AM28" i="26"/>
  <c r="AN28" i="26"/>
  <c r="AO28" i="26"/>
  <c r="AP28" i="26"/>
  <c r="AQ28" i="26"/>
  <c r="AR28" i="26"/>
  <c r="AS28" i="26"/>
  <c r="AT28" i="26"/>
  <c r="AU28" i="26"/>
  <c r="AV28" i="26"/>
  <c r="AW28" i="26"/>
  <c r="AX28" i="26"/>
  <c r="AY28" i="26"/>
  <c r="AZ28" i="26"/>
  <c r="BA28" i="26"/>
  <c r="BB28" i="26"/>
  <c r="BC28" i="26"/>
  <c r="BD28" i="26"/>
  <c r="T23" i="26"/>
  <c r="Y23" i="26"/>
  <c r="AB23" i="26"/>
  <c r="AB35" i="26" s="1"/>
  <c r="AC23" i="26"/>
  <c r="AF23" i="26"/>
  <c r="AF35" i="26" s="1"/>
  <c r="AG23" i="26"/>
  <c r="AG35" i="26" s="1"/>
  <c r="AK23" i="26"/>
  <c r="AL23" i="26"/>
  <c r="AL35" i="26" s="1"/>
  <c r="AZ23" i="26"/>
  <c r="AZ35" i="26" s="1"/>
  <c r="BA23" i="26"/>
  <c r="BA35" i="26" s="1"/>
  <c r="BD23" i="26"/>
  <c r="R22" i="26"/>
  <c r="M16" i="34" s="1"/>
  <c r="S22" i="26"/>
  <c r="T22" i="26"/>
  <c r="U22" i="26"/>
  <c r="V22" i="26"/>
  <c r="V23" i="26" s="1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AL22" i="26"/>
  <c r="AM22" i="26"/>
  <c r="AN22" i="26"/>
  <c r="AO22" i="26"/>
  <c r="AP22" i="26"/>
  <c r="AQ22" i="26"/>
  <c r="AR22" i="26"/>
  <c r="AS22" i="26"/>
  <c r="AT22" i="26"/>
  <c r="AU22" i="26"/>
  <c r="AV22" i="26"/>
  <c r="AW22" i="26"/>
  <c r="AX22" i="26"/>
  <c r="AY22" i="26"/>
  <c r="AZ22" i="26"/>
  <c r="BA22" i="26"/>
  <c r="BB22" i="26"/>
  <c r="BC22" i="26"/>
  <c r="BD22" i="26"/>
  <c r="Y16" i="26"/>
  <c r="Z16" i="26"/>
  <c r="Z23" i="26" s="1"/>
  <c r="AA16" i="26"/>
  <c r="AB16" i="26"/>
  <c r="AC16" i="26"/>
  <c r="AD16" i="26"/>
  <c r="AD23" i="26" s="1"/>
  <c r="AD35" i="26" s="1"/>
  <c r="AE16" i="26"/>
  <c r="AE23" i="26" s="1"/>
  <c r="AF16" i="26"/>
  <c r="AG16" i="26"/>
  <c r="AH16" i="26"/>
  <c r="AH23" i="26" s="1"/>
  <c r="AH35" i="26" s="1"/>
  <c r="AI16" i="26"/>
  <c r="AI23" i="26" s="1"/>
  <c r="AJ16" i="26"/>
  <c r="AJ23" i="26" s="1"/>
  <c r="AK16" i="26"/>
  <c r="AL16" i="26"/>
  <c r="AM16" i="26"/>
  <c r="AM23" i="26" s="1"/>
  <c r="AN16" i="26"/>
  <c r="AN23" i="26" s="1"/>
  <c r="AO16" i="26"/>
  <c r="AO23" i="26" s="1"/>
  <c r="AP16" i="26"/>
  <c r="AP23" i="26" s="1"/>
  <c r="AP35" i="26" s="1"/>
  <c r="AQ16" i="26"/>
  <c r="AQ23" i="26" s="1"/>
  <c r="AR16" i="26"/>
  <c r="AR23" i="26" s="1"/>
  <c r="AS16" i="26"/>
  <c r="AS23" i="26" s="1"/>
  <c r="AS35" i="26" s="1"/>
  <c r="AT16" i="26"/>
  <c r="AT23" i="26" s="1"/>
  <c r="AT35" i="26" s="1"/>
  <c r="AU16" i="26"/>
  <c r="AU23" i="26" s="1"/>
  <c r="AU35" i="26" s="1"/>
  <c r="AV16" i="26"/>
  <c r="AV23" i="26" s="1"/>
  <c r="AV35" i="26" s="1"/>
  <c r="AW16" i="26"/>
  <c r="AW23" i="26" s="1"/>
  <c r="AX16" i="26"/>
  <c r="AX23" i="26" s="1"/>
  <c r="AX35" i="26" s="1"/>
  <c r="AY16" i="26"/>
  <c r="AY23" i="26" s="1"/>
  <c r="AZ16" i="26"/>
  <c r="BA16" i="26"/>
  <c r="BB16" i="26"/>
  <c r="BB23" i="26" s="1"/>
  <c r="BB35" i="26" s="1"/>
  <c r="BC16" i="26"/>
  <c r="BC23" i="26" s="1"/>
  <c r="BD16" i="26"/>
  <c r="S16" i="26"/>
  <c r="T16" i="26"/>
  <c r="O15" i="34" s="1"/>
  <c r="U16" i="26"/>
  <c r="V16" i="26"/>
  <c r="W16" i="26"/>
  <c r="X16" i="26"/>
  <c r="S15" i="34" s="1"/>
  <c r="R16" i="26"/>
  <c r="O16" i="26"/>
  <c r="P16" i="26"/>
  <c r="K15" i="34" s="1"/>
  <c r="Q16" i="26"/>
  <c r="Q23" i="26" s="1"/>
  <c r="O22" i="26"/>
  <c r="P22" i="26"/>
  <c r="Q22" i="26"/>
  <c r="P23" i="26"/>
  <c r="L32" i="35" l="1"/>
  <c r="X17" i="34"/>
  <c r="AC35" i="26"/>
  <c r="J16" i="34"/>
  <c r="O23" i="26"/>
  <c r="R23" i="26"/>
  <c r="M15" i="34"/>
  <c r="U23" i="26"/>
  <c r="P15" i="34"/>
  <c r="BC35" i="26"/>
  <c r="AQ35" i="26"/>
  <c r="AM35" i="26"/>
  <c r="AI35" i="26"/>
  <c r="AE35" i="26"/>
  <c r="V15" i="34"/>
  <c r="AA23" i="26"/>
  <c r="V16" i="34"/>
  <c r="W23" i="26"/>
  <c r="N16" i="34"/>
  <c r="S23" i="26"/>
  <c r="T17" i="34"/>
  <c r="Y35" i="26"/>
  <c r="K17" i="34"/>
  <c r="L17" i="34"/>
  <c r="Z35" i="26"/>
  <c r="U17" i="34"/>
  <c r="Q17" i="34"/>
  <c r="V35" i="26"/>
  <c r="O17" i="34"/>
  <c r="T35" i="26"/>
  <c r="L15" i="34"/>
  <c r="X23" i="26"/>
  <c r="S17" i="34" s="1"/>
  <c r="BE10" i="26"/>
  <c r="BE11" i="26"/>
  <c r="BE12" i="26"/>
  <c r="BE13" i="26"/>
  <c r="BE14" i="26"/>
  <c r="BE15" i="26"/>
  <c r="BE18" i="26"/>
  <c r="BE19" i="26"/>
  <c r="BE26" i="26"/>
  <c r="BE28" i="26" s="1"/>
  <c r="BE30" i="26"/>
  <c r="BE31" i="26"/>
  <c r="BE32" i="26"/>
  <c r="N17" i="34" l="1"/>
  <c r="S35" i="26"/>
  <c r="AA35" i="26"/>
  <c r="V17" i="34"/>
  <c r="J17" i="34"/>
  <c r="U35" i="26"/>
  <c r="P17" i="34"/>
  <c r="R17" i="34"/>
  <c r="W35" i="26"/>
  <c r="M17" i="34"/>
  <c r="R35" i="26"/>
  <c r="X35" i="26"/>
  <c r="B14" i="26"/>
  <c r="B15" i="26" s="1"/>
  <c r="B3" i="26" l="1"/>
  <c r="N16" i="26"/>
  <c r="I25" i="34"/>
  <c r="B25" i="34"/>
  <c r="Y23" i="34"/>
  <c r="I23" i="34"/>
  <c r="H23" i="34"/>
  <c r="G23" i="34"/>
  <c r="F23" i="34"/>
  <c r="E23" i="34"/>
  <c r="B23" i="34"/>
  <c r="B22" i="34"/>
  <c r="H20" i="34"/>
  <c r="G20" i="34"/>
  <c r="F20" i="34"/>
  <c r="E20" i="34"/>
  <c r="B20" i="34"/>
  <c r="Y19" i="34"/>
  <c r="I19" i="34"/>
  <c r="H19" i="34"/>
  <c r="G19" i="34"/>
  <c r="F19" i="34"/>
  <c r="E19" i="34"/>
  <c r="B19" i="34"/>
  <c r="I18" i="34"/>
  <c r="H18" i="34"/>
  <c r="G18" i="34"/>
  <c r="F18" i="34"/>
  <c r="E18" i="34"/>
  <c r="D18" i="34"/>
  <c r="C18" i="34"/>
  <c r="B18" i="34"/>
  <c r="B17" i="34"/>
  <c r="B16" i="34"/>
  <c r="C15" i="34"/>
  <c r="B15" i="34"/>
  <c r="H14" i="34"/>
  <c r="G14" i="34"/>
  <c r="F14" i="34"/>
  <c r="E14" i="34"/>
  <c r="C14" i="34"/>
  <c r="H13" i="34"/>
  <c r="G13" i="34"/>
  <c r="F13" i="34"/>
  <c r="E13" i="34"/>
  <c r="H12" i="34"/>
  <c r="G12" i="34"/>
  <c r="F12" i="34"/>
  <c r="E12" i="34"/>
  <c r="C12" i="34"/>
  <c r="H11" i="34"/>
  <c r="G11" i="34"/>
  <c r="F11" i="34"/>
  <c r="E11" i="34"/>
  <c r="C11" i="34"/>
  <c r="H10" i="34"/>
  <c r="G10" i="34"/>
  <c r="F10" i="34"/>
  <c r="E10" i="34"/>
  <c r="D10" i="34"/>
  <c r="C10" i="34"/>
  <c r="B10" i="34"/>
  <c r="H9" i="34"/>
  <c r="G9" i="34"/>
  <c r="F9" i="34"/>
  <c r="E9" i="34"/>
  <c r="D9" i="34"/>
  <c r="C9" i="34"/>
  <c r="H7" i="34"/>
  <c r="G7" i="34"/>
  <c r="F7" i="34"/>
  <c r="E7" i="34"/>
  <c r="H2" i="34"/>
  <c r="G2" i="34"/>
  <c r="F2" i="34"/>
  <c r="E2" i="34"/>
  <c r="H1" i="34"/>
  <c r="G1" i="34"/>
  <c r="F1" i="34"/>
  <c r="E1" i="34"/>
  <c r="I15" i="34" l="1"/>
  <c r="Y17" i="34"/>
  <c r="BE16" i="26"/>
  <c r="Y15" i="34"/>
  <c r="Y20" i="34"/>
  <c r="O28" i="26"/>
  <c r="O35" i="26" s="1"/>
  <c r="P28" i="26"/>
  <c r="P35" i="26" s="1"/>
  <c r="Q28" i="26"/>
  <c r="Q35" i="26" s="1"/>
  <c r="N22" i="26"/>
  <c r="I16" i="34" l="1"/>
  <c r="BE22" i="26"/>
  <c r="I22" i="34"/>
  <c r="N23" i="26"/>
  <c r="I17" i="34" l="1"/>
  <c r="N35" i="26"/>
  <c r="BE23" i="26"/>
  <c r="Q10" i="27"/>
  <c r="M10" i="27"/>
  <c r="L10" i="27"/>
  <c r="J10" i="27"/>
  <c r="I10" i="27"/>
  <c r="H10" i="27"/>
  <c r="G10" i="27"/>
  <c r="F10" i="27"/>
  <c r="E10" i="27"/>
  <c r="P10" i="27"/>
  <c r="O10" i="27"/>
  <c r="N10" i="27"/>
  <c r="K10" i="27"/>
  <c r="B7" i="27"/>
  <c r="B8" i="27" s="1"/>
  <c r="B9" i="27" s="1"/>
  <c r="M16" i="26" l="1"/>
  <c r="L16" i="26"/>
  <c r="K16" i="26"/>
  <c r="F15" i="34" l="1"/>
  <c r="G15" i="34"/>
  <c r="H15" i="34"/>
  <c r="AY33" i="26"/>
  <c r="M33" i="26"/>
  <c r="H27" i="34" s="1"/>
  <c r="L33" i="26"/>
  <c r="G27" i="34" s="1"/>
  <c r="K33" i="26"/>
  <c r="F27" i="34" s="1"/>
  <c r="J33" i="26"/>
  <c r="E27" i="34" s="1"/>
  <c r="M28" i="26"/>
  <c r="L28" i="26"/>
  <c r="K28" i="26"/>
  <c r="J28" i="26"/>
  <c r="M22" i="26"/>
  <c r="L22" i="26"/>
  <c r="K22" i="26"/>
  <c r="J22" i="26"/>
  <c r="J16" i="26"/>
  <c r="BE33" i="26" l="1"/>
  <c r="AY35" i="26"/>
  <c r="E22" i="34"/>
  <c r="H22" i="34"/>
  <c r="F22" i="34"/>
  <c r="G22" i="34"/>
  <c r="H25" i="34"/>
  <c r="H16" i="34"/>
  <c r="E15" i="34"/>
  <c r="E16" i="34"/>
  <c r="E25" i="34"/>
  <c r="F16" i="34"/>
  <c r="F25" i="34"/>
  <c r="G16" i="34"/>
  <c r="G25" i="34"/>
  <c r="K23" i="26"/>
  <c r="L23" i="26"/>
  <c r="M23" i="26"/>
  <c r="J23" i="26"/>
  <c r="H17" i="34" l="1"/>
  <c r="F17" i="34"/>
  <c r="G17" i="34"/>
  <c r="E17" i="34"/>
  <c r="K35" i="26"/>
  <c r="L35" i="26"/>
  <c r="Y25" i="34"/>
  <c r="Y22" i="34"/>
  <c r="M35" i="26"/>
  <c r="J35" i="26"/>
  <c r="L34" i="23"/>
  <c r="L35" i="20"/>
  <c r="L27" i="20"/>
  <c r="M27" i="20"/>
  <c r="O47" i="20"/>
  <c r="O48" i="20"/>
  <c r="O49" i="20"/>
  <c r="O46" i="20"/>
  <c r="O16" i="20"/>
  <c r="M47" i="20"/>
  <c r="M48" i="20"/>
  <c r="M49" i="20"/>
  <c r="M46" i="20"/>
  <c r="M16" i="20"/>
  <c r="N49" i="20"/>
  <c r="N47" i="20"/>
  <c r="N48" i="20"/>
  <c r="N46" i="20"/>
  <c r="N16" i="20"/>
  <c r="P34" i="20"/>
  <c r="P35" i="20"/>
  <c r="P36" i="20"/>
  <c r="P37" i="20"/>
  <c r="P32" i="20"/>
  <c r="P33" i="20"/>
  <c r="P31" i="20"/>
  <c r="P27" i="20"/>
  <c r="P24" i="20"/>
  <c r="P13" i="20"/>
  <c r="P14" i="20"/>
  <c r="P15" i="20"/>
  <c r="P16" i="20"/>
  <c r="P17" i="20"/>
  <c r="P18" i="20"/>
  <c r="P19" i="20"/>
  <c r="P20" i="20"/>
  <c r="P21" i="20"/>
  <c r="P22" i="20"/>
  <c r="P23" i="20"/>
  <c r="P25" i="20"/>
  <c r="P26" i="20"/>
  <c r="P28" i="20"/>
  <c r="P29" i="20"/>
  <c r="P30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O45" i="20"/>
  <c r="O36" i="20"/>
  <c r="O37" i="20"/>
  <c r="O35" i="20"/>
  <c r="O32" i="20"/>
  <c r="O33" i="20"/>
  <c r="O31" i="20"/>
  <c r="O27" i="20"/>
  <c r="O24" i="20"/>
  <c r="O13" i="20"/>
  <c r="O14" i="20"/>
  <c r="O15" i="20"/>
  <c r="O17" i="20"/>
  <c r="O18" i="20"/>
  <c r="O19" i="20"/>
  <c r="O20" i="20"/>
  <c r="O21" i="20"/>
  <c r="O22" i="20"/>
  <c r="O23" i="20"/>
  <c r="O25" i="20"/>
  <c r="O26" i="20"/>
  <c r="O28" i="20"/>
  <c r="O29" i="20"/>
  <c r="O30" i="20"/>
  <c r="O34" i="20"/>
  <c r="O38" i="20"/>
  <c r="O39" i="20"/>
  <c r="O40" i="20"/>
  <c r="O41" i="20"/>
  <c r="O42" i="20"/>
  <c r="O43" i="20"/>
  <c r="O44" i="20"/>
  <c r="M37" i="20"/>
  <c r="M36" i="20"/>
  <c r="M32" i="20"/>
  <c r="M33" i="20"/>
  <c r="M31" i="20"/>
  <c r="M24" i="20"/>
  <c r="M17" i="20"/>
  <c r="M18" i="20"/>
  <c r="M19" i="20"/>
  <c r="M20" i="20"/>
  <c r="M21" i="20"/>
  <c r="M22" i="20"/>
  <c r="M23" i="20"/>
  <c r="M25" i="20"/>
  <c r="M26" i="20"/>
  <c r="M28" i="20"/>
  <c r="M29" i="20"/>
  <c r="M30" i="20"/>
  <c r="M34" i="20"/>
  <c r="M35" i="20"/>
  <c r="M38" i="20"/>
  <c r="M39" i="20"/>
  <c r="M43" i="20"/>
  <c r="M44" i="20"/>
  <c r="M45" i="20"/>
  <c r="M13" i="20"/>
  <c r="M14" i="20"/>
  <c r="M15" i="20"/>
  <c r="N43" i="20"/>
  <c r="N44" i="20"/>
  <c r="N45" i="20"/>
  <c r="N42" i="20"/>
  <c r="N41" i="20"/>
  <c r="N40" i="20"/>
  <c r="N34" i="20"/>
  <c r="N35" i="20"/>
  <c r="N36" i="20"/>
  <c r="N37" i="20"/>
  <c r="N33" i="20"/>
  <c r="N32" i="20"/>
  <c r="N31" i="20"/>
  <c r="N29" i="20"/>
  <c r="N30" i="20"/>
  <c r="N28" i="20"/>
  <c r="N26" i="20"/>
  <c r="N25" i="20"/>
  <c r="N24" i="20"/>
  <c r="N23" i="20"/>
  <c r="N22" i="20"/>
  <c r="N21" i="20"/>
  <c r="N20" i="20"/>
  <c r="N19" i="20"/>
  <c r="N18" i="20"/>
  <c r="N17" i="20"/>
  <c r="N15" i="20"/>
  <c r="N14" i="20"/>
  <c r="N13" i="20"/>
  <c r="Q14" i="20"/>
  <c r="L14" i="20"/>
  <c r="L35" i="23" l="1"/>
  <c r="L38" i="23"/>
  <c r="L39" i="23"/>
  <c r="L40" i="23"/>
  <c r="G101" i="23"/>
  <c r="C101" i="23"/>
  <c r="G100" i="23"/>
  <c r="C100" i="23"/>
  <c r="G99" i="23"/>
  <c r="H99" i="23" s="1"/>
  <c r="I99" i="23" s="1"/>
  <c r="G98" i="23"/>
  <c r="H98" i="23" s="1"/>
  <c r="I98" i="23" s="1"/>
  <c r="G95" i="23"/>
  <c r="H95" i="23" s="1"/>
  <c r="I95" i="23" s="1"/>
  <c r="G94" i="23"/>
  <c r="H94" i="23" s="1"/>
  <c r="I94" i="23" s="1"/>
  <c r="G89" i="23"/>
  <c r="H89" i="23" s="1"/>
  <c r="I89" i="23" s="1"/>
  <c r="G88" i="23"/>
  <c r="H88" i="23" s="1"/>
  <c r="I88" i="23" s="1"/>
  <c r="G87" i="23"/>
  <c r="H87" i="23" s="1"/>
  <c r="I87" i="23" s="1"/>
  <c r="G86" i="23"/>
  <c r="H86" i="23" s="1"/>
  <c r="I86" i="23" s="1"/>
  <c r="G83" i="23"/>
  <c r="H83" i="23" s="1"/>
  <c r="I83" i="23" s="1"/>
  <c r="G82" i="23"/>
  <c r="H82" i="23" s="1"/>
  <c r="I82" i="23" s="1"/>
  <c r="G77" i="23"/>
  <c r="C77" i="23"/>
  <c r="G76" i="23"/>
  <c r="C76" i="23"/>
  <c r="G75" i="23"/>
  <c r="H75" i="23" s="1"/>
  <c r="I75" i="23" s="1"/>
  <c r="G74" i="23"/>
  <c r="H74" i="23" s="1"/>
  <c r="I74" i="23" s="1"/>
  <c r="G71" i="23"/>
  <c r="H71" i="23" s="1"/>
  <c r="I71" i="23" s="1"/>
  <c r="G70" i="23"/>
  <c r="H70" i="23" s="1"/>
  <c r="I70" i="23" s="1"/>
  <c r="G64" i="23"/>
  <c r="C64" i="23"/>
  <c r="G63" i="23"/>
  <c r="C63" i="23"/>
  <c r="H63" i="23" s="1"/>
  <c r="I63" i="23" s="1"/>
  <c r="G62" i="23"/>
  <c r="H62" i="23" s="1"/>
  <c r="I62" i="23" s="1"/>
  <c r="H61" i="23"/>
  <c r="I61" i="23" s="1"/>
  <c r="G61" i="23"/>
  <c r="G58" i="23"/>
  <c r="H58" i="23" s="1"/>
  <c r="I58" i="23" s="1"/>
  <c r="G57" i="23"/>
  <c r="H57" i="23" s="1"/>
  <c r="I57" i="23" s="1"/>
  <c r="G52" i="23"/>
  <c r="C52" i="23"/>
  <c r="G51" i="23"/>
  <c r="C51" i="23"/>
  <c r="G50" i="23"/>
  <c r="H50" i="23" s="1"/>
  <c r="I50" i="23" s="1"/>
  <c r="G49" i="23"/>
  <c r="H49" i="23" s="1"/>
  <c r="I49" i="23" s="1"/>
  <c r="G46" i="23"/>
  <c r="H46" i="23" s="1"/>
  <c r="I46" i="23" s="1"/>
  <c r="G45" i="23"/>
  <c r="H45" i="23" s="1"/>
  <c r="I45" i="23" s="1"/>
  <c r="G40" i="23"/>
  <c r="C40" i="23"/>
  <c r="G39" i="23"/>
  <c r="C39" i="23"/>
  <c r="G38" i="23"/>
  <c r="H38" i="23" s="1"/>
  <c r="I38" i="23" s="1"/>
  <c r="G37" i="23"/>
  <c r="H37" i="23" s="1"/>
  <c r="I37" i="23" s="1"/>
  <c r="E36" i="23"/>
  <c r="E48" i="23" s="1"/>
  <c r="E35" i="23"/>
  <c r="E47" i="23" s="1"/>
  <c r="G34" i="23"/>
  <c r="H34" i="23" s="1"/>
  <c r="I34" i="23" s="1"/>
  <c r="G33" i="23"/>
  <c r="H33" i="23" s="1"/>
  <c r="I33" i="23" s="1"/>
  <c r="E32" i="23"/>
  <c r="G32" i="23" s="1"/>
  <c r="H32" i="23" s="1"/>
  <c r="G28" i="23"/>
  <c r="H28" i="23" s="1"/>
  <c r="I28" i="23" s="1"/>
  <c r="G27" i="23"/>
  <c r="H27" i="23" s="1"/>
  <c r="I27" i="23" s="1"/>
  <c r="G26" i="23"/>
  <c r="H26" i="23" s="1"/>
  <c r="I26" i="23" s="1"/>
  <c r="G25" i="23"/>
  <c r="H25" i="23" s="1"/>
  <c r="I25" i="23" s="1"/>
  <c r="G24" i="23"/>
  <c r="H24" i="23" s="1"/>
  <c r="I24" i="23" s="1"/>
  <c r="G23" i="23"/>
  <c r="H23" i="23" s="1"/>
  <c r="J4" i="23"/>
  <c r="G36" i="23" l="1"/>
  <c r="H36" i="23" s="1"/>
  <c r="I36" i="23" s="1"/>
  <c r="H40" i="23"/>
  <c r="I40" i="23" s="1"/>
  <c r="G35" i="23"/>
  <c r="H35" i="23" s="1"/>
  <c r="I35" i="23" s="1"/>
  <c r="H64" i="23"/>
  <c r="I64" i="23" s="1"/>
  <c r="L36" i="23"/>
  <c r="H39" i="23"/>
  <c r="I39" i="23" s="1"/>
  <c r="H51" i="23"/>
  <c r="I51" i="23" s="1"/>
  <c r="H52" i="23"/>
  <c r="I52" i="23" s="1"/>
  <c r="H76" i="23"/>
  <c r="I76" i="23" s="1"/>
  <c r="H77" i="23"/>
  <c r="I77" i="23" s="1"/>
  <c r="H100" i="23"/>
  <c r="I100" i="23" s="1"/>
  <c r="H101" i="23"/>
  <c r="I101" i="23" s="1"/>
  <c r="L33" i="23"/>
  <c r="L37" i="23"/>
  <c r="H42" i="23"/>
  <c r="I32" i="23"/>
  <c r="G47" i="23"/>
  <c r="H47" i="23" s="1"/>
  <c r="I47" i="23" s="1"/>
  <c r="E59" i="23"/>
  <c r="H30" i="23"/>
  <c r="I23" i="23"/>
  <c r="I30" i="23" s="1"/>
  <c r="I5" i="23" s="1"/>
  <c r="G48" i="23"/>
  <c r="H48" i="23" s="1"/>
  <c r="I48" i="23" s="1"/>
  <c r="E60" i="23"/>
  <c r="E44" i="23"/>
  <c r="H6" i="23" l="1"/>
  <c r="I42" i="23"/>
  <c r="I6" i="23" s="1"/>
  <c r="J6" i="23" s="1"/>
  <c r="H7" i="23"/>
  <c r="E73" i="23"/>
  <c r="G60" i="23"/>
  <c r="H60" i="23" s="1"/>
  <c r="I60" i="23" s="1"/>
  <c r="E72" i="23"/>
  <c r="G59" i="23"/>
  <c r="H59" i="23" s="1"/>
  <c r="I59" i="23" s="1"/>
  <c r="H8" i="23" s="1"/>
  <c r="E56" i="23"/>
  <c r="G44" i="23"/>
  <c r="H44" i="23" s="1"/>
  <c r="J5" i="23"/>
  <c r="I44" i="23" l="1"/>
  <c r="I54" i="23" s="1"/>
  <c r="I7" i="23" s="1"/>
  <c r="H54" i="23"/>
  <c r="G72" i="23"/>
  <c r="H72" i="23" s="1"/>
  <c r="I72" i="23" s="1"/>
  <c r="H9" i="23" s="1"/>
  <c r="E84" i="23"/>
  <c r="G56" i="23"/>
  <c r="H56" i="23" s="1"/>
  <c r="E69" i="23"/>
  <c r="G73" i="23"/>
  <c r="H73" i="23" s="1"/>
  <c r="I73" i="23" s="1"/>
  <c r="E85" i="23"/>
  <c r="E81" i="23" l="1"/>
  <c r="G69" i="23"/>
  <c r="H69" i="23" s="1"/>
  <c r="E97" i="23"/>
  <c r="G97" i="23" s="1"/>
  <c r="H97" i="23" s="1"/>
  <c r="I97" i="23" s="1"/>
  <c r="G85" i="23"/>
  <c r="H85" i="23" s="1"/>
  <c r="I85" i="23" s="1"/>
  <c r="G84" i="23"/>
  <c r="H84" i="23" s="1"/>
  <c r="I84" i="23" s="1"/>
  <c r="H10" i="23" s="1"/>
  <c r="E96" i="23"/>
  <c r="G96" i="23" s="1"/>
  <c r="H96" i="23" s="1"/>
  <c r="I96" i="23" s="1"/>
  <c r="H11" i="23" s="1"/>
  <c r="H67" i="23"/>
  <c r="I56" i="23"/>
  <c r="I67" i="23" s="1"/>
  <c r="I8" i="23" s="1"/>
  <c r="J8" i="23" s="1"/>
  <c r="J7" i="23"/>
  <c r="H13" i="23" l="1"/>
  <c r="E93" i="23"/>
  <c r="G93" i="23" s="1"/>
  <c r="H93" i="23" s="1"/>
  <c r="G81" i="23"/>
  <c r="H81" i="23" s="1"/>
  <c r="I69" i="23"/>
  <c r="I79" i="23" s="1"/>
  <c r="I9" i="23" s="1"/>
  <c r="H79" i="23"/>
  <c r="H103" i="23" l="1"/>
  <c r="I93" i="23"/>
  <c r="I103" i="23" s="1"/>
  <c r="J9" i="23"/>
  <c r="I81" i="23"/>
  <c r="I91" i="23" s="1"/>
  <c r="I10" i="23" s="1"/>
  <c r="J10" i="23" s="1"/>
  <c r="H91" i="23"/>
  <c r="I11" i="23" l="1"/>
  <c r="I106" i="23"/>
  <c r="J11" i="23" l="1"/>
  <c r="J13" i="23" s="1"/>
  <c r="I13" i="23"/>
  <c r="N27" i="20" l="1"/>
  <c r="N38" i="20"/>
  <c r="N39" i="20"/>
  <c r="Q33" i="20"/>
  <c r="Q22" i="20"/>
  <c r="L17" i="20"/>
  <c r="Q21" i="20"/>
  <c r="Q28" i="20"/>
  <c r="Q18" i="20"/>
  <c r="Q17" i="20"/>
  <c r="Q26" i="20"/>
  <c r="Q13" i="20"/>
  <c r="Q30" i="20"/>
  <c r="Q34" i="20"/>
  <c r="Q38" i="20"/>
  <c r="Q42" i="20"/>
  <c r="L44" i="20"/>
  <c r="Q44" i="20"/>
  <c r="L46" i="20"/>
  <c r="Q46" i="20"/>
  <c r="Q47" i="20"/>
  <c r="L48" i="20"/>
  <c r="Q48" i="20"/>
  <c r="L49" i="20"/>
  <c r="Q49" i="20"/>
  <c r="Q20" i="20"/>
  <c r="Q23" i="20"/>
  <c r="Q25" i="20"/>
  <c r="Q29" i="20"/>
  <c r="Q32" i="20"/>
  <c r="Q37" i="20"/>
  <c r="Q40" i="20"/>
  <c r="Q41" i="20"/>
  <c r="L13" i="20"/>
  <c r="L16" i="20"/>
  <c r="L18" i="20"/>
  <c r="L21" i="20"/>
  <c r="L24" i="20"/>
  <c r="L25" i="20"/>
  <c r="L26" i="20"/>
  <c r="L29" i="20"/>
  <c r="L30" i="20"/>
  <c r="L32" i="20"/>
  <c r="L34" i="20"/>
  <c r="L38" i="20"/>
  <c r="L39" i="20"/>
  <c r="L40" i="20"/>
  <c r="L41" i="20"/>
  <c r="L42" i="20"/>
  <c r="L43" i="20"/>
  <c r="H51" i="20"/>
  <c r="I51" i="20"/>
  <c r="J51" i="20"/>
  <c r="K51" i="20"/>
  <c r="G51" i="20"/>
  <c r="F51" i="20"/>
  <c r="L33" i="20" l="1"/>
  <c r="L37" i="20"/>
  <c r="L22" i="20"/>
  <c r="Q16" i="20"/>
  <c r="L28" i="20"/>
  <c r="L20" i="20"/>
  <c r="Q24" i="20"/>
  <c r="Q39" i="20"/>
  <c r="Q31" i="20"/>
  <c r="Q15" i="20"/>
  <c r="L31" i="20"/>
  <c r="L23" i="20"/>
  <c r="L19" i="20"/>
  <c r="L15" i="20"/>
  <c r="Q43" i="20"/>
  <c r="Q35" i="20"/>
  <c r="Q27" i="20"/>
  <c r="L47" i="20"/>
  <c r="L45" i="20"/>
  <c r="Q45" i="20"/>
  <c r="Q36" i="20"/>
  <c r="L36" i="20"/>
  <c r="Q19" i="20"/>
  <c r="M26" i="18"/>
  <c r="E50" i="20"/>
  <c r="B43" i="20"/>
  <c r="M25" i="18"/>
  <c r="M29" i="18"/>
  <c r="M30" i="18"/>
  <c r="M31" i="18"/>
  <c r="M32" i="18"/>
  <c r="M24" i="18"/>
  <c r="E43" i="18"/>
  <c r="H140" i="18"/>
  <c r="H139" i="18"/>
  <c r="C139" i="18"/>
  <c r="C140" i="18" s="1"/>
  <c r="I140" i="18" s="1"/>
  <c r="J140" i="18" s="1"/>
  <c r="H138" i="18"/>
  <c r="I138" i="18" s="1"/>
  <c r="J138" i="18" s="1"/>
  <c r="H137" i="18"/>
  <c r="I137" i="18" s="1"/>
  <c r="J137" i="18" s="1"/>
  <c r="H136" i="18"/>
  <c r="H135" i="18"/>
  <c r="C135" i="18"/>
  <c r="C136" i="18" s="1"/>
  <c r="A134" i="18"/>
  <c r="B13" i="18" s="1"/>
  <c r="K130" i="18"/>
  <c r="G130" i="18"/>
  <c r="H130" i="18"/>
  <c r="K129" i="18"/>
  <c r="G129" i="18"/>
  <c r="H129" i="18" s="1"/>
  <c r="K128" i="18"/>
  <c r="G128" i="18"/>
  <c r="H128" i="18" s="1"/>
  <c r="K127" i="18"/>
  <c r="G127" i="18"/>
  <c r="H127" i="18" s="1"/>
  <c r="K126" i="18"/>
  <c r="G126" i="18"/>
  <c r="K125" i="18"/>
  <c r="G125" i="18"/>
  <c r="C125" i="18"/>
  <c r="C127" i="18" s="1"/>
  <c r="K124" i="18"/>
  <c r="G124" i="18"/>
  <c r="H124" i="18" s="1"/>
  <c r="I124" i="18" s="1"/>
  <c r="J124" i="18" s="1"/>
  <c r="K123" i="18"/>
  <c r="G123" i="18"/>
  <c r="H123" i="18" s="1"/>
  <c r="K122" i="18"/>
  <c r="G122" i="18"/>
  <c r="C122" i="18"/>
  <c r="C123" i="18" s="1"/>
  <c r="A121" i="18"/>
  <c r="B12" i="18" s="1"/>
  <c r="H118" i="18"/>
  <c r="H117" i="18"/>
  <c r="H116" i="18"/>
  <c r="H115" i="18"/>
  <c r="C113" i="18"/>
  <c r="C115" i="18" s="1"/>
  <c r="H112" i="18"/>
  <c r="I112" i="18" s="1"/>
  <c r="J112" i="18" s="1"/>
  <c r="H111" i="18"/>
  <c r="E110" i="18"/>
  <c r="E122" i="18" s="1"/>
  <c r="H122" i="18" s="1"/>
  <c r="C110" i="18"/>
  <c r="C111" i="18" s="1"/>
  <c r="A109" i="18"/>
  <c r="B11" i="18" s="1"/>
  <c r="H105" i="18"/>
  <c r="H104" i="18"/>
  <c r="H103" i="18"/>
  <c r="H102" i="18"/>
  <c r="C100" i="18"/>
  <c r="C102" i="18" s="1"/>
  <c r="H99" i="18"/>
  <c r="I99" i="18" s="1"/>
  <c r="J99" i="18" s="1"/>
  <c r="H98" i="18"/>
  <c r="C97" i="18"/>
  <c r="C98" i="18" s="1"/>
  <c r="A96" i="18"/>
  <c r="B10" i="18" s="1"/>
  <c r="H93" i="18"/>
  <c r="H92" i="18"/>
  <c r="H91" i="18"/>
  <c r="H90" i="18"/>
  <c r="C88" i="18"/>
  <c r="C90" i="18" s="1"/>
  <c r="C92" i="18" s="1"/>
  <c r="I92" i="18" s="1"/>
  <c r="J92" i="18" s="1"/>
  <c r="H87" i="18"/>
  <c r="I87" i="18" s="1"/>
  <c r="J87" i="18" s="1"/>
  <c r="H86" i="18"/>
  <c r="C85" i="18"/>
  <c r="C86" i="18" s="1"/>
  <c r="A84" i="18"/>
  <c r="H81" i="18"/>
  <c r="H80" i="18"/>
  <c r="H79" i="18"/>
  <c r="H78" i="18"/>
  <c r="C76" i="18"/>
  <c r="C78" i="18" s="1"/>
  <c r="H75" i="18"/>
  <c r="I75" i="18" s="1"/>
  <c r="J75" i="18" s="1"/>
  <c r="H74" i="18"/>
  <c r="C73" i="18"/>
  <c r="C74" i="18" s="1"/>
  <c r="A72" i="18"/>
  <c r="B8" i="18" s="1"/>
  <c r="H69" i="18"/>
  <c r="H68" i="18"/>
  <c r="H67" i="18"/>
  <c r="H66" i="18"/>
  <c r="C64" i="18"/>
  <c r="C66" i="18" s="1"/>
  <c r="H63" i="18"/>
  <c r="I63" i="18" s="1"/>
  <c r="J63" i="18" s="1"/>
  <c r="H62" i="18"/>
  <c r="C61" i="18"/>
  <c r="C62" i="18" s="1"/>
  <c r="A60" i="18"/>
  <c r="B7" i="18" s="1"/>
  <c r="H56" i="18"/>
  <c r="H55" i="18"/>
  <c r="H54" i="18"/>
  <c r="H53" i="18"/>
  <c r="C51" i="18"/>
  <c r="C53" i="18" s="1"/>
  <c r="H50" i="18"/>
  <c r="I50" i="18" s="1"/>
  <c r="J50" i="18" s="1"/>
  <c r="H49" i="18"/>
  <c r="C48" i="18"/>
  <c r="C49" i="18" s="1"/>
  <c r="A47" i="18"/>
  <c r="B6" i="18" s="1"/>
  <c r="E44" i="18"/>
  <c r="H44" i="18" s="1"/>
  <c r="H43" i="18"/>
  <c r="E42" i="18"/>
  <c r="H42" i="18"/>
  <c r="E41" i="18"/>
  <c r="H41" i="18" s="1"/>
  <c r="C39" i="18"/>
  <c r="C41" i="18" s="1"/>
  <c r="H38" i="18"/>
  <c r="I38" i="18" s="1"/>
  <c r="J38" i="18" s="1"/>
  <c r="H37" i="18"/>
  <c r="E36" i="18"/>
  <c r="E48" i="18" s="1"/>
  <c r="C36" i="18"/>
  <c r="C37" i="18" s="1"/>
  <c r="C40" i="18" s="1"/>
  <c r="A35" i="18"/>
  <c r="B5" i="18" s="1"/>
  <c r="H32" i="18"/>
  <c r="I32" i="18" s="1"/>
  <c r="J32" i="18" s="1"/>
  <c r="H31" i="18"/>
  <c r="I31" i="18" s="1"/>
  <c r="J31" i="18" s="1"/>
  <c r="H30" i="18"/>
  <c r="I30" i="18" s="1"/>
  <c r="J30" i="18" s="1"/>
  <c r="H29" i="18"/>
  <c r="I29" i="18" s="1"/>
  <c r="J29" i="18" s="1"/>
  <c r="E28" i="18"/>
  <c r="M28" i="18" s="1"/>
  <c r="E40" i="18"/>
  <c r="E52" i="18" s="1"/>
  <c r="E27" i="18"/>
  <c r="M27" i="18" s="1"/>
  <c r="H26" i="18"/>
  <c r="I26" i="18"/>
  <c r="J26" i="18" s="1"/>
  <c r="H25" i="18"/>
  <c r="I25" i="18" s="1"/>
  <c r="J25" i="18" s="1"/>
  <c r="H24" i="18"/>
  <c r="I24" i="18" s="1"/>
  <c r="A23" i="18"/>
  <c r="B9" i="18"/>
  <c r="H28" i="18"/>
  <c r="I28" i="18" s="1"/>
  <c r="J28" i="18" s="1"/>
  <c r="H110" i="18" l="1"/>
  <c r="H27" i="18"/>
  <c r="I27" i="18" s="1"/>
  <c r="J27" i="18" s="1"/>
  <c r="I4" i="18" s="1"/>
  <c r="H40" i="18"/>
  <c r="I40" i="18" s="1"/>
  <c r="J40" i="18" s="1"/>
  <c r="E39" i="18"/>
  <c r="I34" i="18"/>
  <c r="J24" i="18"/>
  <c r="I136" i="18"/>
  <c r="J136" i="18" s="1"/>
  <c r="H36" i="18"/>
  <c r="I36" i="18" s="1"/>
  <c r="J36" i="18" s="1"/>
  <c r="J34" i="18"/>
  <c r="J4" i="18" s="1"/>
  <c r="K4" i="18" s="1"/>
  <c r="H52" i="18"/>
  <c r="E65" i="18"/>
  <c r="H48" i="18"/>
  <c r="I48" i="18" s="1"/>
  <c r="E61" i="18"/>
  <c r="I139" i="18"/>
  <c r="J139" i="18" s="1"/>
  <c r="B14" i="20"/>
  <c r="B15" i="20" s="1"/>
  <c r="B16" i="20" s="1"/>
  <c r="B17" i="20" s="1"/>
  <c r="B18" i="20" s="1"/>
  <c r="B19" i="20" s="1"/>
  <c r="B20" i="20" s="1"/>
  <c r="B21" i="20" s="1"/>
  <c r="B22" i="20" s="1"/>
  <c r="B23" i="20" s="1"/>
  <c r="B24" i="20" s="1"/>
  <c r="B25" i="20" s="1"/>
  <c r="B26" i="20" s="1"/>
  <c r="B27" i="20" s="1"/>
  <c r="B28" i="20" s="1"/>
  <c r="B29" i="20" s="1"/>
  <c r="B30" i="20" s="1"/>
  <c r="B31" i="20" s="1"/>
  <c r="B33" i="20" s="1"/>
  <c r="B34" i="20" s="1"/>
  <c r="B35" i="20" s="1"/>
  <c r="I115" i="18"/>
  <c r="J115" i="18" s="1"/>
  <c r="C117" i="18"/>
  <c r="I117" i="18" s="1"/>
  <c r="J117" i="18" s="1"/>
  <c r="I102" i="18"/>
  <c r="J102" i="18" s="1"/>
  <c r="C104" i="18"/>
  <c r="I104" i="18" s="1"/>
  <c r="J104" i="18" s="1"/>
  <c r="I122" i="18"/>
  <c r="J122" i="18" s="1"/>
  <c r="C52" i="18"/>
  <c r="C54" i="18" s="1"/>
  <c r="I49" i="18"/>
  <c r="J49" i="18" s="1"/>
  <c r="I111" i="18"/>
  <c r="J111" i="18" s="1"/>
  <c r="C114" i="18"/>
  <c r="I123" i="18"/>
  <c r="J123" i="18" s="1"/>
  <c r="C126" i="18"/>
  <c r="C55" i="18"/>
  <c r="I55" i="18" s="1"/>
  <c r="J55" i="18" s="1"/>
  <c r="I53" i="18"/>
  <c r="J53" i="18" s="1"/>
  <c r="I110" i="18"/>
  <c r="J110" i="18" s="1"/>
  <c r="I86" i="18"/>
  <c r="J86" i="18" s="1"/>
  <c r="C89" i="18"/>
  <c r="C77" i="18"/>
  <c r="I74" i="18"/>
  <c r="J74" i="18" s="1"/>
  <c r="I98" i="18"/>
  <c r="J98" i="18" s="1"/>
  <c r="C101" i="18"/>
  <c r="C129" i="18"/>
  <c r="I129" i="18" s="1"/>
  <c r="J129" i="18" s="1"/>
  <c r="I127" i="18"/>
  <c r="J127" i="18" s="1"/>
  <c r="C42" i="18"/>
  <c r="C43" i="18"/>
  <c r="I43" i="18" s="1"/>
  <c r="J43" i="18" s="1"/>
  <c r="I41" i="18"/>
  <c r="J41" i="18" s="1"/>
  <c r="C68" i="18"/>
  <c r="I68" i="18" s="1"/>
  <c r="J68" i="18" s="1"/>
  <c r="I66" i="18"/>
  <c r="J66" i="18" s="1"/>
  <c r="I62" i="18"/>
  <c r="C65" i="18"/>
  <c r="I78" i="18"/>
  <c r="J78" i="18" s="1"/>
  <c r="C80" i="18"/>
  <c r="I80" i="18" s="1"/>
  <c r="J80" i="18" s="1"/>
  <c r="I90" i="18"/>
  <c r="J90" i="18" s="1"/>
  <c r="I135" i="18"/>
  <c r="J48" i="18"/>
  <c r="I37" i="18"/>
  <c r="H39" i="18" l="1"/>
  <c r="I39" i="18" s="1"/>
  <c r="J39" i="18" s="1"/>
  <c r="E51" i="18"/>
  <c r="I52" i="18"/>
  <c r="J52" i="18" s="1"/>
  <c r="H61" i="18"/>
  <c r="I61" i="18" s="1"/>
  <c r="J61" i="18" s="1"/>
  <c r="E73" i="18"/>
  <c r="H65" i="18"/>
  <c r="I65" i="18" s="1"/>
  <c r="J65" i="18" s="1"/>
  <c r="E77" i="18"/>
  <c r="I5" i="18"/>
  <c r="C128" i="18"/>
  <c r="C116" i="18"/>
  <c r="J62" i="18"/>
  <c r="C56" i="18"/>
  <c r="I56" i="18" s="1"/>
  <c r="J56" i="18" s="1"/>
  <c r="I54" i="18"/>
  <c r="J37" i="18"/>
  <c r="I142" i="18"/>
  <c r="J135" i="18"/>
  <c r="J142" i="18" s="1"/>
  <c r="C67" i="18"/>
  <c r="C44" i="18"/>
  <c r="I44" i="18" s="1"/>
  <c r="J44" i="18" s="1"/>
  <c r="I42" i="18"/>
  <c r="J42" i="18" s="1"/>
  <c r="C79" i="18"/>
  <c r="C103" i="18"/>
  <c r="C91" i="18"/>
  <c r="B37" i="20"/>
  <c r="B38" i="20" s="1"/>
  <c r="B39" i="20" s="1"/>
  <c r="B41" i="20" s="1"/>
  <c r="B42" i="20" s="1"/>
  <c r="H51" i="18" l="1"/>
  <c r="I51" i="18" s="1"/>
  <c r="J51" i="18" s="1"/>
  <c r="I6" i="18" s="1"/>
  <c r="E64" i="18"/>
  <c r="H77" i="18"/>
  <c r="I77" i="18" s="1"/>
  <c r="J77" i="18" s="1"/>
  <c r="E89" i="18"/>
  <c r="E85" i="18"/>
  <c r="H73" i="18"/>
  <c r="I73" i="18" s="1"/>
  <c r="J73" i="18" s="1"/>
  <c r="C118" i="18"/>
  <c r="I118" i="18" s="1"/>
  <c r="J118" i="18" s="1"/>
  <c r="I116" i="18"/>
  <c r="J116" i="18" s="1"/>
  <c r="I128" i="18"/>
  <c r="C130" i="18"/>
  <c r="I130" i="18" s="1"/>
  <c r="J130" i="18" s="1"/>
  <c r="C81" i="18"/>
  <c r="I81" i="18" s="1"/>
  <c r="J81" i="18" s="1"/>
  <c r="I79" i="18"/>
  <c r="J79" i="18" s="1"/>
  <c r="J46" i="18"/>
  <c r="J54" i="18"/>
  <c r="J59" i="18" s="1"/>
  <c r="J6" i="18" s="1"/>
  <c r="K6" i="18" s="1"/>
  <c r="I59" i="18"/>
  <c r="C105" i="18"/>
  <c r="I105" i="18" s="1"/>
  <c r="J105" i="18" s="1"/>
  <c r="I103" i="18"/>
  <c r="J103" i="18" s="1"/>
  <c r="C69" i="18"/>
  <c r="I69" i="18" s="1"/>
  <c r="J69" i="18" s="1"/>
  <c r="I67" i="18"/>
  <c r="J67" i="18" s="1"/>
  <c r="I46" i="18"/>
  <c r="M142" i="18"/>
  <c r="J13" i="18"/>
  <c r="K13" i="18" s="1"/>
  <c r="C93" i="18"/>
  <c r="I93" i="18" s="1"/>
  <c r="J93" i="18" s="1"/>
  <c r="I91" i="18"/>
  <c r="J91" i="18" s="1"/>
  <c r="E76" i="18" l="1"/>
  <c r="H64" i="18"/>
  <c r="I64" i="18" s="1"/>
  <c r="J64" i="18" s="1"/>
  <c r="I7" i="18" s="1"/>
  <c r="J71" i="18"/>
  <c r="J7" i="18" s="1"/>
  <c r="K7" i="18" s="1"/>
  <c r="E114" i="18"/>
  <c r="E101" i="18"/>
  <c r="H101" i="18" s="1"/>
  <c r="I101" i="18" s="1"/>
  <c r="J101" i="18" s="1"/>
  <c r="H89" i="18"/>
  <c r="I89" i="18" s="1"/>
  <c r="J89" i="18" s="1"/>
  <c r="E97" i="18"/>
  <c r="H97" i="18" s="1"/>
  <c r="I97" i="18" s="1"/>
  <c r="J97" i="18" s="1"/>
  <c r="I10" i="18" s="1"/>
  <c r="H85" i="18"/>
  <c r="I85" i="18" s="1"/>
  <c r="J85" i="18" s="1"/>
  <c r="J128" i="18"/>
  <c r="I71" i="18"/>
  <c r="J5" i="18"/>
  <c r="H76" i="18" l="1"/>
  <c r="I76" i="18" s="1"/>
  <c r="E88" i="18"/>
  <c r="E126" i="18"/>
  <c r="H126" i="18" s="1"/>
  <c r="I126" i="18" s="1"/>
  <c r="H114" i="18"/>
  <c r="I114" i="18" s="1"/>
  <c r="K5" i="18"/>
  <c r="H88" i="18" l="1"/>
  <c r="I88" i="18" s="1"/>
  <c r="E100" i="18"/>
  <c r="H100" i="18" s="1"/>
  <c r="I100" i="18" s="1"/>
  <c r="E113" i="18"/>
  <c r="J76" i="18"/>
  <c r="J83" i="18" s="1"/>
  <c r="I83" i="18"/>
  <c r="J126" i="18"/>
  <c r="J114" i="18"/>
  <c r="H113" i="18" l="1"/>
  <c r="I113" i="18" s="1"/>
  <c r="E125" i="18"/>
  <c r="H125" i="18" s="1"/>
  <c r="I125" i="18" s="1"/>
  <c r="J100" i="18"/>
  <c r="J107" i="18" s="1"/>
  <c r="J10" i="18" s="1"/>
  <c r="K10" i="18" s="1"/>
  <c r="I107" i="18"/>
  <c r="J88" i="18"/>
  <c r="I95" i="18"/>
  <c r="I9" i="18" l="1"/>
  <c r="I8" i="18"/>
  <c r="J95" i="18"/>
  <c r="J125" i="18"/>
  <c r="I132" i="18"/>
  <c r="J113" i="18"/>
  <c r="I120" i="18"/>
  <c r="I11" i="18" l="1"/>
  <c r="J120" i="18"/>
  <c r="J11" i="18" s="1"/>
  <c r="I12" i="18"/>
  <c r="J132" i="18"/>
  <c r="J12" i="18" s="1"/>
  <c r="K12" i="18" s="1"/>
  <c r="J9" i="18"/>
  <c r="K9" i="18" s="1"/>
  <c r="I14" i="18"/>
  <c r="J8" i="18"/>
  <c r="J145" i="18" l="1"/>
  <c r="K8" i="18"/>
  <c r="J14" i="18"/>
  <c r="K11" i="18"/>
  <c r="K14" i="18" s="1"/>
  <c r="I16" i="18" s="1"/>
  <c r="J16" i="18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Babalola, Adewale SPDC-PTP/O/NG</author>
  </authors>
  <commentList>
    <comment ref="F8" authorId="0" shapeId="0" xr:uid="{C0DE1239-F5EC-448E-AD73-BC096ABD7201}">
      <text>
        <r>
          <rPr>
            <b/>
            <sz val="9"/>
            <color indexed="81"/>
            <rFont val="Tahoma"/>
            <family val="2"/>
          </rPr>
          <t>See Note 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Babalola, Adewale SPDC-PTP/O/NG</author>
    <author>Esi, Enajite SPDC-PTP/O/NG</author>
  </authors>
  <commentList>
    <comment ref="K6" authorId="0" shapeId="0" xr:uid="{D8E0CF52-B22A-4CAE-A6F0-01E97E98EAC7}">
      <text>
        <r>
          <rPr>
            <b/>
            <sz val="9"/>
            <color indexed="81"/>
            <rFont val="Tahoma"/>
            <family val="2"/>
          </rPr>
          <t>See Note 3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T10" authorId="1" shapeId="0" xr:uid="{CF0C5A54-89C2-467A-A4CD-C419BD5B96D4}">
      <text>
        <r>
          <rPr>
            <b/>
            <sz val="9"/>
            <color indexed="81"/>
            <rFont val="Tahoma"/>
            <family val="2"/>
          </rPr>
          <t>Esi, Enajite SPDC-PTP/O/NG:</t>
        </r>
        <r>
          <rPr>
            <sz val="9"/>
            <color indexed="81"/>
            <rFont val="Tahoma"/>
            <family val="2"/>
          </rPr>
          <t xml:space="preserve">
CMCP F2F</t>
        </r>
      </text>
    </comment>
    <comment ref="V10" authorId="1" shapeId="0" xr:uid="{E2FCBC74-B939-4C2B-B1DB-B8CE45C2ACF1}">
      <text>
        <r>
          <rPr>
            <b/>
            <sz val="9"/>
            <color indexed="81"/>
            <rFont val="Tahoma"/>
            <family val="2"/>
          </rPr>
          <t>Esi, Enajite SPDC-PTP/O/NG:</t>
        </r>
        <r>
          <rPr>
            <sz val="9"/>
            <color indexed="81"/>
            <rFont val="Tahoma"/>
            <family val="2"/>
          </rPr>
          <t xml:space="preserve">
EOPD F2F
</t>
        </r>
      </text>
    </comment>
    <comment ref="Y11" authorId="1" shapeId="0" xr:uid="{2076357B-D54E-4B4B-8034-4A35F2E09887}">
      <text>
        <r>
          <rPr>
            <b/>
            <sz val="9"/>
            <color indexed="81"/>
            <rFont val="Tahoma"/>
            <family val="2"/>
          </rPr>
          <t xml:space="preserve">Esi, Enajite SPDC-PTP/O/NG:
</t>
        </r>
        <r>
          <rPr>
            <sz val="9"/>
            <color indexed="81"/>
            <rFont val="Tahoma"/>
            <family val="2"/>
          </rPr>
          <t>Approval of System Study/Layout</t>
        </r>
      </text>
    </comment>
    <comment ref="AQ20" authorId="1" shapeId="0" xr:uid="{A0C47D00-BDE1-4BF1-8526-E11FEC8104FB}">
      <text>
        <r>
          <rPr>
            <b/>
            <sz val="9"/>
            <color indexed="81"/>
            <rFont val="Tahoma"/>
            <family val="2"/>
          </rPr>
          <t>Esi, Enajite SPDC-PTP/O/NG: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Babalola, Adewale SPDC-PTP/O/NG</author>
    <author>Mackellar, Andrew R SPDC-PTP/O/NG</author>
  </authors>
  <commentList>
    <comment ref="M4" authorId="0" shapeId="0" xr:uid="{289125C7-581D-46CA-B382-14427321C209}">
      <text>
        <r>
          <rPr>
            <sz val="9"/>
            <color indexed="81"/>
            <rFont val="Tahoma"/>
            <family val="2"/>
          </rPr>
          <t>See Note 4</t>
        </r>
      </text>
    </comment>
    <comment ref="S6" authorId="1" shapeId="0" xr:uid="{9E2880C2-76E6-4B84-A1E8-6931273DCBD4}">
      <text>
        <r>
          <rPr>
            <b/>
            <sz val="9"/>
            <color indexed="81"/>
            <rFont val="Tahoma"/>
            <family val="2"/>
          </rPr>
          <t>Mackellar, Andrew R SPDC-PTP/O/NG:</t>
        </r>
        <r>
          <rPr>
            <sz val="9"/>
            <color indexed="81"/>
            <rFont val="Tahoma"/>
            <family val="2"/>
          </rPr>
          <t xml:space="preserve">
quarterly management meeting</t>
        </r>
      </text>
    </comment>
    <comment ref="AG6" authorId="1" shapeId="0" xr:uid="{02D064EA-624B-450E-B3F5-3B346080E53A}">
      <text>
        <r>
          <rPr>
            <b/>
            <sz val="9"/>
            <color indexed="81"/>
            <rFont val="Tahoma"/>
            <family val="2"/>
          </rPr>
          <t>Mackellar, Andrew R SPDC-PTP/O/NG:</t>
        </r>
        <r>
          <rPr>
            <sz val="9"/>
            <color indexed="81"/>
            <rFont val="Tahoma"/>
            <family val="2"/>
          </rPr>
          <t xml:space="preserve">
quarterly management meeting and BPR</t>
        </r>
      </text>
    </comment>
    <comment ref="S8" authorId="1" shapeId="0" xr:uid="{E53BFF6E-7D2D-4416-9864-98E41D7FDDEC}">
      <text>
        <r>
          <rPr>
            <b/>
            <sz val="9"/>
            <color indexed="81"/>
            <rFont val="Tahoma"/>
            <family val="2"/>
          </rPr>
          <t>Mackellar, Andrew R SPDC-PTP/O/NG:</t>
        </r>
        <r>
          <rPr>
            <sz val="9"/>
            <color indexed="81"/>
            <rFont val="Tahoma"/>
            <family val="2"/>
          </rPr>
          <t xml:space="preserve">
quarterly management meeting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Olanrewaju.Olawuyi</author>
  </authors>
  <commentList>
    <comment ref="H2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Olanrewaju.Olawuyi:</t>
        </r>
        <r>
          <rPr>
            <sz val="9"/>
            <color indexed="81"/>
            <rFont val="Tahoma"/>
            <family val="2"/>
          </rPr>
          <t xml:space="preserve">
includes 2days provision for training</t>
        </r>
      </text>
    </comment>
    <comment ref="J2" authorId="0" shapeId="0" xr:uid="{00000000-0006-0000-0400-000002000000}">
      <text>
        <r>
          <rPr>
            <b/>
            <sz val="9"/>
            <color indexed="81"/>
            <rFont val="Tahoma"/>
            <family val="2"/>
          </rPr>
          <t>Olanrewaju.Olawuyi:</t>
        </r>
        <r>
          <rPr>
            <sz val="9"/>
            <color indexed="81"/>
            <rFont val="Tahoma"/>
            <family val="2"/>
          </rPr>
          <t xml:space="preserve">
includes 2days provision for training</t>
        </r>
      </text>
    </comment>
  </commentList>
</comments>
</file>

<file path=xl/sharedStrings.xml><?xml version="1.0" encoding="utf-8"?>
<sst xmlns="http://schemas.openxmlformats.org/spreadsheetml/2006/main" count="1029" uniqueCount="373">
  <si>
    <t>S/N</t>
  </si>
  <si>
    <t>Name</t>
  </si>
  <si>
    <t>Role</t>
  </si>
  <si>
    <t>JV Partner</t>
  </si>
  <si>
    <t>Regulator</t>
  </si>
  <si>
    <t>Legend</t>
  </si>
  <si>
    <t>Technical Safety</t>
  </si>
  <si>
    <t>TBA</t>
  </si>
  <si>
    <t xml:space="preserve"> </t>
  </si>
  <si>
    <t>Sept</t>
  </si>
  <si>
    <t>Oct</t>
  </si>
  <si>
    <t>Electrical</t>
  </si>
  <si>
    <t>QA/QC</t>
  </si>
  <si>
    <t xml:space="preserve">OR &amp; A  </t>
  </si>
  <si>
    <t>Asset Rep</t>
  </si>
  <si>
    <t>Afolabi Ojo</t>
  </si>
  <si>
    <t>Thaddeus Adichie</t>
  </si>
  <si>
    <t>Uzoma Nwokorie</t>
  </si>
  <si>
    <t xml:space="preserve">Benson Egbevurie </t>
  </si>
  <si>
    <t>Sylver Iyalekhue</t>
  </si>
  <si>
    <t>Central Engineering</t>
  </si>
  <si>
    <t>Regulators</t>
  </si>
  <si>
    <t>NAPIMS (2)</t>
  </si>
  <si>
    <t>Development</t>
  </si>
  <si>
    <t xml:space="preserve">Project Manager </t>
  </si>
  <si>
    <t>Planner</t>
  </si>
  <si>
    <t>Asset Rep (PACO)</t>
  </si>
  <si>
    <t>Asset Rep (Electrical)</t>
  </si>
  <si>
    <t>Mechanical</t>
  </si>
  <si>
    <t>COST ESTIMATE FOR SOKU NAG PROJECT TRAVEL PLAN</t>
  </si>
  <si>
    <t>Summary</t>
  </si>
  <si>
    <t>Cost on Partners (USD)</t>
  </si>
  <si>
    <t>Cost on Shell (USD)</t>
  </si>
  <si>
    <t>Total Amount (USD)</t>
  </si>
  <si>
    <t>Kick off meeting. SIEMENS/GE, Hengelo, Netherlands</t>
  </si>
  <si>
    <t>Total Cost (F($)</t>
  </si>
  <si>
    <t>Cost Break down</t>
  </si>
  <si>
    <t>Description</t>
  </si>
  <si>
    <t>No. Of persons/ item</t>
  </si>
  <si>
    <t>Unit</t>
  </si>
  <si>
    <t>Unit Cost (NGN)</t>
  </si>
  <si>
    <t>No.</t>
  </si>
  <si>
    <t xml:space="preserve"> Total Unit Cost (NGN)</t>
  </si>
  <si>
    <t>Amount (NGN)</t>
  </si>
  <si>
    <t>F($)</t>
  </si>
  <si>
    <t>Remark</t>
  </si>
  <si>
    <t>Local Flights (shell)</t>
  </si>
  <si>
    <t>persons</t>
  </si>
  <si>
    <t>per fight</t>
  </si>
  <si>
    <t>to and fro</t>
  </si>
  <si>
    <t>Local Accomodation (shell)</t>
  </si>
  <si>
    <t>per nights</t>
  </si>
  <si>
    <t>1 night</t>
  </si>
  <si>
    <t>Logistics (shell)</t>
  </si>
  <si>
    <t>Bus+driver</t>
  </si>
  <si>
    <t>per day</t>
  </si>
  <si>
    <t>2 days</t>
  </si>
  <si>
    <t>Int. Flights ( Partners)</t>
  </si>
  <si>
    <t>Int. Flights ( Shell)</t>
  </si>
  <si>
    <t>Per Diem Partners</t>
  </si>
  <si>
    <t>per night</t>
  </si>
  <si>
    <t>2 nights</t>
  </si>
  <si>
    <t>Per Diem Shell</t>
  </si>
  <si>
    <t>Per Diem Partners (Transit)</t>
  </si>
  <si>
    <t>2 travel days</t>
  </si>
  <si>
    <t>Per Diem Shell (Transit)</t>
  </si>
  <si>
    <t>Local Flights</t>
  </si>
  <si>
    <t>Local Accomodation</t>
  </si>
  <si>
    <t>Logistics</t>
  </si>
  <si>
    <t>8 nights</t>
  </si>
  <si>
    <t>3 nights</t>
  </si>
  <si>
    <t>5 nights</t>
  </si>
  <si>
    <t>12 nights</t>
  </si>
  <si>
    <t>Venue</t>
  </si>
  <si>
    <t>venue</t>
  </si>
  <si>
    <t>10 days</t>
  </si>
  <si>
    <t>Launch</t>
  </si>
  <si>
    <t>Tea Breaks</t>
  </si>
  <si>
    <t>Per person per day</t>
  </si>
  <si>
    <t>Total Cost (F$)</t>
  </si>
  <si>
    <r>
      <rPr>
        <b/>
        <sz val="10"/>
        <color indexed="8"/>
        <rFont val="Futura Light"/>
      </rPr>
      <t>Note:</t>
    </r>
    <r>
      <rPr>
        <sz val="10"/>
        <color indexed="8"/>
        <rFont val="Futura Light"/>
      </rPr>
      <t xml:space="preserve"> Exchange rate: 1USD = 155.9129NGN</t>
    </r>
  </si>
  <si>
    <t>OEM</t>
  </si>
  <si>
    <t>PROJECT REVIEWS</t>
  </si>
  <si>
    <t>Motor FAT US</t>
  </si>
  <si>
    <t>Compressor FAT Canada</t>
  </si>
  <si>
    <t>Review dates</t>
  </si>
  <si>
    <t>PMT</t>
  </si>
  <si>
    <t>Total No. Of people</t>
  </si>
  <si>
    <t>Total No. Of people (Shell)</t>
  </si>
  <si>
    <t>Total No. Of people (Patners)</t>
  </si>
  <si>
    <t>R - Required</t>
  </si>
  <si>
    <t>NR-Not Required</t>
  </si>
  <si>
    <t>No. Of local flight</t>
  </si>
  <si>
    <t>No. Of intl flght</t>
  </si>
  <si>
    <t>Local accomodation</t>
  </si>
  <si>
    <t>Local logistics</t>
  </si>
  <si>
    <t>No. Of intl Nights</t>
  </si>
  <si>
    <t>Intl Domestic flight</t>
  </si>
  <si>
    <t>ENERFLEX Design Review/HAZID, Canada</t>
  </si>
  <si>
    <t>HAZOP, SIL Classification Canada</t>
  </si>
  <si>
    <t>Training</t>
  </si>
  <si>
    <t>Chinedu Iwu</t>
  </si>
  <si>
    <t>Gbaran Infil Leader</t>
  </si>
  <si>
    <t>Essien Bassey</t>
  </si>
  <si>
    <t>Contract Holder/Project Engineer</t>
  </si>
  <si>
    <t>Akwiwu Kelechi</t>
  </si>
  <si>
    <t>Installation Project Engineer</t>
  </si>
  <si>
    <t>Chidi Akpe</t>
  </si>
  <si>
    <t>Senior Contracting Engineer</t>
  </si>
  <si>
    <t>Saunu Nwiniu</t>
  </si>
  <si>
    <t>Process</t>
  </si>
  <si>
    <t>Emma Ojediran</t>
  </si>
  <si>
    <t>IC&amp;A</t>
  </si>
  <si>
    <t>Peter Mcgoff</t>
  </si>
  <si>
    <t>Noble Ezeiruaku</t>
  </si>
  <si>
    <t>Commissioning execution</t>
  </si>
  <si>
    <t>HSE</t>
  </si>
  <si>
    <t>Emeka Madubuchi</t>
  </si>
  <si>
    <t>Volker Schmitt-Kessen</t>
  </si>
  <si>
    <t>Piping/Construction</t>
  </si>
  <si>
    <t>Asset Rep (Mech)</t>
  </si>
  <si>
    <t>Assest Rep</t>
  </si>
  <si>
    <t>RDL/TA1</t>
  </si>
  <si>
    <t>Gregory Ojih</t>
  </si>
  <si>
    <t>TA2</t>
  </si>
  <si>
    <t>TA2(PACO)</t>
  </si>
  <si>
    <t xml:space="preserve">DPR </t>
  </si>
  <si>
    <t xml:space="preserve"> Training</t>
  </si>
  <si>
    <t>Kayode Akinyemi</t>
  </si>
  <si>
    <t xml:space="preserve">Project </t>
  </si>
  <si>
    <t>Ahmed Ismail</t>
  </si>
  <si>
    <t>Kick off meeting ENERFLEX, Canada</t>
  </si>
  <si>
    <t>ENERFLEX</t>
  </si>
  <si>
    <t>Intl Flight</t>
  </si>
  <si>
    <t>Clarification (pre-kickoff) meeting BEAMCO, PH</t>
  </si>
  <si>
    <t>Kick off meeting BEAMCO, Lagos</t>
  </si>
  <si>
    <t>HAZOP, Canada</t>
  </si>
  <si>
    <t>SIL Canada</t>
  </si>
  <si>
    <t>No cost implication on SPDC side</t>
  </si>
  <si>
    <t>Local Flights (Shell)</t>
  </si>
  <si>
    <t>Local Accomodation (Shell)</t>
  </si>
  <si>
    <t>Logistics (Shell)</t>
  </si>
  <si>
    <t>4 days</t>
  </si>
  <si>
    <t xml:space="preserve">Venue </t>
  </si>
  <si>
    <t>Lunch</t>
  </si>
  <si>
    <t>per meal</t>
  </si>
  <si>
    <t xml:space="preserve">Tea breaks </t>
  </si>
  <si>
    <t>1 day</t>
  </si>
  <si>
    <t>4 travel days</t>
  </si>
  <si>
    <t>10 nights</t>
  </si>
  <si>
    <t>4 nights</t>
  </si>
  <si>
    <t>Note: Travel days and night as advised by the project Engr</t>
  </si>
  <si>
    <t>Exchange rate: 1USD = 155.9129NGN</t>
  </si>
  <si>
    <t>Chief Engineer</t>
  </si>
  <si>
    <t>commissioning Discipline</t>
  </si>
  <si>
    <t>Abimbola Tijani</t>
  </si>
  <si>
    <t>Activity</t>
  </si>
  <si>
    <t>JV Partner - NAPIMS</t>
  </si>
  <si>
    <t>IDR</t>
  </si>
  <si>
    <t>Sub-Total</t>
  </si>
  <si>
    <t>HAZOP</t>
  </si>
  <si>
    <t>Other Contractors</t>
  </si>
  <si>
    <t>I&amp;C Contractor</t>
  </si>
  <si>
    <t xml:space="preserve">SIL </t>
  </si>
  <si>
    <t>Notes</t>
  </si>
  <si>
    <t>November</t>
  </si>
  <si>
    <t>December</t>
  </si>
  <si>
    <t>January</t>
  </si>
  <si>
    <t>February</t>
  </si>
  <si>
    <t>March</t>
  </si>
  <si>
    <t>April</t>
  </si>
  <si>
    <t>Andrew Mackellar</t>
  </si>
  <si>
    <t>Project Management Team</t>
  </si>
  <si>
    <t>Construction Engineering</t>
  </si>
  <si>
    <t>Discipline Engineering</t>
  </si>
  <si>
    <t>Operations</t>
  </si>
  <si>
    <t>PM, PEM, EM, Contracts, Quality, Commissioning</t>
  </si>
  <si>
    <t>ORA, Future OIM, Future Operator</t>
  </si>
  <si>
    <t>1. Travel plans assume FID obtained by Nov 30 2018.</t>
  </si>
  <si>
    <t>SPDC Presence in EFX Houston</t>
  </si>
  <si>
    <t>Total SPDC in EFX per week</t>
  </si>
  <si>
    <t>2. Remote working and other travel reduction measures are included to reduce travel risk to personnel.</t>
  </si>
  <si>
    <t>PEFS DEV</t>
  </si>
  <si>
    <t>Proj Mgt</t>
  </si>
  <si>
    <t>Engineering</t>
  </si>
  <si>
    <t>Team</t>
  </si>
  <si>
    <t>Commissioning Execution</t>
  </si>
  <si>
    <t>Key Activities</t>
  </si>
  <si>
    <t>PMT+</t>
  </si>
  <si>
    <t>NAPIMS &amp; Regulators</t>
  </si>
  <si>
    <t>NAPIMS</t>
  </si>
  <si>
    <t>OTHER SPDC</t>
  </si>
  <si>
    <t>PMT Sub-Total</t>
  </si>
  <si>
    <t>Management Summary</t>
  </si>
  <si>
    <t>Project</t>
  </si>
  <si>
    <t>Assa North - Ohaji South Project</t>
  </si>
  <si>
    <t>Originating  Company</t>
  </si>
  <si>
    <t>The Shell Petroleum Development Company of Nigeria Ltd.</t>
  </si>
  <si>
    <t>Document Title</t>
  </si>
  <si>
    <t>Document Number</t>
  </si>
  <si>
    <t>DCAF Control ID</t>
  </si>
  <si>
    <t>NA</t>
  </si>
  <si>
    <t>Security Classification</t>
  </si>
  <si>
    <t>Restricted</t>
  </si>
  <si>
    <t>Owning Discipline</t>
  </si>
  <si>
    <t>AA Management &amp; Project Eng.</t>
  </si>
  <si>
    <t>Revision History is shown next page</t>
  </si>
  <si>
    <t>Rev No.</t>
  </si>
  <si>
    <t>Date of Issue</t>
  </si>
  <si>
    <t>Status Description</t>
  </si>
  <si>
    <t>Originator</t>
  </si>
  <si>
    <t>Checker</t>
  </si>
  <si>
    <t>Approver</t>
  </si>
  <si>
    <t>Issued for Review</t>
  </si>
  <si>
    <t xml:space="preserve">
</t>
  </si>
  <si>
    <t>ADDITIONAL AGREEMENT/APPROVAL RECORD</t>
  </si>
  <si>
    <t>Party</t>
  </si>
  <si>
    <t>Ref Ind</t>
  </si>
  <si>
    <t>Sign</t>
  </si>
  <si>
    <t>Date</t>
  </si>
  <si>
    <t>Revision Philosophy</t>
  </si>
  <si>
    <t>All revisions for review will be issued at R01, with subsequent R02, R03, etc as required with status IFR or IFA</t>
  </si>
  <si>
    <t>All revisions approved for issue or design will be issued at A01, with subsequent A02, A03, etc as required with status AFD.</t>
  </si>
  <si>
    <t>Documents approved for Construction will be issued at C01, C02, an d C03 respectively with status AFC.</t>
  </si>
  <si>
    <t>Revisions approved for Tender will be issued as T01, with subsequent come as T02, T03 etc with status AFT</t>
  </si>
  <si>
    <t>All revisions approved for Purchase  will be issued as P01, with subsequent  P02, P03, etc with status AFP</t>
  </si>
  <si>
    <t>All Cancelled documents will be issued at  X01, X02, and X03 respectively with status CAN.</t>
  </si>
  <si>
    <t>Documents or drawings revised as “As built” will be issued as Z01, Z02, Z03 etc with status ASB.</t>
  </si>
  <si>
    <t>Narrative sections revised from previous approved issues are to be noted in the table below and/or highlighted in the RH margin (using the appropriate revision status) thus:  |  R02</t>
  </si>
  <si>
    <t xml:space="preserve">Previous revision details to be removed from the cover page at subsequent issues </t>
  </si>
  <si>
    <t>Drawings/diagrams revised from previous approved issues are highlighted by 'clouding' the affected areas and by the use of a triangle containing the revision status.</t>
  </si>
  <si>
    <t>Revision History</t>
  </si>
  <si>
    <t xml:space="preserve">Revision No. </t>
  </si>
  <si>
    <t>Date of issue</t>
  </si>
  <si>
    <t>Reason for change</t>
  </si>
  <si>
    <t>Put Title here. Delete if not applicable</t>
  </si>
  <si>
    <r>
      <t xml:space="preserve">Use this template if you will prefer to </t>
    </r>
    <r>
      <rPr>
        <b/>
        <sz val="11"/>
        <color theme="1"/>
        <rFont val="Calibri"/>
        <family val="2"/>
        <scheme val="minor"/>
      </rPr>
      <t>view</t>
    </r>
    <r>
      <rPr>
        <sz val="10"/>
        <rFont val="Arial"/>
        <family val="2"/>
      </rPr>
      <t xml:space="preserve"> multiple pages per excel spreadsheet and </t>
    </r>
    <r>
      <rPr>
        <b/>
        <sz val="11"/>
        <color theme="1"/>
        <rFont val="Calibri"/>
        <family val="2"/>
        <scheme val="minor"/>
      </rPr>
      <t>print</t>
    </r>
    <r>
      <rPr>
        <sz val="10"/>
        <rFont val="Arial"/>
        <family val="2"/>
      </rPr>
      <t xml:space="preserve"> 1 page per sheet.</t>
    </r>
  </si>
  <si>
    <t>asd</t>
  </si>
  <si>
    <t>ANG-TPG-</t>
  </si>
  <si>
    <t xml:space="preserve">ASSA NORTH - OHAJI SOUTH PROJECT </t>
  </si>
  <si>
    <t>DETAILED PLAN</t>
  </si>
  <si>
    <t>Enajite Ebiem</t>
  </si>
  <si>
    <t>TA + Eng Mgt</t>
  </si>
  <si>
    <t xml:space="preserve">Competence Dev </t>
  </si>
  <si>
    <t>Other functions (CSU, QA/QC)</t>
  </si>
  <si>
    <t>May</t>
  </si>
  <si>
    <t>Contract Holder
TA3 Electrical</t>
  </si>
  <si>
    <t>Electrical Engineering Lead TA 2</t>
  </si>
  <si>
    <t>Construction Alignment</t>
  </si>
  <si>
    <t>TOTAL SPDC Personnel in VONK Premises</t>
  </si>
  <si>
    <t>System Integrated Test</t>
  </si>
  <si>
    <t>Construction Supvr.</t>
  </si>
  <si>
    <t>Competence Dev</t>
  </si>
  <si>
    <t>Electrical Systems Packages Supervision Itinerary</t>
  </si>
  <si>
    <t>R01</t>
  </si>
  <si>
    <t>18/02/2019</t>
  </si>
  <si>
    <t>June</t>
  </si>
  <si>
    <t>July</t>
  </si>
  <si>
    <t>August</t>
  </si>
  <si>
    <t>September</t>
  </si>
  <si>
    <t>October</t>
  </si>
  <si>
    <t>Regulator - DPR</t>
  </si>
  <si>
    <t xml:space="preserve">Week Beginning </t>
  </si>
  <si>
    <t>TBC</t>
  </si>
  <si>
    <t>SAFOP, SIT</t>
  </si>
  <si>
    <t xml:space="preserve">This travel plan covers international travel to/from the Netherlands; </t>
  </si>
  <si>
    <t>QMR, BPR, Contract Mgt
TA3 - Engineering support</t>
  </si>
  <si>
    <t>Contract Mgt
TA3 - Engineering support</t>
  </si>
  <si>
    <t>Construction, QA/QC, SAFOP</t>
  </si>
  <si>
    <t>DED</t>
  </si>
  <si>
    <t>SIT</t>
  </si>
  <si>
    <t>Personnel in VONK Yard</t>
  </si>
  <si>
    <t>Commissioning</t>
  </si>
  <si>
    <t>PACO</t>
  </si>
  <si>
    <t>FAT's, Inspections</t>
  </si>
  <si>
    <t>SAFOP planned dates</t>
  </si>
  <si>
    <t>SIT planned dates</t>
  </si>
  <si>
    <t>Competence Development</t>
  </si>
  <si>
    <t>DPR</t>
  </si>
  <si>
    <t>SAFOP Fac./ Asset Team - Ops &amp; Mtce **/TSE</t>
  </si>
  <si>
    <t>Individual Week Total
FY 2019</t>
  </si>
  <si>
    <t>Individual Week Total
HY 2019</t>
  </si>
  <si>
    <t>Electrical Systems Packages SUPERVISION ITINERARY</t>
  </si>
  <si>
    <t>Half year summary</t>
  </si>
  <si>
    <t>VONK offices located in Zwolle, Netherlands</t>
  </si>
  <si>
    <t>SB100 - 11kV Switchboard</t>
  </si>
  <si>
    <t>SB101 - 400V Switchboard</t>
  </si>
  <si>
    <t>SB102 - 400V Switchboard</t>
  </si>
  <si>
    <t>SB105 - 400V Switchboard</t>
  </si>
  <si>
    <t>Sych Panel</t>
  </si>
  <si>
    <t>PMS Hardware</t>
  </si>
  <si>
    <t>PMS Software</t>
  </si>
  <si>
    <t>UPS SS102 DC</t>
  </si>
  <si>
    <t>Days</t>
  </si>
  <si>
    <t>HVAC/F&amp;G panels x 5</t>
  </si>
  <si>
    <t>L&amp;SP DB's x 5</t>
  </si>
  <si>
    <t>UPS SS108 AC &amp;DC</t>
  </si>
  <si>
    <t>UPS SS106 AC &amp;DC</t>
  </si>
  <si>
    <t>GTG FAR</t>
  </si>
  <si>
    <t>HV Cables</t>
  </si>
  <si>
    <t>EDG 1</t>
  </si>
  <si>
    <t>System Integration Test</t>
  </si>
  <si>
    <t>Asset team</t>
  </si>
  <si>
    <t>JG4</t>
  </si>
  <si>
    <t>JG3</t>
  </si>
  <si>
    <t>SE</t>
  </si>
  <si>
    <t>JG5</t>
  </si>
  <si>
    <t>FAT</t>
  </si>
  <si>
    <t>SS100 Bldgs</t>
  </si>
  <si>
    <t>SS101 Bldgs</t>
  </si>
  <si>
    <t>SS102 Bldgs</t>
  </si>
  <si>
    <t>SS105 Bldgs</t>
  </si>
  <si>
    <t>SS108 Bldgs</t>
  </si>
  <si>
    <t>No of Personnel</t>
  </si>
  <si>
    <t>Duration days</t>
  </si>
  <si>
    <t>JG</t>
  </si>
  <si>
    <t>Allowance incl Hotel&amp; Feeding</t>
  </si>
  <si>
    <t>Napalms</t>
  </si>
  <si>
    <t>Other Contarctor</t>
  </si>
  <si>
    <t>Local Airticket@ N155k round trip</t>
  </si>
  <si>
    <t>TOTAL</t>
  </si>
  <si>
    <t xml:space="preserve">RVI </t>
  </si>
  <si>
    <t>RVIs Done</t>
  </si>
  <si>
    <t xml:space="preserve">No of RVIs </t>
  </si>
  <si>
    <t>* Based on BP20 rates</t>
  </si>
  <si>
    <t>5200 - Service Management</t>
  </si>
  <si>
    <t>Focal Point- Samuel Alexander</t>
  </si>
  <si>
    <t>Air Flight Tickets</t>
  </si>
  <si>
    <t>Region</t>
  </si>
  <si>
    <t>ESTIMATE for 2020</t>
  </si>
  <si>
    <t>International Business travel - air ticket (return)</t>
  </si>
  <si>
    <t>Europe(London)</t>
  </si>
  <si>
    <t>USD 7,700</t>
  </si>
  <si>
    <t>Far East / USA</t>
  </si>
  <si>
    <t>USD 9,700</t>
  </si>
  <si>
    <t>International Business travel - allowances</t>
  </si>
  <si>
    <t>Average allowance per day SG4 and below</t>
  </si>
  <si>
    <t>USD 650</t>
  </si>
  <si>
    <t>Average allowance per day SG3 and above</t>
  </si>
  <si>
    <t>USD 700</t>
  </si>
  <si>
    <t>Local Business travel - air ticket Lagos/ Abuja/Lagos/Phc (Return)</t>
  </si>
  <si>
    <t>Domestic flight (Bristow/NLNG)</t>
  </si>
  <si>
    <t>NGN 155,000</t>
  </si>
  <si>
    <t>Local Business travel - incidental allowance</t>
  </si>
  <si>
    <t>Assume 3 days duration. N1,150/day (N3,450)</t>
  </si>
  <si>
    <t>Local Business travel - own arrangement</t>
  </si>
  <si>
    <t>Weekday</t>
  </si>
  <si>
    <t>Weekend</t>
  </si>
  <si>
    <t>Abuja  N22,000/day</t>
  </si>
  <si>
    <t xml:space="preserve">Abuja N25,000/day  </t>
  </si>
  <si>
    <t>Lagos   N22,000/day</t>
  </si>
  <si>
    <t>Lagos   N25,000/day</t>
  </si>
  <si>
    <t>PHC      N18,000/day</t>
  </si>
  <si>
    <t>PHC    N20,000/day</t>
  </si>
  <si>
    <t xml:space="preserve">Warri   N18,000/day           </t>
  </si>
  <si>
    <t xml:space="preserve">Warri    N20,000/day                  </t>
  </si>
  <si>
    <t>HOTELS (rates per night)</t>
  </si>
  <si>
    <t>City</t>
  </si>
  <si>
    <t>Average Shell room rate per night/day 2020</t>
  </si>
  <si>
    <t>Type</t>
  </si>
  <si>
    <t>NGN</t>
  </si>
  <si>
    <t>Port Harcourt</t>
  </si>
  <si>
    <t>Warri</t>
  </si>
  <si>
    <t>Lagos</t>
  </si>
  <si>
    <t>Abuja</t>
  </si>
  <si>
    <t>Visa and immigration fees</t>
  </si>
  <si>
    <t>Visa - locals</t>
  </si>
  <si>
    <t>CONFERENCE/ MEETING ROOMS</t>
  </si>
  <si>
    <t>Average Conference  rate pay day (NGN) 2020</t>
  </si>
  <si>
    <t> 320,000.00</t>
  </si>
  <si>
    <t>International Flight Eur 8,099 return</t>
  </si>
  <si>
    <t>USD/EUR Xchange rate</t>
  </si>
  <si>
    <t>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</si>
</sst>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_-* #,##0.00_-;\-* #,##0.00_-;_-* &quot;-&quot;??_-;_-@_-"/>
    <numFmt numFmtId="165" formatCode="_-* #,##0_-;\-* #,##0_-;_-* &quot;-&quot;??_-;_-@_-"/>
    <numFmt numFmtId="166" formatCode="_(* #,##0_);_(* \(#,##0\);_(* &quot;-&quot;??_);_(@_)"/>
    <numFmt numFmtId="167" formatCode="_-* #,##0.0_-;\-* #,##0.0_-;_-* &quot;-&quot;??_-;_-@_-"/>
    <numFmt numFmtId="168" formatCode="General_)"/>
  </numFmts>
  <fonts count="107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9"/>
      <name val="Arial"/>
      <family val="2"/>
    </font>
    <font>
      <sz val="10"/>
      <name val="Arial"/>
      <family val="2"/>
    </font>
    <font>
      <sz val="10"/>
      <name val="Helv"/>
      <family val="2"/>
    </font>
    <font>
      <sz val="10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0"/>
      <color indexed="8"/>
      <name val="Futura Light"/>
    </font>
    <font>
      <b/>
      <sz val="10"/>
      <color indexed="8"/>
      <name val="Futura Light"/>
    </font>
    <font>
      <sz val="10"/>
      <name val="Futura Light"/>
    </font>
    <font>
      <b/>
      <sz val="10"/>
      <name val="Futura Light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theme="1"/>
      <name val="Futura Light"/>
    </font>
    <font>
      <sz val="10"/>
      <color theme="1"/>
      <name val="Futura Light"/>
    </font>
    <font>
      <b/>
      <sz val="10"/>
      <color theme="1"/>
      <name val="Futura Light"/>
    </font>
    <font>
      <b/>
      <i/>
      <u/>
      <sz val="10"/>
      <color theme="1"/>
      <name val="Futura Light"/>
    </font>
    <font>
      <sz val="11"/>
      <color theme="1"/>
      <name val="Futura Light"/>
    </font>
    <font>
      <b/>
      <sz val="9"/>
      <name val="Calibri"/>
      <family val="2"/>
      <scheme val="minor"/>
    </font>
    <font>
      <b/>
      <u/>
      <sz val="10"/>
      <name val="Calibri"/>
      <family val="2"/>
      <scheme val="minor"/>
    </font>
    <font>
      <sz val="9"/>
      <name val="Calibri"/>
      <family val="2"/>
      <scheme val="minor"/>
    </font>
    <font>
      <b/>
      <sz val="8"/>
      <color rgb="FFFF0000"/>
      <name val="Calibri"/>
      <family val="2"/>
      <scheme val="minor"/>
    </font>
    <font>
      <sz val="8"/>
      <name val="Calibri"/>
      <family val="2"/>
      <scheme val="minor"/>
    </font>
    <font>
      <b/>
      <sz val="6"/>
      <name val="Calibri"/>
      <family val="2"/>
      <scheme val="minor"/>
    </font>
    <font>
      <b/>
      <sz val="10"/>
      <name val="Arial"/>
      <family val="2"/>
    </font>
    <font>
      <b/>
      <sz val="9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1" tint="0.14999847407452621"/>
      <name val="Arial"/>
      <family val="2"/>
    </font>
    <font>
      <b/>
      <sz val="11"/>
      <color theme="1"/>
      <name val="Futura Light"/>
    </font>
    <font>
      <sz val="11"/>
      <name val="Futura Light"/>
    </font>
    <font>
      <b/>
      <sz val="11"/>
      <name val="Futura Light"/>
    </font>
    <font>
      <b/>
      <i/>
      <u/>
      <sz val="11"/>
      <color theme="1"/>
      <name val="Futura Light"/>
    </font>
    <font>
      <b/>
      <sz val="11"/>
      <color rgb="FFFF0000"/>
      <name val="Futura Light"/>
    </font>
    <font>
      <sz val="6"/>
      <name val="Calibri"/>
      <family val="2"/>
      <scheme val="minor"/>
    </font>
    <font>
      <b/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0"/>
      <name val="Calibri"/>
      <family val="2"/>
      <scheme val="minor"/>
    </font>
    <font>
      <sz val="7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b/>
      <i/>
      <sz val="7"/>
      <name val="Calibri"/>
      <family val="2"/>
      <scheme val="minor"/>
    </font>
    <font>
      <i/>
      <sz val="7"/>
      <name val="Calibri"/>
      <family val="2"/>
      <scheme val="minor"/>
    </font>
    <font>
      <b/>
      <sz val="10"/>
      <color theme="0"/>
      <name val="Calibri"/>
      <family val="2"/>
      <scheme val="minor"/>
    </font>
    <font>
      <i/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Garamond"/>
      <family val="1"/>
    </font>
    <font>
      <sz val="28"/>
      <name val="Futura Light"/>
    </font>
    <font>
      <sz val="22"/>
      <name val="Garamond"/>
      <family val="1"/>
    </font>
    <font>
      <sz val="22"/>
      <color theme="1"/>
      <name val="Calibri"/>
      <family val="2"/>
      <scheme val="minor"/>
    </font>
    <font>
      <sz val="12"/>
      <color theme="1" tint="0.34998626667073579"/>
      <name val="Garamond"/>
      <family val="1"/>
    </font>
    <font>
      <sz val="11"/>
      <color theme="1" tint="0.34998626667073579"/>
      <name val="Calibri"/>
      <family val="2"/>
      <scheme val="minor"/>
    </font>
    <font>
      <b/>
      <sz val="12"/>
      <color rgb="FF1F497D"/>
      <name val="Garamond"/>
      <family val="1"/>
    </font>
    <font>
      <b/>
      <sz val="12"/>
      <color theme="1" tint="0.34998626667073579"/>
      <name val="Garamond"/>
      <family val="1"/>
    </font>
    <font>
      <b/>
      <sz val="11"/>
      <color theme="1" tint="0.34998626667073579"/>
      <name val="Calibri"/>
      <family val="2"/>
      <scheme val="minor"/>
    </font>
    <font>
      <sz val="14"/>
      <name val="Garamond"/>
      <family val="1"/>
    </font>
    <font>
      <i/>
      <sz val="12"/>
      <color theme="1" tint="0.34998626667073579"/>
      <name val="Garamond"/>
      <family val="1"/>
    </font>
    <font>
      <i/>
      <sz val="12"/>
      <color rgb="FF000080"/>
      <name val="Garamond"/>
      <family val="1"/>
    </font>
    <font>
      <b/>
      <sz val="14"/>
      <color theme="1" tint="0.34998626667073579"/>
      <name val="Garamond"/>
      <family val="1"/>
    </font>
    <font>
      <i/>
      <sz val="12"/>
      <color theme="1"/>
      <name val="Garamond"/>
      <family val="1"/>
    </font>
    <font>
      <sz val="11"/>
      <name val="Calibri"/>
      <family val="2"/>
      <scheme val="minor"/>
    </font>
    <font>
      <sz val="12"/>
      <color rgb="FF000000"/>
      <name val="Garamond"/>
      <family val="1"/>
    </font>
    <font>
      <b/>
      <sz val="12"/>
      <name val="Garamond"/>
      <family val="1"/>
    </font>
    <font>
      <sz val="12"/>
      <color theme="1"/>
      <name val="Garamond"/>
      <family val="1"/>
    </font>
    <font>
      <b/>
      <sz val="12"/>
      <color theme="1"/>
      <name val="Garamond"/>
      <family val="1"/>
    </font>
    <font>
      <sz val="10"/>
      <name val="Garamond"/>
      <family val="1"/>
    </font>
    <font>
      <b/>
      <sz val="12"/>
      <color rgb="FF000000"/>
      <name val="Garamond"/>
      <family val="1"/>
    </font>
    <font>
      <sz val="8"/>
      <color rgb="FF000000"/>
      <name val="Garamond"/>
      <family val="1"/>
    </font>
    <font>
      <b/>
      <sz val="10"/>
      <color rgb="FF000000"/>
      <name val="Garamond"/>
      <family val="1"/>
    </font>
    <font>
      <sz val="10"/>
      <color rgb="FF000000"/>
      <name val="Garamond"/>
      <family val="1"/>
    </font>
    <font>
      <b/>
      <sz val="10"/>
      <color rgb="FF000000"/>
      <name val="Arial"/>
      <family val="2"/>
    </font>
    <font>
      <b/>
      <sz val="9"/>
      <color rgb="FF000000"/>
      <name val="Arial"/>
      <family val="2"/>
    </font>
    <font>
      <b/>
      <i/>
      <sz val="10"/>
      <color rgb="FFC00000"/>
      <name val="Calibri"/>
      <family val="2"/>
      <scheme val="minor"/>
    </font>
    <font>
      <b/>
      <sz val="10"/>
      <color rgb="FF0000CC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name val="Calibri"/>
      <family val="2"/>
      <scheme val="minor"/>
    </font>
    <font>
      <i/>
      <sz val="9"/>
      <name val="Calibri"/>
      <family val="2"/>
      <scheme val="minor"/>
    </font>
    <font>
      <sz val="8"/>
      <name val="Arial"/>
      <family val="2"/>
    </font>
    <font>
      <sz val="20"/>
      <color theme="3"/>
      <name val="Berlin Sans FB Demi"/>
      <family val="2"/>
    </font>
    <font>
      <sz val="11"/>
      <color theme="1"/>
      <name val="Berlin Sans FB Demi"/>
      <family val="2"/>
    </font>
    <font>
      <sz val="11"/>
      <color rgb="FFFF0000"/>
      <name val="Berlin Sans FB Demi"/>
      <family val="2"/>
    </font>
    <font>
      <b/>
      <sz val="12"/>
      <color rgb="FF000000"/>
      <name val="Berlin Sans FB Demi"/>
      <family val="2"/>
    </font>
    <font>
      <sz val="11"/>
      <color rgb="FF000000"/>
      <name val="Berlin Sans FB Demi"/>
      <family val="2"/>
    </font>
    <font>
      <b/>
      <sz val="16"/>
      <color rgb="FF000000"/>
      <name val="Berlin Sans FB Demi"/>
      <family val="2"/>
    </font>
    <font>
      <sz val="10"/>
      <color rgb="FF000000"/>
      <name val="Berlin Sans FB Demi"/>
      <family val="2"/>
    </font>
    <font>
      <sz val="10"/>
      <color theme="1"/>
      <name val="Times New Roman"/>
      <family val="1"/>
    </font>
    <font>
      <b/>
      <i/>
      <u/>
      <sz val="16"/>
      <color rgb="FFFF0000"/>
      <name val="Berlin Sans FB Demi"/>
      <family val="2"/>
    </font>
    <font>
      <b/>
      <sz val="12"/>
      <name val="Berlin Sans FB Demi"/>
      <family val="2"/>
    </font>
    <font>
      <b/>
      <sz val="11"/>
      <name val="Berlin Sans FB Demi"/>
      <family val="2"/>
    </font>
    <font>
      <sz val="11"/>
      <name val="Berlin Sans FB Demi"/>
      <family val="2"/>
    </font>
    <font>
      <sz val="10"/>
      <name val="Courier"/>
      <family val="3"/>
    </font>
    <font>
      <b/>
      <sz val="12"/>
      <color rgb="FFFF0000"/>
      <name val="Berlin Sans FB Demi"/>
      <family val="2"/>
    </font>
    <font>
      <sz val="10"/>
      <name val="Berlin Sans FB Demi"/>
      <family val="2"/>
    </font>
    <font>
      <b/>
      <sz val="14"/>
      <name val="Berlin Sans FB Demi"/>
      <family val="2"/>
    </font>
  </fonts>
  <fills count="3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3300"/>
        <bgColor indexed="64"/>
      </patternFill>
    </fill>
    <fill>
      <patternFill patternType="solid">
        <fgColor rgb="FFFDEB9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D653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FFCC00"/>
        <bgColor indexed="64"/>
      </patternFill>
    </fill>
    <fill>
      <patternFill patternType="solid">
        <fgColor indexed="43"/>
        <bgColor indexed="64"/>
      </patternFill>
    </fill>
  </fills>
  <borders count="1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6">
    <xf numFmtId="0" fontId="0" fillId="0" borderId="0"/>
    <xf numFmtId="164" fontId="8" fillId="0" borderId="0" applyFont="0" applyFill="0" applyBorder="0" applyAlignment="0" applyProtection="0"/>
    <xf numFmtId="164" fontId="6" fillId="0" borderId="0" applyFont="0" applyFill="0" applyBorder="0" applyAlignment="0" applyProtection="0"/>
    <xf numFmtId="0" fontId="17" fillId="0" borderId="0"/>
    <xf numFmtId="0" fontId="6" fillId="0" borderId="0"/>
    <xf numFmtId="0" fontId="17" fillId="0" borderId="0"/>
    <xf numFmtId="9" fontId="8" fillId="0" borderId="0" applyFont="0" applyFill="0" applyBorder="0" applyAlignment="0" applyProtection="0"/>
    <xf numFmtId="0" fontId="7" fillId="0" borderId="0"/>
    <xf numFmtId="0" fontId="3" fillId="0" borderId="0"/>
    <xf numFmtId="43" fontId="3" fillId="0" borderId="0" applyFont="0" applyFill="0" applyBorder="0" applyAlignment="0" applyProtection="0"/>
    <xf numFmtId="0" fontId="55" fillId="0" borderId="0"/>
    <xf numFmtId="0" fontId="2" fillId="0" borderId="0"/>
    <xf numFmtId="0" fontId="6" fillId="0" borderId="0"/>
    <xf numFmtId="0" fontId="1" fillId="0" borderId="0"/>
    <xf numFmtId="164" fontId="1" fillId="0" borderId="0" applyFont="0" applyFill="0" applyBorder="0" applyAlignment="0" applyProtection="0"/>
    <xf numFmtId="168" fontId="103" fillId="0" borderId="0"/>
  </cellStyleXfs>
  <cellXfs count="85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/>
    <xf numFmtId="0" fontId="5" fillId="0" borderId="0" xfId="0" applyFont="1" applyAlignment="1"/>
    <xf numFmtId="0" fontId="4" fillId="0" borderId="0" xfId="0" applyFont="1" applyBorder="1" applyAlignment="1"/>
    <xf numFmtId="0" fontId="4" fillId="0" borderId="0" xfId="0" applyFont="1" applyAlignment="1"/>
    <xf numFmtId="0" fontId="4" fillId="0" borderId="0" xfId="0" applyFont="1" applyFill="1" applyBorder="1" applyAlignment="1"/>
    <xf numFmtId="0" fontId="9" fillId="0" borderId="0" xfId="0" applyFont="1" applyAlignment="1"/>
    <xf numFmtId="0" fontId="10" fillId="0" borderId="0" xfId="0" applyFont="1" applyAlignment="1"/>
    <xf numFmtId="0" fontId="18" fillId="0" borderId="0" xfId="4" applyFont="1" applyAlignment="1"/>
    <xf numFmtId="0" fontId="18" fillId="0" borderId="0" xfId="4" applyFont="1" applyBorder="1" applyAlignment="1"/>
    <xf numFmtId="0" fontId="18" fillId="0" borderId="1" xfId="4" applyFont="1" applyFill="1" applyBorder="1" applyAlignment="1">
      <alignment horizontal="center"/>
    </xf>
    <xf numFmtId="0" fontId="18" fillId="0" borderId="0" xfId="4" applyFont="1" applyAlignment="1">
      <alignment vertical="center"/>
    </xf>
    <xf numFmtId="0" fontId="18" fillId="2" borderId="1" xfId="4" applyFont="1" applyFill="1" applyBorder="1" applyAlignment="1">
      <alignment horizontal="center" vertical="center"/>
    </xf>
    <xf numFmtId="0" fontId="22" fillId="0" borderId="0" xfId="5" applyFont="1"/>
    <xf numFmtId="165" fontId="22" fillId="0" borderId="0" xfId="2" applyNumberFormat="1" applyFont="1"/>
    <xf numFmtId="0" fontId="23" fillId="4" borderId="10" xfId="5" applyFont="1" applyFill="1" applyBorder="1" applyAlignment="1">
      <alignment wrapText="1"/>
    </xf>
    <xf numFmtId="0" fontId="23" fillId="4" borderId="14" xfId="5" applyFont="1" applyFill="1" applyBorder="1" applyAlignment="1">
      <alignment horizontal="left" wrapText="1"/>
    </xf>
    <xf numFmtId="0" fontId="23" fillId="4" borderId="15" xfId="5" applyFont="1" applyFill="1" applyBorder="1" applyAlignment="1">
      <alignment wrapText="1"/>
    </xf>
    <xf numFmtId="0" fontId="22" fillId="0" borderId="16" xfId="5" applyFont="1" applyBorder="1"/>
    <xf numFmtId="165" fontId="13" fillId="0" borderId="20" xfId="0" applyNumberFormat="1" applyFont="1" applyFill="1" applyBorder="1" applyAlignment="1">
      <alignment vertical="center" wrapText="1"/>
    </xf>
    <xf numFmtId="165" fontId="14" fillId="0" borderId="21" xfId="2" applyNumberFormat="1" applyFont="1" applyFill="1" applyBorder="1" applyAlignment="1">
      <alignment vertical="center" wrapText="1"/>
    </xf>
    <xf numFmtId="165" fontId="13" fillId="0" borderId="22" xfId="0" applyNumberFormat="1" applyFont="1" applyFill="1" applyBorder="1" applyAlignment="1">
      <alignment vertical="center" wrapText="1"/>
    </xf>
    <xf numFmtId="0" fontId="22" fillId="5" borderId="26" xfId="5" applyFont="1" applyFill="1" applyBorder="1"/>
    <xf numFmtId="165" fontId="23" fillId="5" borderId="30" xfId="2" applyNumberFormat="1" applyFont="1" applyFill="1" applyBorder="1"/>
    <xf numFmtId="165" fontId="23" fillId="5" borderId="31" xfId="5" applyNumberFormat="1" applyFont="1" applyFill="1" applyBorder="1"/>
    <xf numFmtId="9" fontId="22" fillId="0" borderId="0" xfId="6" applyFont="1"/>
    <xf numFmtId="164" fontId="22" fillId="0" borderId="0" xfId="5" applyNumberFormat="1" applyFont="1"/>
    <xf numFmtId="164" fontId="22" fillId="0" borderId="0" xfId="2" applyFont="1"/>
    <xf numFmtId="0" fontId="24" fillId="0" borderId="0" xfId="5" applyFont="1"/>
    <xf numFmtId="0" fontId="23" fillId="4" borderId="14" xfId="5" applyFont="1" applyFill="1" applyBorder="1" applyAlignment="1">
      <alignment wrapText="1"/>
    </xf>
    <xf numFmtId="0" fontId="23" fillId="4" borderId="14" xfId="5" applyFont="1" applyFill="1" applyBorder="1"/>
    <xf numFmtId="165" fontId="23" fillId="4" borderId="14" xfId="2" applyNumberFormat="1" applyFont="1" applyFill="1" applyBorder="1" applyAlignment="1">
      <alignment horizontal="center" wrapText="1"/>
    </xf>
    <xf numFmtId="165" fontId="23" fillId="4" borderId="15" xfId="2" applyNumberFormat="1" applyFont="1" applyFill="1" applyBorder="1" applyAlignment="1">
      <alignment horizontal="center" wrapText="1"/>
    </xf>
    <xf numFmtId="0" fontId="22" fillId="0" borderId="20" xfId="5" applyFont="1" applyBorder="1"/>
    <xf numFmtId="0" fontId="22" fillId="0" borderId="20" xfId="5" applyFont="1" applyBorder="1" applyAlignment="1">
      <alignment horizontal="center"/>
    </xf>
    <xf numFmtId="165" fontId="22" fillId="0" borderId="20" xfId="2" applyNumberFormat="1" applyFont="1" applyBorder="1" applyAlignment="1">
      <alignment horizontal="center"/>
    </xf>
    <xf numFmtId="165" fontId="22" fillId="0" borderId="20" xfId="5" applyNumberFormat="1" applyFont="1" applyBorder="1"/>
    <xf numFmtId="166" fontId="22" fillId="0" borderId="20" xfId="5" applyNumberFormat="1" applyFont="1" applyBorder="1" applyAlignment="1">
      <alignment horizontal="center"/>
    </xf>
    <xf numFmtId="165" fontId="22" fillId="0" borderId="21" xfId="2" applyNumberFormat="1" applyFont="1" applyBorder="1" applyAlignment="1">
      <alignment horizontal="center"/>
    </xf>
    <xf numFmtId="166" fontId="23" fillId="0" borderId="20" xfId="5" applyNumberFormat="1" applyFont="1" applyBorder="1"/>
    <xf numFmtId="165" fontId="23" fillId="0" borderId="20" xfId="2" applyNumberFormat="1" applyFont="1" applyBorder="1"/>
    <xf numFmtId="0" fontId="22" fillId="0" borderId="21" xfId="5" applyFont="1" applyBorder="1"/>
    <xf numFmtId="166" fontId="22" fillId="0" borderId="20" xfId="5" applyNumberFormat="1" applyFont="1" applyBorder="1"/>
    <xf numFmtId="0" fontId="13" fillId="0" borderId="20" xfId="0" applyFont="1" applyBorder="1"/>
    <xf numFmtId="166" fontId="23" fillId="0" borderId="20" xfId="5" applyNumberFormat="1" applyFont="1" applyBorder="1" applyAlignment="1">
      <alignment horizontal="center"/>
    </xf>
    <xf numFmtId="165" fontId="22" fillId="0" borderId="20" xfId="2" applyNumberFormat="1" applyFont="1" applyBorder="1"/>
    <xf numFmtId="0" fontId="22" fillId="0" borderId="21" xfId="5" applyFont="1" applyBorder="1" applyAlignment="1">
      <alignment horizontal="center"/>
    </xf>
    <xf numFmtId="166" fontId="25" fillId="0" borderId="20" xfId="5" applyNumberFormat="1" applyFont="1" applyBorder="1" applyAlignment="1">
      <alignment horizontal="center"/>
    </xf>
    <xf numFmtId="165" fontId="25" fillId="0" borderId="20" xfId="2" applyNumberFormat="1" applyFont="1" applyBorder="1" applyAlignment="1">
      <alignment horizontal="center"/>
    </xf>
    <xf numFmtId="0" fontId="23" fillId="10" borderId="16" xfId="5" applyFont="1" applyFill="1" applyBorder="1"/>
    <xf numFmtId="0" fontId="23" fillId="10" borderId="20" xfId="5" applyFont="1" applyFill="1" applyBorder="1"/>
    <xf numFmtId="165" fontId="23" fillId="10" borderId="20" xfId="2" applyNumberFormat="1" applyFont="1" applyFill="1" applyBorder="1"/>
    <xf numFmtId="0" fontId="23" fillId="10" borderId="21" xfId="5" applyFont="1" applyFill="1" applyBorder="1"/>
    <xf numFmtId="0" fontId="22" fillId="0" borderId="37" xfId="5" applyFont="1" applyBorder="1"/>
    <xf numFmtId="0" fontId="22" fillId="0" borderId="38" xfId="5" applyFont="1" applyBorder="1"/>
    <xf numFmtId="165" fontId="22" fillId="0" borderId="38" xfId="5" applyNumberFormat="1" applyFont="1" applyBorder="1"/>
    <xf numFmtId="165" fontId="22" fillId="0" borderId="38" xfId="2" applyNumberFormat="1" applyFont="1" applyBorder="1"/>
    <xf numFmtId="0" fontId="22" fillId="0" borderId="39" xfId="5" applyFont="1" applyBorder="1"/>
    <xf numFmtId="0" fontId="22" fillId="0" borderId="0" xfId="5" applyFont="1" applyFill="1"/>
    <xf numFmtId="164" fontId="22" fillId="0" borderId="0" xfId="1" applyFont="1"/>
    <xf numFmtId="167" fontId="22" fillId="0" borderId="0" xfId="1" applyNumberFormat="1" applyFont="1"/>
    <xf numFmtId="0" fontId="18" fillId="0" borderId="0" xfId="0" applyFont="1" applyAlignment="1"/>
    <xf numFmtId="17" fontId="29" fillId="0" borderId="46" xfId="0" applyNumberFormat="1" applyFont="1" applyFill="1" applyBorder="1" applyAlignment="1">
      <alignment horizontal="center"/>
    </xf>
    <xf numFmtId="0" fontId="31" fillId="0" borderId="48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26" fillId="0" borderId="2" xfId="0" applyFont="1" applyBorder="1" applyAlignment="1">
      <alignment horizontal="center" vertical="center"/>
    </xf>
    <xf numFmtId="0" fontId="30" fillId="0" borderId="48" xfId="0" applyFont="1" applyBorder="1" applyAlignment="1">
      <alignment horizontal="center" vertical="center" textRotation="90"/>
    </xf>
    <xf numFmtId="0" fontId="30" fillId="0" borderId="1" xfId="0" applyFont="1" applyBorder="1" applyAlignment="1">
      <alignment horizontal="center" vertical="center" textRotation="90"/>
    </xf>
    <xf numFmtId="0" fontId="30" fillId="0" borderId="2" xfId="0" applyFont="1" applyBorder="1" applyAlignment="1">
      <alignment horizontal="center" vertical="center" textRotation="90"/>
    </xf>
    <xf numFmtId="0" fontId="30" fillId="0" borderId="49" xfId="0" applyFont="1" applyBorder="1" applyAlignment="1">
      <alignment horizontal="center" vertical="center" textRotation="90"/>
    </xf>
    <xf numFmtId="0" fontId="31" fillId="0" borderId="50" xfId="0" applyFont="1" applyBorder="1" applyAlignment="1">
      <alignment horizontal="center" vertical="center"/>
    </xf>
    <xf numFmtId="0" fontId="30" fillId="0" borderId="50" xfId="0" applyFont="1" applyBorder="1" applyAlignment="1">
      <alignment horizontal="center" vertical="top"/>
    </xf>
    <xf numFmtId="0" fontId="18" fillId="0" borderId="1" xfId="4" applyFont="1" applyFill="1" applyBorder="1" applyAlignment="1">
      <alignment horizontal="center" vertical="center"/>
    </xf>
    <xf numFmtId="0" fontId="30" fillId="0" borderId="0" xfId="0" applyFont="1" applyBorder="1" applyAlignment="1"/>
    <xf numFmtId="0" fontId="30" fillId="0" borderId="52" xfId="0" applyFont="1" applyBorder="1" applyAlignment="1">
      <alignment horizontal="center" vertical="top"/>
    </xf>
    <xf numFmtId="0" fontId="30" fillId="0" borderId="53" xfId="0" applyFont="1" applyBorder="1" applyAlignment="1">
      <alignment horizontal="center" vertical="top"/>
    </xf>
    <xf numFmtId="0" fontId="30" fillId="0" borderId="60" xfId="0" applyFont="1" applyBorder="1" applyAlignment="1">
      <alignment horizontal="center" vertical="top"/>
    </xf>
    <xf numFmtId="0" fontId="30" fillId="0" borderId="46" xfId="0" applyFont="1" applyBorder="1" applyAlignment="1">
      <alignment vertical="top"/>
    </xf>
    <xf numFmtId="0" fontId="30" fillId="0" borderId="68" xfId="0" applyFont="1" applyBorder="1" applyAlignment="1">
      <alignment horizontal="center" vertical="top"/>
    </xf>
    <xf numFmtId="0" fontId="20" fillId="0" borderId="0" xfId="0" applyFont="1" applyBorder="1" applyAlignment="1">
      <alignment horizontal="justify" vertical="top" wrapText="1"/>
    </xf>
    <xf numFmtId="0" fontId="18" fillId="0" borderId="0" xfId="0" applyFont="1" applyBorder="1" applyAlignment="1">
      <alignment horizontal="left" vertical="top" wrapText="1"/>
    </xf>
    <xf numFmtId="0" fontId="18" fillId="2" borderId="0" xfId="4" applyFont="1" applyFill="1" applyBorder="1" applyAlignment="1">
      <alignment horizontal="center" vertical="center"/>
    </xf>
    <xf numFmtId="0" fontId="30" fillId="0" borderId="68" xfId="0" applyFont="1" applyBorder="1" applyAlignment="1"/>
    <xf numFmtId="0" fontId="19" fillId="0" borderId="69" xfId="0" applyFont="1" applyFill="1" applyBorder="1" applyAlignment="1">
      <alignment horizontal="left"/>
    </xf>
    <xf numFmtId="0" fontId="28" fillId="2" borderId="47" xfId="0" applyFont="1" applyFill="1" applyBorder="1" applyAlignment="1"/>
    <xf numFmtId="0" fontId="0" fillId="0" borderId="0" xfId="0" applyBorder="1" applyAlignment="1"/>
    <xf numFmtId="0" fontId="30" fillId="0" borderId="70" xfId="0" applyFont="1" applyFill="1" applyBorder="1" applyAlignment="1"/>
    <xf numFmtId="0" fontId="18" fillId="2" borderId="66" xfId="0" applyFont="1" applyFill="1" applyBorder="1" applyAlignment="1"/>
    <xf numFmtId="0" fontId="4" fillId="0" borderId="40" xfId="0" applyFont="1" applyBorder="1" applyAlignment="1"/>
    <xf numFmtId="0" fontId="0" fillId="0" borderId="40" xfId="0" applyBorder="1" applyAlignment="1"/>
    <xf numFmtId="0" fontId="30" fillId="0" borderId="48" xfId="0" applyFont="1" applyBorder="1" applyAlignment="1">
      <alignment horizontal="center" vertical="center"/>
    </xf>
    <xf numFmtId="165" fontId="0" fillId="0" borderId="0" xfId="1" applyNumberFormat="1" applyFont="1" applyAlignment="1">
      <alignment vertical="center"/>
    </xf>
    <xf numFmtId="0" fontId="6" fillId="0" borderId="0" xfId="0" applyFont="1" applyAlignment="1">
      <alignment vertical="center"/>
    </xf>
    <xf numFmtId="0" fontId="26" fillId="0" borderId="5" xfId="0" applyFont="1" applyBorder="1" applyAlignment="1">
      <alignment horizontal="center" vertical="center"/>
    </xf>
    <xf numFmtId="0" fontId="30" fillId="0" borderId="6" xfId="0" applyFont="1" applyBorder="1" applyAlignment="1">
      <alignment horizontal="center" vertical="center"/>
    </xf>
    <xf numFmtId="0" fontId="30" fillId="0" borderId="5" xfId="0" applyFont="1" applyBorder="1" applyAlignment="1">
      <alignment horizontal="center" vertical="center"/>
    </xf>
    <xf numFmtId="165" fontId="22" fillId="0" borderId="0" xfId="1" applyNumberFormat="1" applyFont="1"/>
    <xf numFmtId="0" fontId="4" fillId="0" borderId="0" xfId="0" applyFont="1" applyBorder="1" applyAlignment="1">
      <alignment horizontal="center"/>
    </xf>
    <xf numFmtId="0" fontId="26" fillId="0" borderId="2" xfId="0" applyFont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6" fillId="0" borderId="0" xfId="0" applyFont="1" applyAlignment="1">
      <alignment vertical="center" wrapText="1"/>
    </xf>
    <xf numFmtId="0" fontId="26" fillId="0" borderId="2" xfId="0" applyFont="1" applyBorder="1" applyAlignment="1">
      <alignment horizontal="center" vertical="center"/>
    </xf>
    <xf numFmtId="0" fontId="33" fillId="0" borderId="1" xfId="0" applyFont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0" fontId="34" fillId="0" borderId="1" xfId="0" applyFont="1" applyBorder="1" applyAlignment="1">
      <alignment horizontal="justify" vertical="top" wrapText="1"/>
    </xf>
    <xf numFmtId="0" fontId="6" fillId="0" borderId="5" xfId="0" applyFont="1" applyBorder="1" applyAlignment="1">
      <alignment horizontal="left" vertical="top" wrapText="1"/>
    </xf>
    <xf numFmtId="0" fontId="35" fillId="0" borderId="1" xfId="0" applyFont="1" applyBorder="1" applyAlignment="1">
      <alignment horizontal="justify" vertical="top" wrapText="1"/>
    </xf>
    <xf numFmtId="0" fontId="35" fillId="0" borderId="1" xfId="0" applyFont="1" applyFill="1" applyBorder="1" applyAlignment="1">
      <alignment horizontal="justify" vertical="top" wrapText="1"/>
    </xf>
    <xf numFmtId="0" fontId="6" fillId="0" borderId="5" xfId="0" applyFont="1" applyFill="1" applyBorder="1" applyAlignment="1">
      <alignment horizontal="left" vertical="top" wrapText="1"/>
    </xf>
    <xf numFmtId="0" fontId="37" fillId="0" borderId="5" xfId="0" applyFont="1" applyFill="1" applyBorder="1" applyAlignment="1">
      <alignment horizontal="left" vertical="top" wrapText="1"/>
    </xf>
    <xf numFmtId="0" fontId="4" fillId="0" borderId="3" xfId="0" applyFont="1" applyBorder="1" applyAlignment="1"/>
    <xf numFmtId="0" fontId="32" fillId="0" borderId="1" xfId="0" applyFont="1" applyBorder="1" applyAlignment="1">
      <alignment horizontal="justify" vertical="top" wrapText="1"/>
    </xf>
    <xf numFmtId="0" fontId="32" fillId="0" borderId="0" xfId="0" applyFont="1" applyBorder="1" applyAlignment="1">
      <alignment vertical="top"/>
    </xf>
    <xf numFmtId="0" fontId="4" fillId="0" borderId="0" xfId="0" applyFont="1" applyBorder="1" applyAlignment="1">
      <alignment vertical="top"/>
    </xf>
    <xf numFmtId="0" fontId="28" fillId="13" borderId="41" xfId="0" applyFont="1" applyFill="1" applyBorder="1" applyAlignment="1">
      <alignment horizontal="left" vertical="center" wrapText="1"/>
    </xf>
    <xf numFmtId="0" fontId="28" fillId="13" borderId="44" xfId="0" applyFont="1" applyFill="1" applyBorder="1" applyAlignment="1">
      <alignment horizontal="left" vertical="center" wrapText="1"/>
    </xf>
    <xf numFmtId="0" fontId="25" fillId="0" borderId="0" xfId="8" applyFont="1"/>
    <xf numFmtId="165" fontId="25" fillId="0" borderId="0" xfId="2" applyNumberFormat="1" applyFont="1"/>
    <xf numFmtId="0" fontId="25" fillId="4" borderId="10" xfId="8" applyFont="1" applyFill="1" applyBorder="1"/>
    <xf numFmtId="0" fontId="38" fillId="4" borderId="14" xfId="8" applyFont="1" applyFill="1" applyBorder="1"/>
    <xf numFmtId="0" fontId="25" fillId="4" borderId="14" xfId="8" applyFont="1" applyFill="1" applyBorder="1"/>
    <xf numFmtId="0" fontId="38" fillId="4" borderId="14" xfId="8" applyFont="1" applyFill="1" applyBorder="1" applyAlignment="1">
      <alignment horizontal="left" wrapText="1"/>
    </xf>
    <xf numFmtId="0" fontId="38" fillId="4" borderId="15" xfId="8" applyFont="1" applyFill="1" applyBorder="1" applyAlignment="1">
      <alignment wrapText="1"/>
    </xf>
    <xf numFmtId="0" fontId="25" fillId="0" borderId="16" xfId="8" applyFont="1" applyBorder="1"/>
    <xf numFmtId="0" fontId="39" fillId="0" borderId="20" xfId="4" applyFont="1" applyFill="1" applyBorder="1" applyAlignment="1">
      <alignment vertical="center" wrapText="1"/>
    </xf>
    <xf numFmtId="0" fontId="40" fillId="0" borderId="20" xfId="4" applyFont="1" applyFill="1" applyBorder="1" applyAlignment="1">
      <alignment vertical="center" wrapText="1"/>
    </xf>
    <xf numFmtId="0" fontId="25" fillId="0" borderId="20" xfId="8" applyFont="1" applyBorder="1"/>
    <xf numFmtId="165" fontId="40" fillId="0" borderId="21" xfId="2" applyNumberFormat="1" applyFont="1" applyFill="1" applyBorder="1" applyAlignment="1">
      <alignment vertical="center" wrapText="1"/>
    </xf>
    <xf numFmtId="165" fontId="39" fillId="0" borderId="20" xfId="4" applyNumberFormat="1" applyFont="1" applyFill="1" applyBorder="1" applyAlignment="1">
      <alignment vertical="center" wrapText="1"/>
    </xf>
    <xf numFmtId="0" fontId="25" fillId="0" borderId="78" xfId="8" applyFont="1" applyBorder="1"/>
    <xf numFmtId="0" fontId="25" fillId="0" borderId="22" xfId="8" applyFont="1" applyBorder="1"/>
    <xf numFmtId="0" fontId="25" fillId="0" borderId="79" xfId="8" applyFont="1" applyBorder="1"/>
    <xf numFmtId="0" fontId="25" fillId="5" borderId="26" xfId="8" applyFont="1" applyFill="1" applyBorder="1"/>
    <xf numFmtId="0" fontId="38" fillId="5" borderId="30" xfId="8" applyFont="1" applyFill="1" applyBorder="1"/>
    <xf numFmtId="0" fontId="25" fillId="5" borderId="30" xfId="8" applyFont="1" applyFill="1" applyBorder="1"/>
    <xf numFmtId="165" fontId="38" fillId="5" borderId="30" xfId="2" applyNumberFormat="1" applyFont="1" applyFill="1" applyBorder="1"/>
    <xf numFmtId="165" fontId="38" fillId="5" borderId="31" xfId="8" applyNumberFormat="1" applyFont="1" applyFill="1" applyBorder="1"/>
    <xf numFmtId="164" fontId="25" fillId="0" borderId="0" xfId="8" applyNumberFormat="1" applyFont="1"/>
    <xf numFmtId="164" fontId="25" fillId="0" borderId="0" xfId="2" applyFont="1"/>
    <xf numFmtId="0" fontId="41" fillId="0" borderId="0" xfId="8" applyFont="1"/>
    <xf numFmtId="0" fontId="38" fillId="4" borderId="10" xfId="8" applyFont="1" applyFill="1" applyBorder="1" applyAlignment="1">
      <alignment wrapText="1"/>
    </xf>
    <xf numFmtId="0" fontId="38" fillId="4" borderId="14" xfId="8" applyFont="1" applyFill="1" applyBorder="1" applyAlignment="1">
      <alignment wrapText="1"/>
    </xf>
    <xf numFmtId="165" fontId="38" fillId="4" borderId="14" xfId="2" applyNumberFormat="1" applyFont="1" applyFill="1" applyBorder="1" applyAlignment="1">
      <alignment horizontal="center" wrapText="1"/>
    </xf>
    <xf numFmtId="165" fontId="38" fillId="4" borderId="15" xfId="2" applyNumberFormat="1" applyFont="1" applyFill="1" applyBorder="1" applyAlignment="1">
      <alignment horizontal="center" wrapText="1"/>
    </xf>
    <xf numFmtId="0" fontId="25" fillId="0" borderId="20" xfId="8" applyFont="1" applyBorder="1" applyAlignment="1">
      <alignment horizontal="center"/>
    </xf>
    <xf numFmtId="166" fontId="25" fillId="0" borderId="20" xfId="8" applyNumberFormat="1" applyFont="1" applyBorder="1" applyAlignment="1">
      <alignment horizontal="center"/>
    </xf>
    <xf numFmtId="166" fontId="25" fillId="0" borderId="20" xfId="8" applyNumberFormat="1" applyFont="1" applyBorder="1"/>
    <xf numFmtId="165" fontId="25" fillId="0" borderId="21" xfId="2" applyNumberFormat="1" applyFont="1" applyBorder="1" applyAlignment="1">
      <alignment horizontal="center"/>
    </xf>
    <xf numFmtId="0" fontId="39" fillId="0" borderId="20" xfId="4" applyFont="1" applyBorder="1"/>
    <xf numFmtId="165" fontId="25" fillId="0" borderId="20" xfId="8" applyNumberFormat="1" applyFont="1" applyBorder="1"/>
    <xf numFmtId="166" fontId="38" fillId="0" borderId="20" xfId="8" applyNumberFormat="1" applyFont="1" applyBorder="1"/>
    <xf numFmtId="165" fontId="38" fillId="0" borderId="20" xfId="2" applyNumberFormat="1" applyFont="1" applyBorder="1"/>
    <xf numFmtId="0" fontId="25" fillId="0" borderId="21" xfId="8" applyFont="1" applyBorder="1"/>
    <xf numFmtId="165" fontId="25" fillId="0" borderId="20" xfId="2" applyNumberFormat="1" applyFont="1" applyBorder="1"/>
    <xf numFmtId="0" fontId="38" fillId="11" borderId="16" xfId="8" applyFont="1" applyFill="1" applyBorder="1"/>
    <xf numFmtId="0" fontId="38" fillId="11" borderId="20" xfId="8" applyFont="1" applyFill="1" applyBorder="1"/>
    <xf numFmtId="165" fontId="38" fillId="11" borderId="20" xfId="2" applyNumberFormat="1" applyFont="1" applyFill="1" applyBorder="1"/>
    <xf numFmtId="0" fontId="38" fillId="11" borderId="21" xfId="8" applyFont="1" applyFill="1" applyBorder="1"/>
    <xf numFmtId="0" fontId="25" fillId="0" borderId="37" xfId="8" applyFont="1" applyBorder="1"/>
    <xf numFmtId="0" fontId="25" fillId="0" borderId="38" xfId="8" applyFont="1" applyBorder="1"/>
    <xf numFmtId="165" fontId="25" fillId="0" borderId="38" xfId="8" applyNumberFormat="1" applyFont="1" applyBorder="1"/>
    <xf numFmtId="165" fontId="25" fillId="0" borderId="38" xfId="2" applyNumberFormat="1" applyFont="1" applyBorder="1"/>
    <xf numFmtId="0" fontId="25" fillId="0" borderId="39" xfId="8" applyFont="1" applyBorder="1"/>
    <xf numFmtId="0" fontId="25" fillId="0" borderId="0" xfId="8" applyFont="1" applyFill="1"/>
    <xf numFmtId="165" fontId="25" fillId="0" borderId="0" xfId="1" applyNumberFormat="1" applyFont="1"/>
    <xf numFmtId="0" fontId="28" fillId="9" borderId="42" xfId="0" applyFont="1" applyFill="1" applyBorder="1" applyAlignment="1">
      <alignment horizontal="left" vertical="center" wrapText="1"/>
    </xf>
    <xf numFmtId="0" fontId="28" fillId="9" borderId="43" xfId="0" applyFont="1" applyFill="1" applyBorder="1" applyAlignment="1">
      <alignment horizontal="left" vertical="center" wrapText="1"/>
    </xf>
    <xf numFmtId="0" fontId="28" fillId="0" borderId="0" xfId="4" applyFont="1" applyAlignment="1"/>
    <xf numFmtId="0" fontId="43" fillId="0" borderId="0" xfId="4" applyFont="1" applyAlignment="1"/>
    <xf numFmtId="0" fontId="43" fillId="0" borderId="0" xfId="4" applyFont="1" applyAlignment="1">
      <alignment vertical="center"/>
    </xf>
    <xf numFmtId="0" fontId="28" fillId="0" borderId="0" xfId="4" applyFont="1" applyFill="1" applyBorder="1" applyAlignment="1"/>
    <xf numFmtId="0" fontId="18" fillId="0" borderId="0" xfId="4" applyFont="1" applyBorder="1" applyAlignment="1">
      <alignment vertical="center"/>
    </xf>
    <xf numFmtId="0" fontId="28" fillId="0" borderId="0" xfId="4" applyFont="1" applyAlignment="1">
      <alignment horizontal="center"/>
    </xf>
    <xf numFmtId="0" fontId="18" fillId="16" borderId="1" xfId="4" applyFont="1" applyFill="1" applyBorder="1" applyAlignment="1">
      <alignment horizontal="center" vertical="center"/>
    </xf>
    <xf numFmtId="0" fontId="18" fillId="16" borderId="1" xfId="4" applyFont="1" applyFill="1" applyBorder="1" applyAlignment="1">
      <alignment horizontal="center"/>
    </xf>
    <xf numFmtId="0" fontId="18" fillId="0" borderId="1" xfId="4" applyFont="1" applyBorder="1" applyAlignment="1">
      <alignment horizontal="justify" vertical="top" wrapText="1"/>
    </xf>
    <xf numFmtId="0" fontId="18" fillId="0" borderId="1" xfId="4" applyFont="1" applyBorder="1" applyAlignment="1">
      <alignment horizontal="left" vertical="top" wrapText="1"/>
    </xf>
    <xf numFmtId="0" fontId="18" fillId="2" borderId="0" xfId="4" applyFont="1" applyFill="1" applyBorder="1" applyAlignment="1">
      <alignment horizontal="center" vertical="top"/>
    </xf>
    <xf numFmtId="0" fontId="19" fillId="2" borderId="0" xfId="4" applyFont="1" applyFill="1" applyBorder="1" applyAlignment="1">
      <alignment horizontal="center"/>
    </xf>
    <xf numFmtId="0" fontId="18" fillId="2" borderId="0" xfId="4" applyFont="1" applyFill="1" applyAlignment="1"/>
    <xf numFmtId="0" fontId="18" fillId="2" borderId="0" xfId="4" applyFont="1" applyFill="1" applyBorder="1" applyAlignment="1">
      <alignment horizontal="center"/>
    </xf>
    <xf numFmtId="0" fontId="18" fillId="18" borderId="1" xfId="4" applyFont="1" applyFill="1" applyBorder="1" applyAlignment="1">
      <alignment horizontal="center" vertical="center"/>
    </xf>
    <xf numFmtId="0" fontId="18" fillId="18" borderId="1" xfId="4" applyFont="1" applyFill="1" applyBorder="1" applyAlignment="1">
      <alignment horizontal="center"/>
    </xf>
    <xf numFmtId="0" fontId="18" fillId="0" borderId="6" xfId="4" applyFont="1" applyFill="1" applyBorder="1" applyAlignment="1">
      <alignment horizontal="center" vertical="center"/>
    </xf>
    <xf numFmtId="0" fontId="18" fillId="14" borderId="5" xfId="4" applyFont="1" applyFill="1" applyBorder="1" applyAlignment="1">
      <alignment horizontal="center"/>
    </xf>
    <xf numFmtId="0" fontId="19" fillId="14" borderId="7" xfId="4" applyFont="1" applyFill="1" applyBorder="1" applyAlignment="1">
      <alignment horizontal="left" vertical="top" wrapText="1"/>
    </xf>
    <xf numFmtId="17" fontId="19" fillId="0" borderId="1" xfId="4" applyNumberFormat="1" applyFont="1" applyBorder="1" applyAlignment="1">
      <alignment horizontal="center" vertical="top"/>
    </xf>
    <xf numFmtId="0" fontId="18" fillId="0" borderId="0" xfId="4" applyFont="1" applyAlignment="1">
      <alignment vertical="top"/>
    </xf>
    <xf numFmtId="17" fontId="30" fillId="0" borderId="1" xfId="4" quotePrefix="1" applyNumberFormat="1" applyFont="1" applyFill="1" applyBorder="1" applyAlignment="1">
      <alignment vertical="top"/>
    </xf>
    <xf numFmtId="0" fontId="28" fillId="0" borderId="0" xfId="4" applyFont="1" applyFill="1" applyBorder="1" applyAlignment="1">
      <alignment vertical="top"/>
    </xf>
    <xf numFmtId="0" fontId="18" fillId="14" borderId="1" xfId="4" applyFont="1" applyFill="1" applyBorder="1" applyAlignment="1">
      <alignment vertical="top" textRotation="90"/>
    </xf>
    <xf numFmtId="0" fontId="18" fillId="0" borderId="0" xfId="4" applyFont="1" applyBorder="1" applyAlignment="1">
      <alignment vertical="top"/>
    </xf>
    <xf numFmtId="0" fontId="18" fillId="3" borderId="1" xfId="4" applyFont="1" applyFill="1" applyBorder="1" applyAlignment="1">
      <alignment horizontal="center" vertical="top"/>
    </xf>
    <xf numFmtId="0" fontId="18" fillId="0" borderId="1" xfId="4" applyFont="1" applyFill="1" applyBorder="1" applyAlignment="1">
      <alignment horizontal="center" vertical="top"/>
    </xf>
    <xf numFmtId="0" fontId="18" fillId="0" borderId="1" xfId="4" applyFont="1" applyFill="1" applyBorder="1" applyAlignment="1">
      <alignment horizontal="center" vertical="top" textRotation="90"/>
    </xf>
    <xf numFmtId="0" fontId="28" fillId="0" borderId="0" xfId="4" applyFont="1" applyAlignment="1">
      <alignment horizontal="center" vertical="top"/>
    </xf>
    <xf numFmtId="0" fontId="28" fillId="0" borderId="0" xfId="4" applyFont="1" applyAlignment="1">
      <alignment vertical="top"/>
    </xf>
    <xf numFmtId="0" fontId="28" fillId="0" borderId="0" xfId="4" applyFont="1" applyAlignment="1">
      <alignment horizontal="left" vertical="top"/>
    </xf>
    <xf numFmtId="0" fontId="18" fillId="0" borderId="56" xfId="4" applyFont="1" applyBorder="1" applyAlignment="1">
      <alignment vertical="top"/>
    </xf>
    <xf numFmtId="0" fontId="18" fillId="0" borderId="57" xfId="4" applyFont="1" applyBorder="1" applyAlignment="1">
      <alignment vertical="top"/>
    </xf>
    <xf numFmtId="0" fontId="18" fillId="0" borderId="57" xfId="4" applyFont="1" applyBorder="1" applyAlignment="1">
      <alignment horizontal="left" vertical="top"/>
    </xf>
    <xf numFmtId="17" fontId="19" fillId="0" borderId="57" xfId="4" applyNumberFormat="1" applyFont="1" applyBorder="1" applyAlignment="1">
      <alignment vertical="top"/>
    </xf>
    <xf numFmtId="17" fontId="30" fillId="0" borderId="6" xfId="4" quotePrefix="1" applyNumberFormat="1" applyFont="1" applyFill="1" applyBorder="1" applyAlignment="1">
      <alignment vertical="top"/>
    </xf>
    <xf numFmtId="0" fontId="18" fillId="14" borderId="6" xfId="4" applyFont="1" applyFill="1" applyBorder="1" applyAlignment="1">
      <alignment vertical="top" textRotation="90"/>
    </xf>
    <xf numFmtId="0" fontId="18" fillId="0" borderId="6" xfId="4" applyFont="1" applyFill="1" applyBorder="1" applyAlignment="1">
      <alignment horizontal="center" vertical="top"/>
    </xf>
    <xf numFmtId="0" fontId="18" fillId="14" borderId="49" xfId="4" applyFont="1" applyFill="1" applyBorder="1" applyAlignment="1">
      <alignment vertical="top" textRotation="90"/>
    </xf>
    <xf numFmtId="0" fontId="18" fillId="0" borderId="48" xfId="4" applyFont="1" applyBorder="1" applyAlignment="1">
      <alignment horizontal="center" vertical="top"/>
    </xf>
    <xf numFmtId="0" fontId="18" fillId="0" borderId="49" xfId="4" applyFont="1" applyFill="1" applyBorder="1" applyAlignment="1">
      <alignment horizontal="center" vertical="top"/>
    </xf>
    <xf numFmtId="0" fontId="18" fillId="0" borderId="83" xfId="4" applyFont="1" applyBorder="1" applyAlignment="1">
      <alignment horizontal="center" vertical="top"/>
    </xf>
    <xf numFmtId="0" fontId="18" fillId="0" borderId="84" xfId="4" applyFont="1" applyBorder="1" applyAlignment="1">
      <alignment horizontal="left" vertical="top" wrapText="1"/>
    </xf>
    <xf numFmtId="0" fontId="18" fillId="3" borderId="84" xfId="4" applyFont="1" applyFill="1" applyBorder="1" applyAlignment="1">
      <alignment horizontal="center" vertical="top"/>
    </xf>
    <xf numFmtId="0" fontId="18" fillId="2" borderId="0" xfId="4" applyFont="1" applyFill="1" applyAlignment="1">
      <alignment vertical="top"/>
    </xf>
    <xf numFmtId="0" fontId="28" fillId="2" borderId="0" xfId="4" applyFont="1" applyFill="1" applyAlignment="1">
      <alignment horizontal="center" vertical="top"/>
    </xf>
    <xf numFmtId="0" fontId="28" fillId="2" borderId="0" xfId="4" applyFont="1" applyFill="1" applyAlignment="1">
      <alignment vertical="top"/>
    </xf>
    <xf numFmtId="0" fontId="28" fillId="2" borderId="0" xfId="4" applyFont="1" applyFill="1" applyAlignment="1">
      <alignment horizontal="left" vertical="top"/>
    </xf>
    <xf numFmtId="0" fontId="26" fillId="0" borderId="56" xfId="4" applyFont="1" applyBorder="1" applyAlignment="1">
      <alignment vertical="top"/>
    </xf>
    <xf numFmtId="0" fontId="26" fillId="0" borderId="57" xfId="4" applyFont="1" applyBorder="1" applyAlignment="1">
      <alignment vertical="top"/>
    </xf>
    <xf numFmtId="0" fontId="26" fillId="0" borderId="57" xfId="4" applyFont="1" applyFill="1" applyBorder="1" applyAlignment="1">
      <alignment vertical="top"/>
    </xf>
    <xf numFmtId="0" fontId="26" fillId="0" borderId="57" xfId="4" applyFont="1" applyBorder="1" applyAlignment="1">
      <alignment horizontal="right" vertical="top" indent="1"/>
    </xf>
    <xf numFmtId="0" fontId="18" fillId="6" borderId="1" xfId="4" applyFont="1" applyFill="1" applyBorder="1" applyAlignment="1">
      <alignment vertical="top"/>
    </xf>
    <xf numFmtId="0" fontId="44" fillId="0" borderId="61" xfId="4" applyFont="1" applyFill="1" applyBorder="1" applyAlignment="1">
      <alignment horizontal="center" vertical="center" textRotation="90"/>
    </xf>
    <xf numFmtId="0" fontId="18" fillId="0" borderId="84" xfId="4" applyFont="1" applyFill="1" applyBorder="1" applyAlignment="1">
      <alignment horizontal="center" vertical="top"/>
    </xf>
    <xf numFmtId="0" fontId="19" fillId="19" borderId="57" xfId="4" applyFont="1" applyFill="1" applyBorder="1" applyAlignment="1">
      <alignment vertical="top"/>
    </xf>
    <xf numFmtId="0" fontId="18" fillId="19" borderId="1" xfId="4" applyFont="1" applyFill="1" applyBorder="1" applyAlignment="1">
      <alignment vertical="top"/>
    </xf>
    <xf numFmtId="0" fontId="18" fillId="19" borderId="1" xfId="4" applyFont="1" applyFill="1" applyBorder="1" applyAlignment="1">
      <alignment horizontal="center" vertical="top"/>
    </xf>
    <xf numFmtId="0" fontId="18" fillId="19" borderId="84" xfId="4" applyFont="1" applyFill="1" applyBorder="1" applyAlignment="1">
      <alignment horizontal="center" vertical="top"/>
    </xf>
    <xf numFmtId="0" fontId="18" fillId="0" borderId="85" xfId="4" applyFont="1" applyFill="1" applyBorder="1" applyAlignment="1">
      <alignment horizontal="center" vertical="top"/>
    </xf>
    <xf numFmtId="0" fontId="18" fillId="20" borderId="1" xfId="4" applyFont="1" applyFill="1" applyBorder="1" applyAlignment="1">
      <alignment vertical="top" wrapText="1"/>
    </xf>
    <xf numFmtId="0" fontId="18" fillId="20" borderId="1" xfId="4" applyFont="1" applyFill="1" applyBorder="1" applyAlignment="1">
      <alignment vertical="top" textRotation="90"/>
    </xf>
    <xf numFmtId="0" fontId="18" fillId="20" borderId="49" xfId="4" applyFont="1" applyFill="1" applyBorder="1" applyAlignment="1">
      <alignment vertical="top" textRotation="90"/>
    </xf>
    <xf numFmtId="0" fontId="18" fillId="20" borderId="1" xfId="4" applyFont="1" applyFill="1" applyBorder="1" applyAlignment="1">
      <alignment horizontal="center" vertical="top"/>
    </xf>
    <xf numFmtId="0" fontId="18" fillId="20" borderId="49" xfId="4" applyFont="1" applyFill="1" applyBorder="1" applyAlignment="1">
      <alignment horizontal="center" vertical="top"/>
    </xf>
    <xf numFmtId="0" fontId="18" fillId="20" borderId="84" xfId="4" applyFont="1" applyFill="1" applyBorder="1" applyAlignment="1">
      <alignment horizontal="center" vertical="top"/>
    </xf>
    <xf numFmtId="0" fontId="18" fillId="20" borderId="85" xfId="4" applyFont="1" applyFill="1" applyBorder="1" applyAlignment="1">
      <alignment horizontal="center" vertical="top"/>
    </xf>
    <xf numFmtId="0" fontId="19" fillId="0" borderId="0" xfId="4" applyFont="1" applyFill="1" applyAlignment="1">
      <alignment vertical="top"/>
    </xf>
    <xf numFmtId="0" fontId="19" fillId="0" borderId="62" xfId="4" applyFont="1" applyFill="1" applyBorder="1" applyAlignment="1">
      <alignment horizontal="center" vertical="top"/>
    </xf>
    <xf numFmtId="0" fontId="19" fillId="0" borderId="61" xfId="4" applyFont="1" applyFill="1" applyBorder="1" applyAlignment="1">
      <alignment vertical="top"/>
    </xf>
    <xf numFmtId="0" fontId="19" fillId="0" borderId="61" xfId="4" applyFont="1" applyFill="1" applyBorder="1" applyAlignment="1">
      <alignment horizontal="left" vertical="top"/>
    </xf>
    <xf numFmtId="0" fontId="31" fillId="0" borderId="61" xfId="4" applyFont="1" applyFill="1" applyBorder="1" applyAlignment="1">
      <alignment horizontal="center" vertical="top" textRotation="90"/>
    </xf>
    <xf numFmtId="0" fontId="44" fillId="0" borderId="64" xfId="4" applyFont="1" applyFill="1" applyBorder="1" applyAlignment="1">
      <alignment horizontal="center" vertical="center" textRotation="90"/>
    </xf>
    <xf numFmtId="0" fontId="31" fillId="0" borderId="6" xfId="4" applyFont="1" applyFill="1" applyBorder="1" applyAlignment="1">
      <alignment horizontal="left" vertical="top" textRotation="90"/>
    </xf>
    <xf numFmtId="0" fontId="31" fillId="0" borderId="1" xfId="4" applyFont="1" applyFill="1" applyBorder="1" applyAlignment="1">
      <alignment horizontal="left" vertical="top" textRotation="90"/>
    </xf>
    <xf numFmtId="0" fontId="31" fillId="0" borderId="0" xfId="4" applyFont="1" applyFill="1" applyAlignment="1">
      <alignment vertical="top"/>
    </xf>
    <xf numFmtId="0" fontId="18" fillId="0" borderId="80" xfId="4" applyFont="1" applyBorder="1" applyAlignment="1">
      <alignment horizontal="center" vertical="center"/>
    </xf>
    <xf numFmtId="0" fontId="18" fillId="0" borderId="81" xfId="4" applyFont="1" applyBorder="1" applyAlignment="1">
      <alignment vertical="center"/>
    </xf>
    <xf numFmtId="0" fontId="19" fillId="0" borderId="81" xfId="4" applyFont="1" applyBorder="1" applyAlignment="1">
      <alignment horizontal="left" vertical="center"/>
    </xf>
    <xf numFmtId="0" fontId="18" fillId="0" borderId="81" xfId="4" applyFont="1" applyFill="1" applyBorder="1" applyAlignment="1">
      <alignment horizontal="center" vertical="center"/>
    </xf>
    <xf numFmtId="0" fontId="18" fillId="0" borderId="82" xfId="4" applyFont="1" applyFill="1" applyBorder="1" applyAlignment="1">
      <alignment horizontal="center" vertical="center"/>
    </xf>
    <xf numFmtId="17" fontId="19" fillId="0" borderId="6" xfId="4" applyNumberFormat="1" applyFont="1" applyBorder="1" applyAlignment="1">
      <alignment horizontal="center" vertical="top"/>
    </xf>
    <xf numFmtId="0" fontId="31" fillId="0" borderId="48" xfId="4" applyFont="1" applyFill="1" applyBorder="1" applyAlignment="1">
      <alignment horizontal="left" vertical="top" textRotation="90"/>
    </xf>
    <xf numFmtId="0" fontId="31" fillId="0" borderId="49" xfId="4" applyFont="1" applyFill="1" applyBorder="1" applyAlignment="1">
      <alignment horizontal="left" vertical="top" textRotation="90"/>
    </xf>
    <xf numFmtId="17" fontId="30" fillId="0" borderId="48" xfId="4" quotePrefix="1" applyNumberFormat="1" applyFont="1" applyFill="1" applyBorder="1" applyAlignment="1">
      <alignment vertical="top"/>
    </xf>
    <xf numFmtId="17" fontId="30" fillId="0" borderId="49" xfId="4" quotePrefix="1" applyNumberFormat="1" applyFont="1" applyFill="1" applyBorder="1" applyAlignment="1">
      <alignment vertical="top"/>
    </xf>
    <xf numFmtId="0" fontId="18" fillId="14" borderId="48" xfId="4" applyFont="1" applyFill="1" applyBorder="1" applyAlignment="1">
      <alignment vertical="top" textRotation="90"/>
    </xf>
    <xf numFmtId="0" fontId="18" fillId="0" borderId="48" xfId="4" applyFont="1" applyFill="1" applyBorder="1" applyAlignment="1">
      <alignment horizontal="center" vertical="top"/>
    </xf>
    <xf numFmtId="0" fontId="18" fillId="0" borderId="80" xfId="4" applyFont="1" applyFill="1" applyBorder="1" applyAlignment="1">
      <alignment horizontal="center" vertical="center"/>
    </xf>
    <xf numFmtId="0" fontId="18" fillId="0" borderId="83" xfId="4" applyFont="1" applyFill="1" applyBorder="1" applyAlignment="1">
      <alignment horizontal="center" vertical="top"/>
    </xf>
    <xf numFmtId="0" fontId="18" fillId="20" borderId="81" xfId="4" applyFont="1" applyFill="1" applyBorder="1" applyAlignment="1">
      <alignment horizontal="center" vertical="center"/>
    </xf>
    <xf numFmtId="0" fontId="18" fillId="19" borderId="81" xfId="4" applyFont="1" applyFill="1" applyBorder="1" applyAlignment="1">
      <alignment horizontal="center" vertical="center"/>
    </xf>
    <xf numFmtId="0" fontId="18" fillId="20" borderId="82" xfId="4" applyFont="1" applyFill="1" applyBorder="1" applyAlignment="1">
      <alignment horizontal="center" vertical="center"/>
    </xf>
    <xf numFmtId="0" fontId="19" fillId="0" borderId="0" xfId="4" applyFont="1" applyAlignment="1">
      <alignment vertical="center"/>
    </xf>
    <xf numFmtId="0" fontId="18" fillId="0" borderId="42" xfId="4" applyFont="1" applyFill="1" applyBorder="1" applyAlignment="1">
      <alignment horizontal="center"/>
    </xf>
    <xf numFmtId="0" fontId="19" fillId="18" borderId="34" xfId="4" applyFont="1" applyFill="1" applyBorder="1" applyAlignment="1">
      <alignment horizontal="center" vertical="center"/>
    </xf>
    <xf numFmtId="0" fontId="19" fillId="18" borderId="35" xfId="4" applyFont="1" applyFill="1" applyBorder="1" applyAlignment="1">
      <alignment vertical="center"/>
    </xf>
    <xf numFmtId="0" fontId="19" fillId="18" borderId="35" xfId="4" applyFont="1" applyFill="1" applyBorder="1" applyAlignment="1">
      <alignment horizontal="center" vertical="center"/>
    </xf>
    <xf numFmtId="0" fontId="19" fillId="18" borderId="42" xfId="4" applyFont="1" applyFill="1" applyBorder="1" applyAlignment="1">
      <alignment horizontal="center" vertical="center"/>
    </xf>
    <xf numFmtId="0" fontId="19" fillId="2" borderId="35" xfId="4" applyFont="1" applyFill="1" applyBorder="1" applyAlignment="1">
      <alignment horizontal="center" vertical="center"/>
    </xf>
    <xf numFmtId="0" fontId="19" fillId="14" borderId="55" xfId="4" applyFont="1" applyFill="1" applyBorder="1" applyAlignment="1">
      <alignment horizontal="left" vertical="top" wrapText="1"/>
    </xf>
    <xf numFmtId="0" fontId="18" fillId="14" borderId="55" xfId="4" applyFont="1" applyFill="1" applyBorder="1" applyAlignment="1">
      <alignment horizontal="center"/>
    </xf>
    <xf numFmtId="0" fontId="18" fillId="14" borderId="72" xfId="4" applyFont="1" applyFill="1" applyBorder="1" applyAlignment="1">
      <alignment horizontal="center"/>
    </xf>
    <xf numFmtId="0" fontId="18" fillId="14" borderId="51" xfId="4" applyFont="1" applyFill="1" applyBorder="1" applyAlignment="1">
      <alignment horizontal="center"/>
    </xf>
    <xf numFmtId="0" fontId="18" fillId="0" borderId="60" xfId="4" applyFont="1" applyBorder="1" applyAlignment="1">
      <alignment horizontal="center" vertical="top"/>
    </xf>
    <xf numFmtId="0" fontId="19" fillId="0" borderId="65" xfId="4" applyFont="1" applyBorder="1" applyAlignment="1">
      <alignment horizontal="center"/>
    </xf>
    <xf numFmtId="0" fontId="18" fillId="0" borderId="61" xfId="4" applyFont="1" applyFill="1" applyBorder="1" applyAlignment="1">
      <alignment horizontal="center"/>
    </xf>
    <xf numFmtId="0" fontId="18" fillId="2" borderId="0" xfId="4" applyFont="1" applyFill="1" applyBorder="1" applyAlignment="1"/>
    <xf numFmtId="0" fontId="28" fillId="2" borderId="0" xfId="4" applyFont="1" applyFill="1" applyAlignment="1">
      <alignment horizontal="center"/>
    </xf>
    <xf numFmtId="0" fontId="28" fillId="2" borderId="0" xfId="4" applyFont="1" applyFill="1" applyAlignment="1"/>
    <xf numFmtId="0" fontId="18" fillId="2" borderId="0" xfId="4" applyFont="1" applyFill="1" applyAlignment="1">
      <alignment vertical="center"/>
    </xf>
    <xf numFmtId="0" fontId="28" fillId="2" borderId="0" xfId="4" applyFont="1" applyFill="1" applyBorder="1" applyAlignment="1"/>
    <xf numFmtId="0" fontId="19" fillId="2" borderId="0" xfId="4" applyFont="1" applyFill="1" applyAlignment="1">
      <alignment vertical="center"/>
    </xf>
    <xf numFmtId="0" fontId="18" fillId="0" borderId="6" xfId="4" applyFont="1" applyFill="1" applyBorder="1" applyAlignment="1">
      <alignment horizontal="center"/>
    </xf>
    <xf numFmtId="0" fontId="18" fillId="0" borderId="61" xfId="4" applyFont="1" applyBorder="1" applyAlignment="1">
      <alignment horizontal="justify" vertical="top" wrapText="1"/>
    </xf>
    <xf numFmtId="0" fontId="18" fillId="0" borderId="61" xfId="4" applyFont="1" applyBorder="1" applyAlignment="1">
      <alignment horizontal="left" vertical="top" wrapText="1"/>
    </xf>
    <xf numFmtId="0" fontId="18" fillId="0" borderId="65" xfId="4" applyFont="1" applyFill="1" applyBorder="1" applyAlignment="1">
      <alignment horizontal="center"/>
    </xf>
    <xf numFmtId="0" fontId="18" fillId="16" borderId="61" xfId="4" applyFont="1" applyFill="1" applyBorder="1" applyAlignment="1">
      <alignment horizontal="center"/>
    </xf>
    <xf numFmtId="0" fontId="18" fillId="0" borderId="46" xfId="4" applyFont="1" applyBorder="1" applyAlignment="1">
      <alignment horizontal="center" vertical="top"/>
    </xf>
    <xf numFmtId="0" fontId="18" fillId="0" borderId="67" xfId="4" applyFont="1" applyBorder="1" applyAlignment="1">
      <alignment horizontal="justify" vertical="top" wrapText="1"/>
    </xf>
    <xf numFmtId="0" fontId="18" fillId="0" borderId="67" xfId="4" applyFont="1" applyBorder="1" applyAlignment="1">
      <alignment horizontal="left" vertical="top" wrapText="1"/>
    </xf>
    <xf numFmtId="0" fontId="18" fillId="16" borderId="67" xfId="4" applyFont="1" applyFill="1" applyBorder="1" applyAlignment="1">
      <alignment horizontal="center"/>
    </xf>
    <xf numFmtId="0" fontId="18" fillId="3" borderId="67" xfId="4" applyFont="1" applyFill="1" applyBorder="1" applyAlignment="1">
      <alignment horizontal="center" vertical="center"/>
    </xf>
    <xf numFmtId="0" fontId="19" fillId="2" borderId="0" xfId="4" applyFont="1" applyFill="1" applyAlignment="1"/>
    <xf numFmtId="0" fontId="19" fillId="0" borderId="0" xfId="4" applyFont="1" applyAlignment="1"/>
    <xf numFmtId="17" fontId="44" fillId="2" borderId="55" xfId="4" applyNumberFormat="1" applyFont="1" applyFill="1" applyBorder="1" applyAlignment="1">
      <alignment horizontal="center" vertical="center"/>
    </xf>
    <xf numFmtId="0" fontId="31" fillId="2" borderId="67" xfId="4" applyFont="1" applyFill="1" applyBorder="1" applyAlignment="1">
      <alignment horizontal="center" vertical="center" textRotation="90"/>
    </xf>
    <xf numFmtId="0" fontId="31" fillId="2" borderId="9" xfId="4" applyFont="1" applyFill="1" applyBorder="1" applyAlignment="1">
      <alignment horizontal="center" vertical="center" textRotation="90"/>
    </xf>
    <xf numFmtId="0" fontId="18" fillId="3" borderId="2" xfId="4" applyFont="1" applyFill="1" applyBorder="1" applyAlignment="1">
      <alignment horizontal="center" vertical="center"/>
    </xf>
    <xf numFmtId="0" fontId="18" fillId="3" borderId="9" xfId="4" applyFont="1" applyFill="1" applyBorder="1" applyAlignment="1">
      <alignment horizontal="center" vertical="center"/>
    </xf>
    <xf numFmtId="0" fontId="18" fillId="3" borderId="63" xfId="4" applyFont="1" applyFill="1" applyBorder="1" applyAlignment="1">
      <alignment horizontal="center" vertical="center"/>
    </xf>
    <xf numFmtId="0" fontId="30" fillId="2" borderId="0" xfId="4" applyFont="1" applyFill="1" applyAlignment="1"/>
    <xf numFmtId="0" fontId="30" fillId="2" borderId="0" xfId="4" applyFont="1" applyFill="1" applyBorder="1" applyAlignment="1">
      <alignment horizontal="left" vertical="top"/>
    </xf>
    <xf numFmtId="0" fontId="19" fillId="17" borderId="42" xfId="4" applyFont="1" applyFill="1" applyBorder="1" applyAlignment="1">
      <alignment horizontal="center"/>
    </xf>
    <xf numFmtId="0" fontId="19" fillId="18" borderId="43" xfId="4" applyFont="1" applyFill="1" applyBorder="1" applyAlignment="1">
      <alignment horizontal="center" vertical="center"/>
    </xf>
    <xf numFmtId="0" fontId="18" fillId="0" borderId="0" xfId="4" applyFont="1" applyFill="1" applyAlignment="1"/>
    <xf numFmtId="0" fontId="47" fillId="2" borderId="0" xfId="4" applyFont="1" applyFill="1" applyAlignment="1">
      <alignment horizontal="left" wrapText="1"/>
    </xf>
    <xf numFmtId="0" fontId="47" fillId="0" borderId="49" xfId="4" applyFont="1" applyBorder="1" applyAlignment="1">
      <alignment horizontal="left" vertical="top" wrapText="1"/>
    </xf>
    <xf numFmtId="0" fontId="47" fillId="0" borderId="88" xfId="4" applyFont="1" applyBorder="1" applyAlignment="1">
      <alignment horizontal="left" vertical="top" wrapText="1"/>
    </xf>
    <xf numFmtId="0" fontId="19" fillId="18" borderId="35" xfId="4" applyFont="1" applyFill="1" applyBorder="1" applyAlignment="1">
      <alignment horizontal="left" vertical="center" wrapText="1"/>
    </xf>
    <xf numFmtId="0" fontId="48" fillId="14" borderId="75" xfId="4" applyFont="1" applyFill="1" applyBorder="1" applyAlignment="1">
      <alignment horizontal="left" vertical="top" wrapText="1"/>
    </xf>
    <xf numFmtId="0" fontId="47" fillId="0" borderId="1" xfId="4" applyFont="1" applyBorder="1" applyAlignment="1">
      <alignment horizontal="left" vertical="top" wrapText="1"/>
    </xf>
    <xf numFmtId="0" fontId="48" fillId="2" borderId="0" xfId="4" applyFont="1" applyFill="1" applyBorder="1" applyAlignment="1">
      <alignment horizontal="left" wrapText="1"/>
    </xf>
    <xf numFmtId="0" fontId="47" fillId="0" borderId="0" xfId="4" applyFont="1" applyAlignment="1">
      <alignment horizontal="left" wrapText="1"/>
    </xf>
    <xf numFmtId="0" fontId="31" fillId="2" borderId="8" xfId="4" applyFont="1" applyFill="1" applyBorder="1" applyAlignment="1">
      <alignment horizontal="center" vertical="center" textRotation="90"/>
    </xf>
    <xf numFmtId="0" fontId="19" fillId="2" borderId="73" xfId="4" applyFont="1" applyFill="1" applyBorder="1" applyAlignment="1">
      <alignment horizontal="center" vertical="center"/>
    </xf>
    <xf numFmtId="0" fontId="19" fillId="2" borderId="76" xfId="4" applyFont="1" applyFill="1" applyBorder="1" applyAlignment="1">
      <alignment horizontal="center" vertical="center"/>
    </xf>
    <xf numFmtId="0" fontId="19" fillId="2" borderId="76" xfId="4" applyFont="1" applyFill="1" applyBorder="1" applyAlignment="1">
      <alignment vertical="center"/>
    </xf>
    <xf numFmtId="0" fontId="26" fillId="2" borderId="74" xfId="4" applyFont="1" applyFill="1" applyBorder="1" applyAlignment="1">
      <alignment horizontal="left" vertical="center" wrapText="1"/>
    </xf>
    <xf numFmtId="0" fontId="19" fillId="2" borderId="3" xfId="4" applyFont="1" applyFill="1" applyBorder="1" applyAlignment="1">
      <alignment horizontal="center" vertical="center"/>
    </xf>
    <xf numFmtId="0" fontId="19" fillId="2" borderId="91" xfId="4" applyFont="1" applyFill="1" applyBorder="1" applyAlignment="1">
      <alignment horizontal="center" vertical="center"/>
    </xf>
    <xf numFmtId="0" fontId="26" fillId="2" borderId="0" xfId="4" applyFont="1" applyFill="1" applyBorder="1" applyAlignment="1"/>
    <xf numFmtId="0" fontId="18" fillId="0" borderId="8" xfId="4" applyFont="1" applyFill="1" applyBorder="1" applyAlignment="1">
      <alignment horizontal="center" vertical="center"/>
    </xf>
    <xf numFmtId="0" fontId="19" fillId="14" borderId="35" xfId="4" applyFont="1" applyFill="1" applyBorder="1" applyAlignment="1">
      <alignment horizontal="left" vertical="center"/>
    </xf>
    <xf numFmtId="0" fontId="48" fillId="14" borderId="87" xfId="4" applyFont="1" applyFill="1" applyBorder="1" applyAlignment="1">
      <alignment horizontal="left" vertical="center" wrapText="1"/>
    </xf>
    <xf numFmtId="0" fontId="19" fillId="14" borderId="35" xfId="4" applyFont="1" applyFill="1" applyBorder="1" applyAlignment="1">
      <alignment vertical="center"/>
    </xf>
    <xf numFmtId="0" fontId="30" fillId="2" borderId="0" xfId="4" applyFont="1" applyFill="1" applyBorder="1" applyAlignment="1">
      <alignment horizontal="left" vertical="top" wrapText="1"/>
    </xf>
    <xf numFmtId="0" fontId="50" fillId="2" borderId="0" xfId="4" applyFont="1" applyFill="1" applyBorder="1" applyAlignment="1">
      <alignment horizontal="left" vertical="top"/>
    </xf>
    <xf numFmtId="0" fontId="51" fillId="2" borderId="0" xfId="4" applyFont="1" applyFill="1" applyAlignment="1"/>
    <xf numFmtId="0" fontId="51" fillId="2" borderId="0" xfId="4" applyFont="1" applyFill="1" applyBorder="1" applyAlignment="1">
      <alignment horizontal="left" vertical="top"/>
    </xf>
    <xf numFmtId="0" fontId="19" fillId="14" borderId="53" xfId="4" applyFont="1" applyFill="1" applyBorder="1" applyAlignment="1">
      <alignment horizontal="left" vertical="top"/>
    </xf>
    <xf numFmtId="0" fontId="30" fillId="2" borderId="0" xfId="4" applyFont="1" applyFill="1" applyAlignment="1">
      <alignment horizontal="center"/>
    </xf>
    <xf numFmtId="0" fontId="19" fillId="14" borderId="34" xfId="4" applyFont="1" applyFill="1" applyBorder="1" applyAlignment="1">
      <alignment horizontal="center" vertical="center"/>
    </xf>
    <xf numFmtId="0" fontId="19" fillId="14" borderId="45" xfId="4" applyFont="1" applyFill="1" applyBorder="1" applyAlignment="1">
      <alignment horizontal="left" vertical="top"/>
    </xf>
    <xf numFmtId="0" fontId="48" fillId="14" borderId="8" xfId="4" applyFont="1" applyFill="1" applyBorder="1" applyAlignment="1">
      <alignment horizontal="left" vertical="top" wrapText="1"/>
    </xf>
    <xf numFmtId="0" fontId="18" fillId="0" borderId="34" xfId="4" applyFont="1" applyBorder="1" applyAlignment="1">
      <alignment horizontal="center" vertical="top"/>
    </xf>
    <xf numFmtId="0" fontId="19" fillId="0" borderId="35" xfId="4" applyFont="1" applyBorder="1" applyAlignment="1">
      <alignment horizontal="center"/>
    </xf>
    <xf numFmtId="0" fontId="49" fillId="2" borderId="0" xfId="4" applyFont="1" applyFill="1" applyAlignment="1"/>
    <xf numFmtId="0" fontId="45" fillId="21" borderId="42" xfId="4" applyFont="1" applyFill="1" applyBorder="1" applyAlignment="1">
      <alignment horizontal="center"/>
    </xf>
    <xf numFmtId="0" fontId="49" fillId="0" borderId="0" xfId="4" applyFont="1" applyAlignment="1"/>
    <xf numFmtId="0" fontId="28" fillId="0" borderId="88" xfId="4" applyFont="1" applyBorder="1" applyAlignment="1">
      <alignment horizontal="left" vertical="top" wrapText="1"/>
    </xf>
    <xf numFmtId="0" fontId="28" fillId="0" borderId="49" xfId="4" applyFont="1" applyBorder="1" applyAlignment="1">
      <alignment horizontal="left" vertical="top" wrapText="1"/>
    </xf>
    <xf numFmtId="0" fontId="26" fillId="18" borderId="35" xfId="4" applyFont="1" applyFill="1" applyBorder="1" applyAlignment="1">
      <alignment horizontal="left" vertical="center" wrapText="1"/>
    </xf>
    <xf numFmtId="0" fontId="28" fillId="0" borderId="42" xfId="4" applyFont="1" applyBorder="1" applyAlignment="1">
      <alignment horizontal="left" wrapText="1"/>
    </xf>
    <xf numFmtId="0" fontId="47" fillId="2" borderId="0" xfId="4" applyFont="1" applyFill="1" applyAlignment="1"/>
    <xf numFmtId="0" fontId="47" fillId="2" borderId="0" xfId="4" applyFont="1" applyFill="1" applyAlignment="1">
      <alignment horizontal="center"/>
    </xf>
    <xf numFmtId="0" fontId="47" fillId="0" borderId="0" xfId="4" applyFont="1" applyAlignment="1"/>
    <xf numFmtId="17" fontId="44" fillId="2" borderId="55" xfId="4" applyNumberFormat="1" applyFont="1" applyFill="1" applyBorder="1" applyAlignment="1">
      <alignment horizontal="center" vertical="center"/>
    </xf>
    <xf numFmtId="0" fontId="19" fillId="2" borderId="74" xfId="4" applyFont="1" applyFill="1" applyBorder="1" applyAlignment="1">
      <alignment horizontal="left" vertical="center" wrapText="1"/>
    </xf>
    <xf numFmtId="0" fontId="19" fillId="14" borderId="87" xfId="4" applyFont="1" applyFill="1" applyBorder="1" applyAlignment="1">
      <alignment horizontal="left" vertical="center" wrapText="1"/>
    </xf>
    <xf numFmtId="0" fontId="19" fillId="14" borderId="75" xfId="4" applyFont="1" applyFill="1" applyBorder="1" applyAlignment="1">
      <alignment horizontal="left" vertical="top" wrapText="1"/>
    </xf>
    <xf numFmtId="0" fontId="19" fillId="0" borderId="36" xfId="4" applyFont="1" applyBorder="1" applyAlignment="1">
      <alignment horizontal="left" wrapText="1"/>
    </xf>
    <xf numFmtId="0" fontId="19" fillId="14" borderId="8" xfId="4" applyFont="1" applyFill="1" applyBorder="1" applyAlignment="1">
      <alignment horizontal="left" vertical="top" wrapText="1"/>
    </xf>
    <xf numFmtId="0" fontId="19" fillId="0" borderId="65" xfId="4" applyFont="1" applyBorder="1" applyAlignment="1">
      <alignment horizontal="left" wrapText="1"/>
    </xf>
    <xf numFmtId="0" fontId="18" fillId="2" borderId="0" xfId="4" applyFont="1" applyFill="1" applyAlignment="1">
      <alignment horizontal="left" wrapText="1"/>
    </xf>
    <xf numFmtId="0" fontId="46" fillId="2" borderId="0" xfId="4" applyFont="1" applyFill="1" applyAlignment="1">
      <alignment horizontal="left" wrapText="1"/>
    </xf>
    <xf numFmtId="0" fontId="18" fillId="0" borderId="0" xfId="4" applyFont="1" applyAlignment="1">
      <alignment horizontal="left" wrapText="1"/>
    </xf>
    <xf numFmtId="0" fontId="30" fillId="2" borderId="0" xfId="4" applyFont="1" applyFill="1" applyBorder="1" applyAlignment="1"/>
    <xf numFmtId="0" fontId="47" fillId="2" borderId="0" xfId="4" applyFont="1" applyFill="1" applyBorder="1" applyAlignment="1"/>
    <xf numFmtId="0" fontId="30" fillId="0" borderId="0" xfId="4" applyFont="1" applyFill="1" applyBorder="1" applyAlignment="1"/>
    <xf numFmtId="0" fontId="18" fillId="0" borderId="0" xfId="4" applyFont="1" applyFill="1" applyBorder="1" applyAlignment="1"/>
    <xf numFmtId="0" fontId="18" fillId="0" borderId="0" xfId="4" applyFont="1" applyFill="1" applyBorder="1" applyAlignment="1">
      <alignment vertical="center"/>
    </xf>
    <xf numFmtId="0" fontId="19" fillId="0" borderId="0" xfId="4" applyFont="1" applyFill="1" applyBorder="1" applyAlignment="1">
      <alignment vertical="center"/>
    </xf>
    <xf numFmtId="0" fontId="49" fillId="0" borderId="0" xfId="4" applyFont="1" applyFill="1" applyBorder="1" applyAlignment="1"/>
    <xf numFmtId="0" fontId="47" fillId="0" borderId="0" xfId="4" applyFont="1" applyFill="1" applyBorder="1" applyAlignment="1"/>
    <xf numFmtId="0" fontId="18" fillId="0" borderId="0" xfId="4" applyFont="1" applyFill="1" applyBorder="1" applyAlignment="1">
      <alignment horizontal="center" vertical="top"/>
    </xf>
    <xf numFmtId="0" fontId="43" fillId="2" borderId="0" xfId="4" applyFont="1" applyFill="1" applyBorder="1" applyAlignment="1"/>
    <xf numFmtId="0" fontId="43" fillId="2" borderId="0" xfId="4" applyFont="1" applyFill="1" applyBorder="1" applyAlignment="1">
      <alignment vertical="center"/>
    </xf>
    <xf numFmtId="0" fontId="18" fillId="2" borderId="0" xfId="4" applyFont="1" applyFill="1" applyBorder="1" applyAlignment="1">
      <alignment vertical="center"/>
    </xf>
    <xf numFmtId="0" fontId="19" fillId="2" borderId="0" xfId="4" applyFont="1" applyFill="1" applyBorder="1" applyAlignment="1">
      <alignment vertical="center"/>
    </xf>
    <xf numFmtId="0" fontId="49" fillId="2" borderId="0" xfId="4" applyFont="1" applyFill="1" applyBorder="1" applyAlignment="1"/>
    <xf numFmtId="0" fontId="53" fillId="2" borderId="0" xfId="4" applyFont="1" applyFill="1" applyAlignment="1">
      <alignment horizontal="left" wrapText="1"/>
    </xf>
    <xf numFmtId="0" fontId="53" fillId="2" borderId="0" xfId="4" applyFont="1" applyFill="1" applyAlignment="1"/>
    <xf numFmtId="0" fontId="30" fillId="0" borderId="0" xfId="4" applyFont="1" applyAlignment="1"/>
    <xf numFmtId="0" fontId="53" fillId="2" borderId="0" xfId="4" applyFont="1" applyFill="1" applyBorder="1" applyAlignment="1">
      <alignment horizontal="left" vertical="top"/>
    </xf>
    <xf numFmtId="0" fontId="30" fillId="0" borderId="0" xfId="4" applyFont="1" applyAlignment="1">
      <alignment horizontal="center"/>
    </xf>
    <xf numFmtId="0" fontId="53" fillId="2" borderId="0" xfId="4" applyFont="1" applyFill="1" applyAlignment="1">
      <alignment vertical="top"/>
    </xf>
    <xf numFmtId="3" fontId="30" fillId="2" borderId="0" xfId="2" applyNumberFormat="1" applyFont="1" applyFill="1" applyBorder="1" applyAlignment="1">
      <alignment horizontal="center"/>
    </xf>
    <xf numFmtId="3" fontId="18" fillId="0" borderId="51" xfId="2" applyNumberFormat="1" applyFont="1" applyBorder="1" applyAlignment="1">
      <alignment horizontal="center"/>
    </xf>
    <xf numFmtId="0" fontId="19" fillId="18" borderId="36" xfId="4" applyFont="1" applyFill="1" applyBorder="1" applyAlignment="1">
      <alignment horizontal="center"/>
    </xf>
    <xf numFmtId="3" fontId="18" fillId="0" borderId="49" xfId="2" applyNumberFormat="1" applyFont="1" applyBorder="1" applyAlignment="1">
      <alignment horizontal="center"/>
    </xf>
    <xf numFmtId="3" fontId="18" fillId="2" borderId="0" xfId="2" applyNumberFormat="1" applyFont="1" applyFill="1" applyBorder="1" applyAlignment="1">
      <alignment horizontal="center"/>
    </xf>
    <xf numFmtId="0" fontId="18" fillId="2" borderId="0" xfId="4" applyFont="1" applyFill="1" applyAlignment="1">
      <alignment horizontal="center"/>
    </xf>
    <xf numFmtId="0" fontId="18" fillId="0" borderId="0" xfId="4" applyFont="1" applyAlignment="1">
      <alignment horizontal="center"/>
    </xf>
    <xf numFmtId="0" fontId="55" fillId="0" borderId="0" xfId="10"/>
    <xf numFmtId="0" fontId="55" fillId="0" borderId="0" xfId="10" applyAlignment="1"/>
    <xf numFmtId="0" fontId="2" fillId="0" borderId="0" xfId="11" applyAlignment="1"/>
    <xf numFmtId="0" fontId="55" fillId="0" borderId="0" xfId="10" applyBorder="1"/>
    <xf numFmtId="0" fontId="56" fillId="0" borderId="0" xfId="10" applyFont="1" applyBorder="1" applyAlignment="1">
      <alignment horizontal="right" vertical="top"/>
    </xf>
    <xf numFmtId="0" fontId="61" fillId="2" borderId="0" xfId="11" applyFont="1" applyFill="1" applyAlignment="1">
      <alignment horizontal="right" wrapText="1"/>
    </xf>
    <xf numFmtId="0" fontId="63" fillId="0" borderId="0" xfId="11" applyFont="1" applyAlignment="1"/>
    <xf numFmtId="0" fontId="64" fillId="0" borderId="0" xfId="10" applyFont="1"/>
    <xf numFmtId="0" fontId="66" fillId="2" borderId="0" xfId="11" applyFont="1" applyFill="1" applyAlignment="1">
      <alignment horizontal="right" wrapText="1"/>
    </xf>
    <xf numFmtId="0" fontId="67" fillId="0" borderId="0" xfId="10" applyFont="1"/>
    <xf numFmtId="0" fontId="68" fillId="0" borderId="0" xfId="11" applyFont="1" applyFill="1" applyAlignment="1">
      <alignment horizontal="right" wrapText="1"/>
    </xf>
    <xf numFmtId="0" fontId="2" fillId="0" borderId="0" xfId="11" applyFont="1" applyFill="1" applyAlignment="1">
      <alignment wrapText="1"/>
    </xf>
    <xf numFmtId="0" fontId="55" fillId="0" borderId="0" xfId="11" applyFont="1" applyAlignment="1">
      <alignment horizontal="justify" wrapText="1"/>
    </xf>
    <xf numFmtId="0" fontId="69" fillId="0" borderId="0" xfId="11" applyFont="1" applyAlignment="1"/>
    <xf numFmtId="0" fontId="70" fillId="0" borderId="0" xfId="11" applyFont="1" applyAlignment="1">
      <alignment horizontal="justify" wrapText="1"/>
    </xf>
    <xf numFmtId="0" fontId="71" fillId="22" borderId="1" xfId="10" applyFont="1" applyFill="1" applyBorder="1" applyAlignment="1">
      <alignment horizontal="center" vertical="top" wrapText="1"/>
    </xf>
    <xf numFmtId="0" fontId="71" fillId="22" borderId="6" xfId="10" applyFont="1" applyFill="1" applyBorder="1" applyAlignment="1">
      <alignment horizontal="center" vertical="top" wrapText="1"/>
    </xf>
    <xf numFmtId="0" fontId="71" fillId="22" borderId="2" xfId="10" applyFont="1" applyFill="1" applyBorder="1" applyAlignment="1">
      <alignment horizontal="center" vertical="top" wrapText="1"/>
    </xf>
    <xf numFmtId="0" fontId="55" fillId="0" borderId="1" xfId="10" applyFont="1" applyBorder="1" applyAlignment="1">
      <alignment horizontal="center" wrapText="1"/>
    </xf>
    <xf numFmtId="0" fontId="55" fillId="0" borderId="6" xfId="10" applyFont="1" applyBorder="1" applyAlignment="1">
      <alignment horizontal="center" wrapText="1"/>
    </xf>
    <xf numFmtId="0" fontId="55" fillId="0" borderId="1" xfId="10" quotePrefix="1" applyFont="1" applyBorder="1" applyAlignment="1">
      <alignment horizontal="center" wrapText="1"/>
    </xf>
    <xf numFmtId="0" fontId="55" fillId="0" borderId="2" xfId="10" quotePrefix="1" applyFont="1" applyBorder="1" applyAlignment="1">
      <alignment horizontal="center" wrapText="1"/>
    </xf>
    <xf numFmtId="15" fontId="55" fillId="0" borderId="1" xfId="10" applyNumberFormat="1" applyFont="1" applyBorder="1" applyAlignment="1">
      <alignment horizontal="center" wrapText="1"/>
    </xf>
    <xf numFmtId="0" fontId="55" fillId="0" borderId="2" xfId="10" applyFont="1" applyBorder="1" applyAlignment="1">
      <alignment horizontal="center" wrapText="1"/>
    </xf>
    <xf numFmtId="0" fontId="6" fillId="0" borderId="0" xfId="10" applyFont="1" applyBorder="1" applyAlignment="1">
      <alignment horizontal="center" wrapText="1"/>
    </xf>
    <xf numFmtId="0" fontId="74" fillId="0" borderId="0" xfId="12" applyFont="1"/>
    <xf numFmtId="0" fontId="75" fillId="0" borderId="1" xfId="11" applyFont="1" applyBorder="1" applyAlignment="1">
      <alignment horizontal="justify" vertical="center" wrapText="1"/>
    </xf>
    <xf numFmtId="0" fontId="76" fillId="0" borderId="1" xfId="11" applyFont="1" applyBorder="1" applyAlignment="1">
      <alignment horizontal="justify" vertical="center" wrapText="1"/>
    </xf>
    <xf numFmtId="0" fontId="6" fillId="0" borderId="0" xfId="12"/>
    <xf numFmtId="0" fontId="6" fillId="0" borderId="89" xfId="12" applyBorder="1"/>
    <xf numFmtId="0" fontId="6" fillId="0" borderId="40" xfId="12" applyBorder="1"/>
    <xf numFmtId="0" fontId="6" fillId="0" borderId="86" xfId="12" applyBorder="1"/>
    <xf numFmtId="0" fontId="80" fillId="0" borderId="1" xfId="11" applyFont="1" applyBorder="1" applyAlignment="1">
      <alignment horizontal="justify" vertical="center" wrapText="1"/>
    </xf>
    <xf numFmtId="0" fontId="6" fillId="0" borderId="95" xfId="12" applyFont="1" applyBorder="1" applyAlignment="1">
      <alignment vertical="top" wrapText="1"/>
    </xf>
    <xf numFmtId="0" fontId="6" fillId="0" borderId="0" xfId="12" applyFont="1" applyBorder="1" applyAlignment="1">
      <alignment vertical="top" wrapText="1"/>
    </xf>
    <xf numFmtId="0" fontId="6" fillId="0" borderId="0" xfId="12" applyAlignment="1">
      <alignment vertical="top"/>
    </xf>
    <xf numFmtId="0" fontId="6" fillId="0" borderId="9" xfId="12" applyFont="1" applyBorder="1" applyAlignment="1">
      <alignment vertical="top" wrapText="1"/>
    </xf>
    <xf numFmtId="0" fontId="6" fillId="0" borderId="7" xfId="12" applyFont="1" applyBorder="1" applyAlignment="1">
      <alignment vertical="top" wrapText="1"/>
    </xf>
    <xf numFmtId="0" fontId="6" fillId="0" borderId="0" xfId="12" applyBorder="1"/>
    <xf numFmtId="0" fontId="2" fillId="0" borderId="0" xfId="11"/>
    <xf numFmtId="0" fontId="19" fillId="2" borderId="59" xfId="4" applyFont="1" applyFill="1" applyBorder="1" applyAlignment="1">
      <alignment horizontal="center"/>
    </xf>
    <xf numFmtId="0" fontId="18" fillId="2" borderId="59" xfId="4" applyFont="1" applyFill="1" applyBorder="1" applyAlignment="1"/>
    <xf numFmtId="0" fontId="48" fillId="2" borderId="59" xfId="4" applyFont="1" applyFill="1" applyBorder="1" applyAlignment="1">
      <alignment horizontal="left" wrapText="1"/>
    </xf>
    <xf numFmtId="0" fontId="18" fillId="2" borderId="59" xfId="4" applyFont="1" applyFill="1" applyBorder="1" applyAlignment="1">
      <alignment horizontal="center"/>
    </xf>
    <xf numFmtId="0" fontId="19" fillId="2" borderId="34" xfId="4" applyFont="1" applyFill="1" applyBorder="1" applyAlignment="1">
      <alignment horizontal="left" vertical="top"/>
    </xf>
    <xf numFmtId="0" fontId="48" fillId="2" borderId="35" xfId="4" applyFont="1" applyFill="1" applyBorder="1" applyAlignment="1">
      <alignment horizontal="left" vertical="center" wrapText="1"/>
    </xf>
    <xf numFmtId="0" fontId="19" fillId="2" borderId="36" xfId="4" applyFont="1" applyFill="1" applyBorder="1" applyAlignment="1">
      <alignment horizontal="center"/>
    </xf>
    <xf numFmtId="0" fontId="43" fillId="2" borderId="0" xfId="4" applyFont="1" applyFill="1" applyAlignment="1"/>
    <xf numFmtId="0" fontId="43" fillId="2" borderId="0" xfId="4" applyFont="1" applyFill="1" applyAlignment="1">
      <alignment vertical="center"/>
    </xf>
    <xf numFmtId="0" fontId="81" fillId="2" borderId="0" xfId="4" applyFont="1" applyFill="1" applyAlignment="1"/>
    <xf numFmtId="0" fontId="0" fillId="2" borderId="0" xfId="0" applyFill="1"/>
    <xf numFmtId="0" fontId="18" fillId="2" borderId="0" xfId="4" applyFont="1" applyFill="1" applyAlignment="1">
      <alignment wrapText="1"/>
    </xf>
    <xf numFmtId="0" fontId="18" fillId="2" borderId="0" xfId="4" applyFont="1" applyFill="1" applyAlignment="1">
      <alignment vertical="center" wrapText="1"/>
    </xf>
    <xf numFmtId="0" fontId="53" fillId="2" borderId="0" xfId="4" applyFont="1" applyFill="1" applyAlignment="1">
      <alignment horizontal="center" wrapText="1"/>
    </xf>
    <xf numFmtId="0" fontId="53" fillId="2" borderId="0" xfId="4" applyFont="1" applyFill="1" applyBorder="1" applyAlignment="1">
      <alignment horizontal="left" vertical="top" wrapText="1"/>
    </xf>
    <xf numFmtId="0" fontId="45" fillId="23" borderId="34" xfId="4" applyFont="1" applyFill="1" applyBorder="1" applyAlignment="1">
      <alignment horizontal="left" vertical="top"/>
    </xf>
    <xf numFmtId="0" fontId="45" fillId="23" borderId="87" xfId="4" applyFont="1" applyFill="1" applyBorder="1" applyAlignment="1">
      <alignment horizontal="center" vertical="top"/>
    </xf>
    <xf numFmtId="0" fontId="52" fillId="23" borderId="42" xfId="4" applyFont="1" applyFill="1" applyBorder="1" applyAlignment="1">
      <alignment horizontal="left" wrapText="1"/>
    </xf>
    <xf numFmtId="0" fontId="19" fillId="24" borderId="53" xfId="4" applyFont="1" applyFill="1" applyBorder="1" applyAlignment="1">
      <alignment horizontal="left" vertical="center"/>
    </xf>
    <xf numFmtId="0" fontId="19" fillId="2" borderId="0" xfId="4" applyFont="1" applyFill="1" applyBorder="1" applyAlignment="1">
      <alignment horizontal="left" wrapText="1"/>
    </xf>
    <xf numFmtId="3" fontId="19" fillId="18" borderId="36" xfId="4" applyNumberFormat="1" applyFont="1" applyFill="1" applyBorder="1" applyAlignment="1">
      <alignment horizontal="center"/>
    </xf>
    <xf numFmtId="0" fontId="84" fillId="2" borderId="0" xfId="4" applyFont="1" applyFill="1" applyBorder="1" applyAlignment="1">
      <alignment horizontal="center"/>
    </xf>
    <xf numFmtId="0" fontId="83" fillId="2" borderId="0" xfId="4" applyFont="1" applyFill="1" applyAlignment="1">
      <alignment horizontal="center"/>
    </xf>
    <xf numFmtId="0" fontId="83" fillId="2" borderId="59" xfId="4" applyFont="1" applyFill="1" applyBorder="1" applyAlignment="1">
      <alignment horizontal="center"/>
    </xf>
    <xf numFmtId="0" fontId="85" fillId="2" borderId="41" xfId="4" applyFont="1" applyFill="1" applyBorder="1" applyAlignment="1">
      <alignment horizontal="center"/>
    </xf>
    <xf numFmtId="0" fontId="85" fillId="2" borderId="42" xfId="4" applyFont="1" applyFill="1" applyBorder="1" applyAlignment="1">
      <alignment horizontal="center"/>
    </xf>
    <xf numFmtId="0" fontId="85" fillId="2" borderId="44" xfId="4" applyFont="1" applyFill="1" applyBorder="1" applyAlignment="1">
      <alignment horizontal="center"/>
    </xf>
    <xf numFmtId="0" fontId="83" fillId="0" borderId="0" xfId="4" applyFont="1" applyAlignment="1">
      <alignment horizontal="center"/>
    </xf>
    <xf numFmtId="14" fontId="55" fillId="0" borderId="6" xfId="10" applyNumberFormat="1" applyFont="1" applyBorder="1" applyAlignment="1">
      <alignment horizontal="center" wrapText="1"/>
    </xf>
    <xf numFmtId="0" fontId="18" fillId="14" borderId="47" xfId="4" applyFont="1" applyFill="1" applyBorder="1" applyAlignment="1">
      <alignment horizontal="center"/>
    </xf>
    <xf numFmtId="3" fontId="18" fillId="0" borderId="97" xfId="2" applyNumberFormat="1" applyFont="1" applyBorder="1" applyAlignment="1">
      <alignment horizontal="center"/>
    </xf>
    <xf numFmtId="0" fontId="18" fillId="25" borderId="1" xfId="4" applyFont="1" applyFill="1" applyBorder="1" applyAlignment="1">
      <alignment horizontal="center"/>
    </xf>
    <xf numFmtId="0" fontId="18" fillId="25" borderId="0" xfId="4" applyFont="1" applyFill="1" applyBorder="1" applyAlignment="1">
      <alignment horizontal="center"/>
    </xf>
    <xf numFmtId="0" fontId="18" fillId="25" borderId="55" xfId="4" applyFont="1" applyFill="1" applyBorder="1" applyAlignment="1">
      <alignment horizontal="center"/>
    </xf>
    <xf numFmtId="0" fontId="82" fillId="25" borderId="41" xfId="4" applyFont="1" applyFill="1" applyBorder="1" applyAlignment="1">
      <alignment horizontal="center"/>
    </xf>
    <xf numFmtId="0" fontId="82" fillId="25" borderId="42" xfId="4" applyFont="1" applyFill="1" applyBorder="1" applyAlignment="1">
      <alignment horizontal="center"/>
    </xf>
    <xf numFmtId="0" fontId="82" fillId="25" borderId="44" xfId="4" applyFont="1" applyFill="1" applyBorder="1" applyAlignment="1">
      <alignment horizontal="center"/>
    </xf>
    <xf numFmtId="0" fontId="87" fillId="25" borderId="70" xfId="4" applyFont="1" applyFill="1" applyBorder="1" applyAlignment="1">
      <alignment horizontal="center"/>
    </xf>
    <xf numFmtId="0" fontId="87" fillId="25" borderId="40" xfId="4" applyFont="1" applyFill="1" applyBorder="1" applyAlignment="1">
      <alignment horizontal="center"/>
    </xf>
    <xf numFmtId="0" fontId="87" fillId="25" borderId="86" xfId="4" applyFont="1" applyFill="1" applyBorder="1" applyAlignment="1">
      <alignment horizontal="center"/>
    </xf>
    <xf numFmtId="0" fontId="83" fillId="25" borderId="46" xfId="4" applyFont="1" applyFill="1" applyBorder="1" applyAlignment="1">
      <alignment horizontal="center"/>
    </xf>
    <xf numFmtId="0" fontId="83" fillId="25" borderId="67" xfId="4" applyFont="1" applyFill="1" applyBorder="1" applyAlignment="1">
      <alignment horizontal="center"/>
    </xf>
    <xf numFmtId="0" fontId="83" fillId="25" borderId="48" xfId="4" applyFont="1" applyFill="1" applyBorder="1" applyAlignment="1">
      <alignment horizontal="center"/>
    </xf>
    <xf numFmtId="0" fontId="83" fillId="25" borderId="1" xfId="4" applyFont="1" applyFill="1" applyBorder="1" applyAlignment="1">
      <alignment horizontal="center"/>
    </xf>
    <xf numFmtId="0" fontId="83" fillId="25" borderId="62" xfId="4" applyFont="1" applyFill="1" applyBorder="1" applyAlignment="1">
      <alignment horizontal="center"/>
    </xf>
    <xf numFmtId="0" fontId="83" fillId="25" borderId="61" xfId="4" applyFont="1" applyFill="1" applyBorder="1" applyAlignment="1">
      <alignment horizontal="center"/>
    </xf>
    <xf numFmtId="0" fontId="83" fillId="25" borderId="55" xfId="4" applyFont="1" applyFill="1" applyBorder="1" applyAlignment="1">
      <alignment horizontal="center"/>
    </xf>
    <xf numFmtId="0" fontId="83" fillId="25" borderId="0" xfId="4" applyFont="1" applyFill="1" applyBorder="1" applyAlignment="1">
      <alignment horizontal="center"/>
    </xf>
    <xf numFmtId="0" fontId="83" fillId="25" borderId="5" xfId="4" applyFont="1" applyFill="1" applyBorder="1" applyAlignment="1">
      <alignment horizontal="center"/>
    </xf>
    <xf numFmtId="0" fontId="18" fillId="0" borderId="98" xfId="4" applyFont="1" applyBorder="1" applyAlignment="1">
      <alignment horizontal="justify" vertical="top" wrapText="1"/>
    </xf>
    <xf numFmtId="0" fontId="18" fillId="0" borderId="91" xfId="4" applyFont="1" applyFill="1" applyBorder="1" applyAlignment="1">
      <alignment horizontal="center"/>
    </xf>
    <xf numFmtId="0" fontId="18" fillId="16" borderId="98" xfId="4" applyFont="1" applyFill="1" applyBorder="1" applyAlignment="1">
      <alignment horizontal="center"/>
    </xf>
    <xf numFmtId="0" fontId="18" fillId="3" borderId="4" xfId="4" applyFont="1" applyFill="1" applyBorder="1" applyAlignment="1">
      <alignment horizontal="center" vertical="center"/>
    </xf>
    <xf numFmtId="0" fontId="83" fillId="25" borderId="99" xfId="4" applyFont="1" applyFill="1" applyBorder="1" applyAlignment="1">
      <alignment horizontal="center"/>
    </xf>
    <xf numFmtId="0" fontId="83" fillId="25" borderId="98" xfId="4" applyFont="1" applyFill="1" applyBorder="1" applyAlignment="1">
      <alignment horizontal="center"/>
    </xf>
    <xf numFmtId="3" fontId="18" fillId="0" borderId="100" xfId="2" applyNumberFormat="1" applyFont="1" applyBorder="1" applyAlignment="1">
      <alignment horizontal="center"/>
    </xf>
    <xf numFmtId="3" fontId="18" fillId="0" borderId="66" xfId="2" applyNumberFormat="1" applyFont="1" applyBorder="1" applyAlignment="1">
      <alignment horizontal="center"/>
    </xf>
    <xf numFmtId="0" fontId="18" fillId="0" borderId="101" xfId="4" applyFont="1" applyBorder="1" applyAlignment="1">
      <alignment horizontal="center" vertical="top"/>
    </xf>
    <xf numFmtId="0" fontId="18" fillId="0" borderId="102" xfId="4" applyFont="1" applyBorder="1" applyAlignment="1">
      <alignment horizontal="justify" vertical="top" wrapText="1"/>
    </xf>
    <xf numFmtId="0" fontId="18" fillId="0" borderId="102" xfId="4" applyFont="1" applyBorder="1" applyAlignment="1">
      <alignment horizontal="left" vertical="top" wrapText="1"/>
    </xf>
    <xf numFmtId="0" fontId="47" fillId="0" borderId="102" xfId="4" applyFont="1" applyBorder="1" applyAlignment="1">
      <alignment horizontal="left" vertical="top" wrapText="1"/>
    </xf>
    <xf numFmtId="0" fontId="18" fillId="18" borderId="102" xfId="4" applyFont="1" applyFill="1" applyBorder="1" applyAlignment="1">
      <alignment horizontal="center"/>
    </xf>
    <xf numFmtId="0" fontId="18" fillId="18" borderId="102" xfId="4" applyFont="1" applyFill="1" applyBorder="1" applyAlignment="1">
      <alignment horizontal="center" vertical="center"/>
    </xf>
    <xf numFmtId="0" fontId="83" fillId="25" borderId="101" xfId="4" applyFont="1" applyFill="1" applyBorder="1" applyAlignment="1">
      <alignment horizontal="center"/>
    </xf>
    <xf numFmtId="0" fontId="83" fillId="25" borderId="102" xfId="4" applyFont="1" applyFill="1" applyBorder="1" applyAlignment="1">
      <alignment horizontal="center"/>
    </xf>
    <xf numFmtId="3" fontId="18" fillId="0" borderId="104" xfId="2" applyNumberFormat="1" applyFont="1" applyBorder="1" applyAlignment="1">
      <alignment horizontal="center"/>
    </xf>
    <xf numFmtId="0" fontId="55" fillId="0" borderId="1" xfId="10" applyBorder="1"/>
    <xf numFmtId="0" fontId="31" fillId="2" borderId="0" xfId="4" applyFont="1" applyFill="1" applyBorder="1" applyAlignment="1">
      <alignment horizontal="center" vertical="center" textRotation="90"/>
    </xf>
    <xf numFmtId="0" fontId="18" fillId="0" borderId="87" xfId="4" applyFont="1" applyFill="1" applyBorder="1" applyAlignment="1">
      <alignment horizontal="center"/>
    </xf>
    <xf numFmtId="0" fontId="18" fillId="0" borderId="0" xfId="4" applyFont="1" applyBorder="1" applyAlignment="1">
      <alignment horizontal="justify" vertical="top" wrapText="1"/>
    </xf>
    <xf numFmtId="0" fontId="83" fillId="25" borderId="96" xfId="4" applyFont="1" applyFill="1" applyBorder="1" applyAlignment="1">
      <alignment horizontal="center"/>
    </xf>
    <xf numFmtId="0" fontId="86" fillId="25" borderId="102" xfId="4" applyFont="1" applyFill="1" applyBorder="1" applyAlignment="1">
      <alignment horizontal="center" vertical="center" textRotation="90"/>
    </xf>
    <xf numFmtId="0" fontId="87" fillId="25" borderId="0" xfId="4" applyFont="1" applyFill="1" applyBorder="1" applyAlignment="1">
      <alignment horizontal="center"/>
    </xf>
    <xf numFmtId="0" fontId="83" fillId="25" borderId="57" xfId="4" applyFont="1" applyFill="1" applyBorder="1" applyAlignment="1">
      <alignment horizontal="center"/>
    </xf>
    <xf numFmtId="0" fontId="83" fillId="25" borderId="54" xfId="4" applyFont="1" applyFill="1" applyBorder="1" applyAlignment="1">
      <alignment horizontal="center"/>
    </xf>
    <xf numFmtId="0" fontId="83" fillId="25" borderId="75" xfId="4" applyFont="1" applyFill="1" applyBorder="1" applyAlignment="1">
      <alignment horizontal="center"/>
    </xf>
    <xf numFmtId="0" fontId="31" fillId="2" borderId="96" xfId="4" applyFont="1" applyFill="1" applyBorder="1" applyAlignment="1">
      <alignment horizontal="center" vertical="center" textRotation="90"/>
    </xf>
    <xf numFmtId="0" fontId="86" fillId="25" borderId="101" xfId="4" applyFont="1" applyFill="1" applyBorder="1" applyAlignment="1">
      <alignment horizontal="center" vertical="center" textRotation="90"/>
    </xf>
    <xf numFmtId="0" fontId="86" fillId="25" borderId="95" xfId="4" applyFont="1" applyFill="1" applyBorder="1" applyAlignment="1">
      <alignment horizontal="center" vertical="center" textRotation="90"/>
    </xf>
    <xf numFmtId="0" fontId="86" fillId="25" borderId="103" xfId="4" applyFont="1" applyFill="1" applyBorder="1" applyAlignment="1">
      <alignment horizontal="center" vertical="center" textRotation="90"/>
    </xf>
    <xf numFmtId="16" fontId="86" fillId="25" borderId="62" xfId="4" applyNumberFormat="1" applyFont="1" applyFill="1" applyBorder="1" applyAlignment="1">
      <alignment horizontal="center" vertical="center" textRotation="90"/>
    </xf>
    <xf numFmtId="16" fontId="86" fillId="25" borderId="61" xfId="4" applyNumberFormat="1" applyFont="1" applyFill="1" applyBorder="1" applyAlignment="1">
      <alignment horizontal="center" vertical="center" textRotation="90"/>
    </xf>
    <xf numFmtId="16" fontId="86" fillId="25" borderId="64" xfId="4" applyNumberFormat="1" applyFont="1" applyFill="1" applyBorder="1" applyAlignment="1">
      <alignment horizontal="center" vertical="center" textRotation="90"/>
    </xf>
    <xf numFmtId="16" fontId="86" fillId="25" borderId="63" xfId="4" applyNumberFormat="1" applyFont="1" applyFill="1" applyBorder="1" applyAlignment="1">
      <alignment horizontal="center" vertical="center" textRotation="90"/>
    </xf>
    <xf numFmtId="0" fontId="86" fillId="25" borderId="1" xfId="4" applyFont="1" applyFill="1" applyBorder="1" applyAlignment="1">
      <alignment horizontal="center" vertical="center" textRotation="90"/>
    </xf>
    <xf numFmtId="0" fontId="86" fillId="25" borderId="48" xfId="4" applyFont="1" applyFill="1" applyBorder="1" applyAlignment="1">
      <alignment horizontal="center" vertical="center" textRotation="90"/>
    </xf>
    <xf numFmtId="0" fontId="86" fillId="25" borderId="2" xfId="4" applyFont="1" applyFill="1" applyBorder="1" applyAlignment="1">
      <alignment horizontal="center" vertical="center" textRotation="90"/>
    </xf>
    <xf numFmtId="0" fontId="87" fillId="25" borderId="73" xfId="4" applyFont="1" applyFill="1" applyBorder="1" applyAlignment="1"/>
    <xf numFmtId="0" fontId="87" fillId="25" borderId="59" xfId="4" applyFont="1" applyFill="1" applyBorder="1" applyAlignment="1"/>
    <xf numFmtId="0" fontId="87" fillId="25" borderId="74" xfId="4" applyFont="1" applyFill="1" applyBorder="1" applyAlignment="1"/>
    <xf numFmtId="0" fontId="87" fillId="25" borderId="70" xfId="4" applyFont="1" applyFill="1" applyBorder="1" applyAlignment="1"/>
    <xf numFmtId="0" fontId="87" fillId="25" borderId="40" xfId="4" applyFont="1" applyFill="1" applyBorder="1" applyAlignment="1"/>
    <xf numFmtId="0" fontId="87" fillId="25" borderId="71" xfId="4" applyFont="1" applyFill="1" applyBorder="1" applyAlignment="1"/>
    <xf numFmtId="0" fontId="86" fillId="11" borderId="49" xfId="4" applyFont="1" applyFill="1" applyBorder="1" applyAlignment="1">
      <alignment horizontal="center" vertical="center" textRotation="90"/>
    </xf>
    <xf numFmtId="0" fontId="86" fillId="11" borderId="101" xfId="4" applyFont="1" applyFill="1" applyBorder="1" applyAlignment="1">
      <alignment horizontal="center" vertical="center" textRotation="90"/>
    </xf>
    <xf numFmtId="16" fontId="86" fillId="11" borderId="64" xfId="4" applyNumberFormat="1" applyFont="1" applyFill="1" applyBorder="1" applyAlignment="1">
      <alignment horizontal="center" vertical="center" textRotation="90"/>
    </xf>
    <xf numFmtId="16" fontId="86" fillId="11" borderId="62" xfId="4" applyNumberFormat="1" applyFont="1" applyFill="1" applyBorder="1" applyAlignment="1">
      <alignment horizontal="center" vertical="center" textRotation="90"/>
    </xf>
    <xf numFmtId="0" fontId="87" fillId="11" borderId="74" xfId="4" applyFont="1" applyFill="1" applyBorder="1" applyAlignment="1"/>
    <xf numFmtId="0" fontId="87" fillId="11" borderId="73" xfId="4" applyFont="1" applyFill="1" applyBorder="1" applyAlignment="1"/>
    <xf numFmtId="0" fontId="87" fillId="11" borderId="71" xfId="4" applyFont="1" applyFill="1" applyBorder="1" applyAlignment="1"/>
    <xf numFmtId="0" fontId="87" fillId="11" borderId="70" xfId="4" applyFont="1" applyFill="1" applyBorder="1" applyAlignment="1"/>
    <xf numFmtId="0" fontId="83" fillId="11" borderId="67" xfId="4" applyFont="1" applyFill="1" applyBorder="1" applyAlignment="1">
      <alignment horizontal="center"/>
    </xf>
    <xf numFmtId="0" fontId="83" fillId="11" borderId="1" xfId="4" applyFont="1" applyFill="1" applyBorder="1" applyAlignment="1">
      <alignment horizontal="center"/>
    </xf>
    <xf numFmtId="0" fontId="83" fillId="11" borderId="98" xfId="4" applyFont="1" applyFill="1" applyBorder="1" applyAlignment="1">
      <alignment horizontal="center"/>
    </xf>
    <xf numFmtId="0" fontId="83" fillId="11" borderId="61" xfId="4" applyFont="1" applyFill="1" applyBorder="1" applyAlignment="1">
      <alignment horizontal="center"/>
    </xf>
    <xf numFmtId="0" fontId="83" fillId="11" borderId="55" xfId="4" applyFont="1" applyFill="1" applyBorder="1" applyAlignment="1">
      <alignment horizontal="center"/>
    </xf>
    <xf numFmtId="0" fontId="83" fillId="11" borderId="102" xfId="4" applyFont="1" applyFill="1" applyBorder="1" applyAlignment="1">
      <alignment horizontal="center"/>
    </xf>
    <xf numFmtId="0" fontId="83" fillId="11" borderId="0" xfId="4" applyFont="1" applyFill="1" applyBorder="1" applyAlignment="1">
      <alignment horizontal="center"/>
    </xf>
    <xf numFmtId="0" fontId="83" fillId="11" borderId="5" xfId="4" applyFont="1" applyFill="1" applyBorder="1" applyAlignment="1">
      <alignment horizontal="center"/>
    </xf>
    <xf numFmtId="0" fontId="18" fillId="0" borderId="43" xfId="4" applyFont="1" applyFill="1" applyBorder="1" applyAlignment="1">
      <alignment horizontal="center"/>
    </xf>
    <xf numFmtId="0" fontId="18" fillId="25" borderId="2" xfId="4" applyFont="1" applyFill="1" applyBorder="1" applyAlignment="1">
      <alignment horizontal="center"/>
    </xf>
    <xf numFmtId="3" fontId="18" fillId="0" borderId="47" xfId="2" applyNumberFormat="1" applyFont="1" applyBorder="1" applyAlignment="1">
      <alignment horizontal="center"/>
    </xf>
    <xf numFmtId="0" fontId="45" fillId="21" borderId="43" xfId="4" applyFont="1" applyFill="1" applyBorder="1" applyAlignment="1">
      <alignment horizontal="center"/>
    </xf>
    <xf numFmtId="0" fontId="44" fillId="2" borderId="41" xfId="4" applyFont="1" applyFill="1" applyBorder="1" applyAlignment="1">
      <alignment horizontal="center" vertical="center" textRotation="90"/>
    </xf>
    <xf numFmtId="0" fontId="44" fillId="2" borderId="42" xfId="4" applyFont="1" applyFill="1" applyBorder="1" applyAlignment="1">
      <alignment horizontal="center" vertical="center" textRotation="90"/>
    </xf>
    <xf numFmtId="0" fontId="44" fillId="2" borderId="44" xfId="4" applyFont="1" applyFill="1" applyBorder="1" applyAlignment="1">
      <alignment horizontal="center" vertical="center" textRotation="90"/>
    </xf>
    <xf numFmtId="0" fontId="86" fillId="26" borderId="1" xfId="4" applyFont="1" applyFill="1" applyBorder="1" applyAlignment="1">
      <alignment horizontal="center" vertical="center" textRotation="90"/>
    </xf>
    <xf numFmtId="16" fontId="86" fillId="26" borderId="61" xfId="4" applyNumberFormat="1" applyFont="1" applyFill="1" applyBorder="1" applyAlignment="1">
      <alignment horizontal="center" vertical="center" textRotation="90"/>
    </xf>
    <xf numFmtId="0" fontId="83" fillId="26" borderId="67" xfId="4" applyFont="1" applyFill="1" applyBorder="1" applyAlignment="1">
      <alignment horizontal="center"/>
    </xf>
    <xf numFmtId="0" fontId="83" fillId="26" borderId="1" xfId="4" applyFont="1" applyFill="1" applyBorder="1" applyAlignment="1">
      <alignment horizontal="center"/>
    </xf>
    <xf numFmtId="0" fontId="83" fillId="26" borderId="98" xfId="4" applyFont="1" applyFill="1" applyBorder="1" applyAlignment="1">
      <alignment horizontal="center"/>
    </xf>
    <xf numFmtId="0" fontId="83" fillId="26" borderId="61" xfId="4" applyFont="1" applyFill="1" applyBorder="1" applyAlignment="1">
      <alignment horizontal="center"/>
    </xf>
    <xf numFmtId="0" fontId="83" fillId="26" borderId="55" xfId="4" applyFont="1" applyFill="1" applyBorder="1" applyAlignment="1">
      <alignment horizontal="center"/>
    </xf>
    <xf numFmtId="0" fontId="83" fillId="26" borderId="102" xfId="4" applyFont="1" applyFill="1" applyBorder="1" applyAlignment="1">
      <alignment horizontal="center"/>
    </xf>
    <xf numFmtId="0" fontId="83" fillId="26" borderId="0" xfId="4" applyFont="1" applyFill="1" applyBorder="1" applyAlignment="1">
      <alignment horizontal="center"/>
    </xf>
    <xf numFmtId="0" fontId="83" fillId="26" borderId="5" xfId="4" applyFont="1" applyFill="1" applyBorder="1" applyAlignment="1">
      <alignment horizontal="center"/>
    </xf>
    <xf numFmtId="0" fontId="28" fillId="2" borderId="0" xfId="4" applyFont="1" applyFill="1" applyAlignment="1">
      <alignment wrapText="1"/>
    </xf>
    <xf numFmtId="0" fontId="19" fillId="2" borderId="76" xfId="4" applyFont="1" applyFill="1" applyBorder="1" applyAlignment="1">
      <alignment horizontal="center" vertical="center" wrapText="1"/>
    </xf>
    <xf numFmtId="0" fontId="19" fillId="18" borderId="35" xfId="4" applyFont="1" applyFill="1" applyBorder="1" applyAlignment="1">
      <alignment horizontal="center" vertical="center" wrapText="1"/>
    </xf>
    <xf numFmtId="0" fontId="19" fillId="2" borderId="0" xfId="4" applyFont="1" applyFill="1" applyBorder="1" applyAlignment="1">
      <alignment horizontal="center" wrapText="1"/>
    </xf>
    <xf numFmtId="0" fontId="19" fillId="2" borderId="59" xfId="4" applyFont="1" applyFill="1" applyBorder="1" applyAlignment="1">
      <alignment horizontal="center" wrapText="1"/>
    </xf>
    <xf numFmtId="0" fontId="19" fillId="2" borderId="35" xfId="4" applyFont="1" applyFill="1" applyBorder="1" applyAlignment="1">
      <alignment horizontal="center" vertical="center" wrapText="1"/>
    </xf>
    <xf numFmtId="0" fontId="51" fillId="2" borderId="0" xfId="4" applyFont="1" applyFill="1" applyBorder="1" applyAlignment="1">
      <alignment horizontal="left" vertical="top" wrapText="1"/>
    </xf>
    <xf numFmtId="0" fontId="51" fillId="2" borderId="0" xfId="4" applyFont="1" applyFill="1" applyAlignment="1">
      <alignment wrapText="1"/>
    </xf>
    <xf numFmtId="0" fontId="28" fillId="0" borderId="0" xfId="4" applyFont="1" applyAlignment="1">
      <alignment wrapText="1"/>
    </xf>
    <xf numFmtId="0" fontId="18" fillId="0" borderId="98" xfId="4" applyFont="1" applyBorder="1" applyAlignment="1">
      <alignment horizontal="left" vertical="top" wrapText="1"/>
    </xf>
    <xf numFmtId="0" fontId="47" fillId="0" borderId="105" xfId="4" applyFont="1" applyBorder="1" applyAlignment="1">
      <alignment horizontal="left" vertical="top" wrapText="1"/>
    </xf>
    <xf numFmtId="0" fontId="47" fillId="0" borderId="51" xfId="4" applyFont="1" applyBorder="1" applyAlignment="1">
      <alignment horizontal="left" vertical="top" wrapText="1"/>
    </xf>
    <xf numFmtId="0" fontId="47" fillId="0" borderId="100" xfId="4" applyFont="1" applyBorder="1" applyAlignment="1">
      <alignment horizontal="left" vertical="top" wrapText="1"/>
    </xf>
    <xf numFmtId="0" fontId="19" fillId="14" borderId="90" xfId="4" applyFont="1" applyFill="1" applyBorder="1" applyAlignment="1">
      <alignment horizontal="left" vertical="center" wrapText="1"/>
    </xf>
    <xf numFmtId="0" fontId="47" fillId="0" borderId="106" xfId="4" applyFont="1" applyBorder="1" applyAlignment="1">
      <alignment horizontal="left" vertical="top" wrapText="1"/>
    </xf>
    <xf numFmtId="0" fontId="89" fillId="11" borderId="0" xfId="4" applyFont="1" applyFill="1" applyAlignment="1"/>
    <xf numFmtId="0" fontId="89" fillId="26" borderId="0" xfId="4" applyFont="1" applyFill="1" applyAlignment="1"/>
    <xf numFmtId="0" fontId="18" fillId="25" borderId="98" xfId="4" applyFont="1" applyFill="1" applyBorder="1" applyAlignment="1">
      <alignment horizontal="center"/>
    </xf>
    <xf numFmtId="0" fontId="19" fillId="25" borderId="102" xfId="4" applyFont="1" applyFill="1" applyBorder="1" applyAlignment="1">
      <alignment horizontal="center"/>
    </xf>
    <xf numFmtId="0" fontId="19" fillId="25" borderId="95" xfId="4" applyFont="1" applyFill="1" applyBorder="1" applyAlignment="1">
      <alignment horizontal="center"/>
    </xf>
    <xf numFmtId="0" fontId="18" fillId="25" borderId="96" xfId="4" applyFont="1" applyFill="1" applyBorder="1" applyAlignment="1">
      <alignment horizontal="center"/>
    </xf>
    <xf numFmtId="3" fontId="18" fillId="0" borderId="93" xfId="2" applyNumberFormat="1" applyFont="1" applyBorder="1" applyAlignment="1">
      <alignment horizontal="center"/>
    </xf>
    <xf numFmtId="0" fontId="18" fillId="0" borderId="2" xfId="4" applyFont="1" applyFill="1" applyBorder="1" applyAlignment="1">
      <alignment horizontal="center"/>
    </xf>
    <xf numFmtId="0" fontId="18" fillId="14" borderId="3" xfId="4" applyFont="1" applyFill="1" applyBorder="1" applyAlignment="1">
      <alignment horizontal="center"/>
    </xf>
    <xf numFmtId="0" fontId="18" fillId="14" borderId="104" xfId="4" applyFont="1" applyFill="1" applyBorder="1" applyAlignment="1">
      <alignment horizontal="center"/>
    </xf>
    <xf numFmtId="0" fontId="18" fillId="0" borderId="63" xfId="4" applyFont="1" applyFill="1" applyBorder="1" applyAlignment="1">
      <alignment horizontal="center"/>
    </xf>
    <xf numFmtId="3" fontId="18" fillId="0" borderId="69" xfId="2" applyNumberFormat="1" applyFont="1" applyBorder="1" applyAlignment="1">
      <alignment horizontal="center"/>
    </xf>
    <xf numFmtId="0" fontId="18" fillId="25" borderId="4" xfId="4" applyFont="1" applyFill="1" applyBorder="1" applyAlignment="1">
      <alignment horizontal="center"/>
    </xf>
    <xf numFmtId="3" fontId="18" fillId="0" borderId="107" xfId="2" applyNumberFormat="1" applyFont="1" applyBorder="1" applyAlignment="1">
      <alignment horizontal="center"/>
    </xf>
    <xf numFmtId="0" fontId="18" fillId="0" borderId="99" xfId="4" applyFont="1" applyBorder="1" applyAlignment="1">
      <alignment horizontal="center" vertical="top"/>
    </xf>
    <xf numFmtId="0" fontId="47" fillId="0" borderId="98" xfId="4" applyFont="1" applyBorder="1" applyAlignment="1">
      <alignment horizontal="left" vertical="top" wrapText="1"/>
    </xf>
    <xf numFmtId="0" fontId="18" fillId="18" borderId="35" xfId="4" applyFont="1" applyFill="1" applyBorder="1" applyAlignment="1">
      <alignment horizontal="center" vertical="top"/>
    </xf>
    <xf numFmtId="0" fontId="19" fillId="18" borderId="87" xfId="4" applyFont="1" applyFill="1" applyBorder="1" applyAlignment="1">
      <alignment horizontal="center" wrapText="1"/>
    </xf>
    <xf numFmtId="0" fontId="48" fillId="18" borderId="36" xfId="4" applyFont="1" applyFill="1" applyBorder="1" applyAlignment="1">
      <alignment horizontal="left" wrapText="1"/>
    </xf>
    <xf numFmtId="0" fontId="18" fillId="18" borderId="36" xfId="4" applyFont="1" applyFill="1" applyBorder="1" applyAlignment="1">
      <alignment horizontal="center"/>
    </xf>
    <xf numFmtId="0" fontId="19" fillId="18" borderId="35" xfId="4" applyFont="1" applyFill="1" applyBorder="1" applyAlignment="1">
      <alignment horizontal="center" wrapText="1"/>
    </xf>
    <xf numFmtId="0" fontId="85" fillId="27" borderId="41" xfId="4" applyFont="1" applyFill="1" applyBorder="1" applyAlignment="1">
      <alignment horizontal="center"/>
    </xf>
    <xf numFmtId="0" fontId="85" fillId="27" borderId="42" xfId="4" applyFont="1" applyFill="1" applyBorder="1" applyAlignment="1">
      <alignment horizontal="center"/>
    </xf>
    <xf numFmtId="0" fontId="19" fillId="27" borderId="42" xfId="4" applyFont="1" applyFill="1" applyBorder="1" applyAlignment="1">
      <alignment horizontal="center" wrapText="1"/>
    </xf>
    <xf numFmtId="0" fontId="19" fillId="27" borderId="70" xfId="4" applyFont="1" applyFill="1" applyBorder="1" applyAlignment="1">
      <alignment horizontal="left" vertical="top"/>
    </xf>
    <xf numFmtId="0" fontId="19" fillId="27" borderId="86" xfId="4" applyFont="1" applyFill="1" applyBorder="1" applyAlignment="1">
      <alignment horizontal="center" vertical="top"/>
    </xf>
    <xf numFmtId="0" fontId="19" fillId="27" borderId="81" xfId="4" applyFont="1" applyFill="1" applyBorder="1" applyAlignment="1">
      <alignment horizontal="center" vertical="top"/>
    </xf>
    <xf numFmtId="0" fontId="19" fillId="27" borderId="81" xfId="4" applyFont="1" applyFill="1" applyBorder="1" applyAlignment="1">
      <alignment horizontal="center" wrapText="1"/>
    </xf>
    <xf numFmtId="0" fontId="19" fillId="27" borderId="81" xfId="4" applyFont="1" applyFill="1" applyBorder="1" applyAlignment="1">
      <alignment horizontal="left" wrapText="1"/>
    </xf>
    <xf numFmtId="0" fontId="83" fillId="18" borderId="41" xfId="4" applyFont="1" applyFill="1" applyBorder="1" applyAlignment="1">
      <alignment horizontal="center"/>
    </xf>
    <xf numFmtId="0" fontId="83" fillId="18" borderId="42" xfId="4" applyFont="1" applyFill="1" applyBorder="1" applyAlignment="1">
      <alignment horizontal="center"/>
    </xf>
    <xf numFmtId="0" fontId="85" fillId="18" borderId="41" xfId="4" applyFont="1" applyFill="1" applyBorder="1" applyAlignment="1">
      <alignment horizontal="center"/>
    </xf>
    <xf numFmtId="0" fontId="85" fillId="18" borderId="42" xfId="4" applyFont="1" applyFill="1" applyBorder="1" applyAlignment="1">
      <alignment horizontal="center"/>
    </xf>
    <xf numFmtId="0" fontId="19" fillId="0" borderId="68" xfId="4" applyFont="1" applyFill="1" applyBorder="1" applyAlignment="1">
      <alignment horizontal="left" vertical="top"/>
    </xf>
    <xf numFmtId="0" fontId="19" fillId="0" borderId="0" xfId="4" applyFont="1" applyFill="1" applyBorder="1" applyAlignment="1">
      <alignment horizontal="left" vertical="top" wrapText="1"/>
    </xf>
    <xf numFmtId="0" fontId="19" fillId="0" borderId="96" xfId="4" applyFont="1" applyFill="1" applyBorder="1" applyAlignment="1">
      <alignment horizontal="left" vertical="top" wrapText="1"/>
    </xf>
    <xf numFmtId="0" fontId="19" fillId="14" borderId="42" xfId="4" applyFont="1" applyFill="1" applyBorder="1" applyAlignment="1">
      <alignment horizontal="center"/>
    </xf>
    <xf numFmtId="0" fontId="19" fillId="18" borderId="41" xfId="4" applyFont="1" applyFill="1" applyBorder="1" applyAlignment="1">
      <alignment horizontal="center"/>
    </xf>
    <xf numFmtId="0" fontId="19" fillId="18" borderId="42" xfId="4" applyFont="1" applyFill="1" applyBorder="1" applyAlignment="1">
      <alignment horizontal="center"/>
    </xf>
    <xf numFmtId="0" fontId="19" fillId="18" borderId="43" xfId="4" applyFont="1" applyFill="1" applyBorder="1" applyAlignment="1">
      <alignment horizontal="center"/>
    </xf>
    <xf numFmtId="0" fontId="88" fillId="18" borderId="41" xfId="4" applyFont="1" applyFill="1" applyBorder="1" applyAlignment="1">
      <alignment horizontal="center"/>
    </xf>
    <xf numFmtId="0" fontId="88" fillId="18" borderId="42" xfId="4" applyFont="1" applyFill="1" applyBorder="1" applyAlignment="1">
      <alignment horizontal="center"/>
    </xf>
    <xf numFmtId="0" fontId="88" fillId="18" borderId="44" xfId="4" applyFont="1" applyFill="1" applyBorder="1" applyAlignment="1">
      <alignment horizontal="center"/>
    </xf>
    <xf numFmtId="0" fontId="83" fillId="18" borderId="42" xfId="4" applyNumberFormat="1" applyFont="1" applyFill="1" applyBorder="1" applyAlignment="1">
      <alignment horizontal="center"/>
    </xf>
    <xf numFmtId="0" fontId="26" fillId="2" borderId="73" xfId="4" applyFont="1" applyFill="1" applyBorder="1" applyAlignment="1"/>
    <xf numFmtId="0" fontId="26" fillId="2" borderId="59" xfId="4" applyFont="1" applyFill="1" applyBorder="1" applyAlignment="1"/>
    <xf numFmtId="0" fontId="26" fillId="2" borderId="90" xfId="4" applyFont="1" applyFill="1" applyBorder="1" applyAlignment="1"/>
    <xf numFmtId="0" fontId="26" fillId="2" borderId="74" xfId="4" applyFont="1" applyFill="1" applyBorder="1" applyAlignment="1"/>
    <xf numFmtId="0" fontId="26" fillId="2" borderId="45" xfId="4" applyFont="1" applyFill="1" applyBorder="1" applyAlignment="1"/>
    <xf numFmtId="0" fontId="26" fillId="2" borderId="7" xfId="4" applyFont="1" applyFill="1" applyBorder="1" applyAlignment="1"/>
    <xf numFmtId="0" fontId="26" fillId="2" borderId="8" xfId="4" applyFont="1" applyFill="1" applyBorder="1" applyAlignment="1"/>
    <xf numFmtId="0" fontId="26" fillId="2" borderId="105" xfId="4" applyFont="1" applyFill="1" applyBorder="1" applyAlignment="1"/>
    <xf numFmtId="0" fontId="18" fillId="18" borderId="35" xfId="4" applyFont="1" applyFill="1" applyBorder="1" applyAlignment="1">
      <alignment horizontal="center" vertical="top"/>
    </xf>
    <xf numFmtId="0" fontId="18" fillId="18" borderId="96" xfId="4" applyFont="1" applyFill="1" applyBorder="1" applyAlignment="1">
      <alignment horizontal="center"/>
    </xf>
    <xf numFmtId="0" fontId="19" fillId="14" borderId="59" xfId="4" applyFont="1" applyFill="1" applyBorder="1" applyAlignment="1">
      <alignment horizontal="left" vertical="center"/>
    </xf>
    <xf numFmtId="0" fontId="18" fillId="2" borderId="0" xfId="4" applyFont="1" applyFill="1" applyAlignment="1">
      <alignment horizontal="center" vertical="center"/>
    </xf>
    <xf numFmtId="0" fontId="19" fillId="14" borderId="59" xfId="4" applyFont="1" applyFill="1" applyBorder="1" applyAlignment="1">
      <alignment horizontal="center" vertical="center"/>
    </xf>
    <xf numFmtId="0" fontId="18" fillId="0" borderId="67" xfId="4" applyFont="1" applyBorder="1" applyAlignment="1">
      <alignment horizontal="center" vertical="top" wrapText="1"/>
    </xf>
    <xf numFmtId="0" fontId="18" fillId="0" borderId="1" xfId="4" applyFont="1" applyBorder="1" applyAlignment="1">
      <alignment horizontal="center" vertical="top" wrapText="1"/>
    </xf>
    <xf numFmtId="0" fontId="18" fillId="0" borderId="98" xfId="4" applyFont="1" applyBorder="1" applyAlignment="1">
      <alignment horizontal="center" vertical="top" wrapText="1"/>
    </xf>
    <xf numFmtId="0" fontId="18" fillId="0" borderId="61" xfId="4" applyFont="1" applyBorder="1" applyAlignment="1">
      <alignment horizontal="center" vertical="top" wrapText="1"/>
    </xf>
    <xf numFmtId="0" fontId="18" fillId="0" borderId="102" xfId="4" applyFont="1" applyBorder="1" applyAlignment="1">
      <alignment horizontal="center" vertical="top" wrapText="1"/>
    </xf>
    <xf numFmtId="0" fontId="19" fillId="14" borderId="55" xfId="4" applyFont="1" applyFill="1" applyBorder="1" applyAlignment="1">
      <alignment horizontal="center" vertical="top" wrapText="1"/>
    </xf>
    <xf numFmtId="0" fontId="19" fillId="14" borderId="7" xfId="4" applyFont="1" applyFill="1" applyBorder="1" applyAlignment="1">
      <alignment horizontal="center" vertical="top" wrapText="1"/>
    </xf>
    <xf numFmtId="0" fontId="51" fillId="2" borderId="0" xfId="4" applyFont="1" applyFill="1" applyAlignment="1">
      <alignment horizontal="center"/>
    </xf>
    <xf numFmtId="0" fontId="89" fillId="26" borderId="0" xfId="4" applyFont="1" applyFill="1" applyAlignment="1">
      <alignment horizontal="center"/>
    </xf>
    <xf numFmtId="0" fontId="89" fillId="11" borderId="0" xfId="4" applyFont="1" applyFill="1" applyAlignment="1">
      <alignment horizontal="center"/>
    </xf>
    <xf numFmtId="0" fontId="0" fillId="0" borderId="0" xfId="0" applyAlignment="1">
      <alignment horizontal="center"/>
    </xf>
    <xf numFmtId="164" fontId="0" fillId="0" borderId="0" xfId="1" applyFont="1"/>
    <xf numFmtId="165" fontId="0" fillId="0" borderId="0" xfId="1" applyNumberFormat="1" applyFon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0" fillId="0" borderId="57" xfId="0" applyBorder="1"/>
    <xf numFmtId="0" fontId="0" fillId="0" borderId="57" xfId="0" applyBorder="1" applyAlignment="1">
      <alignment horizontal="center"/>
    </xf>
    <xf numFmtId="165" fontId="0" fillId="0" borderId="57" xfId="1" applyNumberFormat="1" applyFont="1" applyBorder="1"/>
    <xf numFmtId="0" fontId="0" fillId="0" borderId="61" xfId="0" applyBorder="1"/>
    <xf numFmtId="0" fontId="0" fillId="0" borderId="61" xfId="0" applyBorder="1" applyAlignment="1">
      <alignment horizontal="center"/>
    </xf>
    <xf numFmtId="165" fontId="0" fillId="0" borderId="61" xfId="1" applyNumberFormat="1" applyFont="1" applyBorder="1"/>
    <xf numFmtId="0" fontId="32" fillId="9" borderId="41" xfId="0" applyFont="1" applyFill="1" applyBorder="1"/>
    <xf numFmtId="0" fontId="32" fillId="9" borderId="42" xfId="0" applyFont="1" applyFill="1" applyBorder="1"/>
    <xf numFmtId="0" fontId="32" fillId="9" borderId="42" xfId="0" applyFont="1" applyFill="1" applyBorder="1" applyAlignment="1">
      <alignment horizontal="center"/>
    </xf>
    <xf numFmtId="165" fontId="32" fillId="9" borderId="42" xfId="1" applyNumberFormat="1" applyFont="1" applyFill="1" applyBorder="1"/>
    <xf numFmtId="0" fontId="32" fillId="28" borderId="80" xfId="0" applyFont="1" applyFill="1" applyBorder="1"/>
    <xf numFmtId="0" fontId="32" fillId="28" borderId="81" xfId="0" applyFont="1" applyFill="1" applyBorder="1"/>
    <xf numFmtId="0" fontId="32" fillId="28" borderId="81" xfId="0" applyFont="1" applyFill="1" applyBorder="1" applyAlignment="1">
      <alignment horizontal="center"/>
    </xf>
    <xf numFmtId="165" fontId="32" fillId="28" borderId="81" xfId="1" applyNumberFormat="1" applyFont="1" applyFill="1" applyBorder="1" applyAlignment="1">
      <alignment wrapText="1"/>
    </xf>
    <xf numFmtId="0" fontId="0" fillId="0" borderId="98" xfId="0" applyBorder="1"/>
    <xf numFmtId="0" fontId="0" fillId="0" borderId="98" xfId="0" applyBorder="1" applyAlignment="1">
      <alignment horizontal="center"/>
    </xf>
    <xf numFmtId="165" fontId="0" fillId="0" borderId="98" xfId="1" applyNumberFormat="1" applyFont="1" applyBorder="1"/>
    <xf numFmtId="0" fontId="32" fillId="28" borderId="42" xfId="0" applyFont="1" applyFill="1" applyBorder="1"/>
    <xf numFmtId="165" fontId="32" fillId="28" borderId="42" xfId="1" applyNumberFormat="1" applyFont="1" applyFill="1" applyBorder="1"/>
    <xf numFmtId="165" fontId="32" fillId="28" borderId="44" xfId="1" applyNumberFormat="1" applyFont="1" applyFill="1" applyBorder="1"/>
    <xf numFmtId="165" fontId="32" fillId="20" borderId="36" xfId="0" applyNumberFormat="1" applyFont="1" applyFill="1" applyBorder="1"/>
    <xf numFmtId="0" fontId="0" fillId="0" borderId="57" xfId="0" applyBorder="1" applyAlignment="1">
      <alignment horizontal="center" vertical="center"/>
    </xf>
    <xf numFmtId="0" fontId="0" fillId="0" borderId="6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98" xfId="0" applyBorder="1" applyAlignment="1">
      <alignment horizontal="center" vertical="center"/>
    </xf>
    <xf numFmtId="0" fontId="32" fillId="0" borderId="0" xfId="0" applyFont="1"/>
    <xf numFmtId="0" fontId="91" fillId="0" borderId="0" xfId="13" applyFont="1"/>
    <xf numFmtId="0" fontId="92" fillId="0" borderId="0" xfId="13" applyFont="1"/>
    <xf numFmtId="0" fontId="93" fillId="0" borderId="0" xfId="13" applyFont="1"/>
    <xf numFmtId="164" fontId="92" fillId="0" borderId="0" xfId="14" applyFont="1"/>
    <xf numFmtId="0" fontId="94" fillId="29" borderId="109" xfId="13" applyFont="1" applyFill="1" applyBorder="1" applyAlignment="1">
      <alignment horizontal="center" vertical="center" wrapText="1"/>
    </xf>
    <xf numFmtId="0" fontId="94" fillId="29" borderId="110" xfId="13" applyFont="1" applyFill="1" applyBorder="1" applyAlignment="1">
      <alignment horizontal="center" vertical="center" wrapText="1"/>
    </xf>
    <xf numFmtId="0" fontId="94" fillId="29" borderId="111" xfId="13" applyFont="1" applyFill="1" applyBorder="1" applyAlignment="1">
      <alignment horizontal="center" vertical="center" wrapText="1"/>
    </xf>
    <xf numFmtId="0" fontId="93" fillId="0" borderId="112" xfId="13" applyFont="1" applyBorder="1" applyAlignment="1">
      <alignment vertical="center" wrapText="1"/>
    </xf>
    <xf numFmtId="0" fontId="93" fillId="0" borderId="113" xfId="13" applyFont="1" applyBorder="1" applyAlignment="1">
      <alignment vertical="center" wrapText="1"/>
    </xf>
    <xf numFmtId="0" fontId="95" fillId="0" borderId="114" xfId="13" applyFont="1" applyBorder="1" applyAlignment="1">
      <alignment vertical="center" wrapText="1"/>
    </xf>
    <xf numFmtId="0" fontId="95" fillId="0" borderId="71" xfId="13" applyFont="1" applyBorder="1" applyAlignment="1">
      <alignment vertical="center" wrapText="1"/>
    </xf>
    <xf numFmtId="0" fontId="95" fillId="0" borderId="115" xfId="13" applyFont="1" applyBorder="1" applyAlignment="1">
      <alignment horizontal="right" vertical="center" wrapText="1"/>
    </xf>
    <xf numFmtId="0" fontId="96" fillId="0" borderId="116" xfId="13" applyFont="1" applyBorder="1" applyAlignment="1">
      <alignment horizontal="right" vertical="center" wrapText="1"/>
    </xf>
    <xf numFmtId="0" fontId="97" fillId="0" borderId="0" xfId="13" applyFont="1" applyAlignment="1">
      <alignment horizontal="right" vertical="center" wrapText="1"/>
    </xf>
    <xf numFmtId="0" fontId="97" fillId="0" borderId="117" xfId="13" applyFont="1" applyBorder="1" applyAlignment="1">
      <alignment horizontal="right" vertical="center" wrapText="1"/>
    </xf>
    <xf numFmtId="0" fontId="98" fillId="29" borderId="118" xfId="13" applyFont="1" applyFill="1" applyBorder="1" applyAlignment="1">
      <alignment vertical="top" wrapText="1"/>
    </xf>
    <xf numFmtId="0" fontId="95" fillId="29" borderId="36" xfId="13" applyFont="1" applyFill="1" applyBorder="1" applyAlignment="1">
      <alignment vertical="center" wrapText="1"/>
    </xf>
    <xf numFmtId="0" fontId="95" fillId="29" borderId="119" xfId="13" applyFont="1" applyFill="1" applyBorder="1" applyAlignment="1">
      <alignment vertical="center" wrapText="1"/>
    </xf>
    <xf numFmtId="0" fontId="95" fillId="0" borderId="119" xfId="13" applyFont="1" applyBorder="1" applyAlignment="1">
      <alignment vertical="center" wrapText="1"/>
    </xf>
    <xf numFmtId="0" fontId="95" fillId="0" borderId="40" xfId="13" applyFont="1" applyBorder="1" applyAlignment="1">
      <alignment vertical="center" wrapText="1"/>
    </xf>
    <xf numFmtId="0" fontId="93" fillId="0" borderId="71" xfId="13" applyFont="1" applyBorder="1" applyAlignment="1">
      <alignment vertical="center" wrapText="1"/>
    </xf>
    <xf numFmtId="0" fontId="93" fillId="0" borderId="120" xfId="13" applyFont="1" applyBorder="1" applyAlignment="1">
      <alignment vertical="center" wrapText="1"/>
    </xf>
    <xf numFmtId="0" fontId="97" fillId="0" borderId="116" xfId="13" applyFont="1" applyBorder="1" applyAlignment="1">
      <alignment horizontal="right" vertical="center" wrapText="1"/>
    </xf>
    <xf numFmtId="0" fontId="97" fillId="0" borderId="121" xfId="13" applyFont="1" applyBorder="1" applyAlignment="1">
      <alignment horizontal="right" vertical="center" wrapText="1"/>
    </xf>
    <xf numFmtId="0" fontId="95" fillId="0" borderId="122" xfId="13" applyFont="1" applyBorder="1" applyAlignment="1">
      <alignment vertical="center" wrapText="1"/>
    </xf>
    <xf numFmtId="0" fontId="95" fillId="0" borderId="115" xfId="13" applyFont="1" applyBorder="1" applyAlignment="1">
      <alignment vertical="center" wrapText="1"/>
    </xf>
    <xf numFmtId="0" fontId="99" fillId="0" borderId="0" xfId="13" applyFont="1"/>
    <xf numFmtId="0" fontId="100" fillId="6" borderId="123" xfId="13" applyFont="1" applyFill="1" applyBorder="1" applyAlignment="1">
      <alignment horizontal="left" vertical="center" wrapText="1"/>
    </xf>
    <xf numFmtId="164" fontId="100" fillId="6" borderId="58" xfId="14" applyFont="1" applyFill="1" applyBorder="1" applyAlignment="1">
      <alignment horizontal="left" vertical="center" wrapText="1"/>
    </xf>
    <xf numFmtId="0" fontId="101" fillId="0" borderId="94" xfId="13" applyFont="1" applyBorder="1" applyAlignment="1">
      <alignment horizontal="center"/>
    </xf>
    <xf numFmtId="164" fontId="101" fillId="0" borderId="36" xfId="14" applyFont="1" applyFill="1" applyBorder="1" applyAlignment="1">
      <alignment horizontal="center"/>
    </xf>
    <xf numFmtId="0" fontId="102" fillId="30" borderId="124" xfId="13" applyFont="1" applyFill="1" applyBorder="1"/>
    <xf numFmtId="164" fontId="102" fillId="30" borderId="49" xfId="14" applyFont="1" applyFill="1" applyBorder="1"/>
    <xf numFmtId="0" fontId="102" fillId="30" borderId="125" xfId="13" applyFont="1" applyFill="1" applyBorder="1"/>
    <xf numFmtId="164" fontId="102" fillId="30" borderId="64" xfId="14" applyFont="1" applyFill="1" applyBorder="1" applyAlignment="1">
      <alignment horizontal="right"/>
    </xf>
    <xf numFmtId="0" fontId="104" fillId="0" borderId="68" xfId="15" applyNumberFormat="1" applyFont="1" applyBorder="1" applyAlignment="1">
      <alignment vertical="top" wrapText="1"/>
    </xf>
    <xf numFmtId="164" fontId="105" fillId="0" borderId="0" xfId="14" applyFont="1" applyAlignment="1">
      <alignment vertical="top" wrapText="1"/>
    </xf>
    <xf numFmtId="0" fontId="105" fillId="0" borderId="0" xfId="15" applyNumberFormat="1" applyFont="1" applyAlignment="1">
      <alignment vertical="top" wrapText="1"/>
    </xf>
    <xf numFmtId="164" fontId="102" fillId="30" borderId="125" xfId="14" applyFont="1" applyFill="1" applyBorder="1"/>
    <xf numFmtId="0" fontId="106" fillId="0" borderId="0" xfId="13" applyFont="1"/>
    <xf numFmtId="164" fontId="100" fillId="6" borderId="57" xfId="14" applyFont="1" applyFill="1" applyBorder="1" applyAlignment="1">
      <alignment horizontal="left" vertical="center" wrapText="1"/>
    </xf>
    <xf numFmtId="164" fontId="102" fillId="30" borderId="124" xfId="14" applyFont="1" applyFill="1" applyBorder="1" applyAlignment="1">
      <alignment horizontal="right"/>
    </xf>
    <xf numFmtId="166" fontId="92" fillId="0" borderId="0" xfId="13" applyNumberFormat="1" applyFont="1"/>
    <xf numFmtId="164" fontId="92" fillId="0" borderId="0" xfId="14" applyFont="1" applyAlignment="1">
      <alignment horizontal="right"/>
    </xf>
    <xf numFmtId="0" fontId="59" fillId="0" borderId="0" xfId="11" applyFont="1" applyFill="1" applyAlignment="1">
      <alignment horizontal="right" wrapText="1"/>
    </xf>
    <xf numFmtId="0" fontId="60" fillId="0" borderId="0" xfId="11" applyFont="1" applyFill="1" applyAlignment="1">
      <alignment wrapText="1"/>
    </xf>
    <xf numFmtId="0" fontId="62" fillId="0" borderId="0" xfId="11" applyFont="1" applyAlignment="1">
      <alignment horizontal="justify" wrapText="1"/>
    </xf>
    <xf numFmtId="0" fontId="63" fillId="0" borderId="0" xfId="11" applyFont="1" applyAlignment="1"/>
    <xf numFmtId="0" fontId="57" fillId="0" borderId="0" xfId="10" applyFont="1" applyBorder="1" applyAlignment="1">
      <alignment horizontal="center" vertical="top" wrapText="1"/>
    </xf>
    <xf numFmtId="0" fontId="58" fillId="0" borderId="0" xfId="11" applyFont="1" applyAlignment="1">
      <alignment wrapText="1"/>
    </xf>
    <xf numFmtId="0" fontId="59" fillId="0" borderId="0" xfId="11" applyFont="1" applyFill="1" applyAlignment="1">
      <alignment horizontal="right" vertical="center" wrapText="1"/>
    </xf>
    <xf numFmtId="0" fontId="60" fillId="0" borderId="0" xfId="11" applyFont="1" applyFill="1" applyAlignment="1">
      <alignment horizontal="right" vertical="center" wrapText="1"/>
    </xf>
    <xf numFmtId="0" fontId="62" fillId="0" borderId="0" xfId="11" applyFont="1" applyAlignment="1">
      <alignment horizontal="left" vertical="center" wrapText="1"/>
    </xf>
    <xf numFmtId="0" fontId="71" fillId="22" borderId="2" xfId="10" applyFont="1" applyFill="1" applyBorder="1" applyAlignment="1">
      <alignment horizontal="center" vertical="top" wrapText="1"/>
    </xf>
    <xf numFmtId="0" fontId="71" fillId="22" borderId="6" xfId="10" applyFont="1" applyFill="1" applyBorder="1" applyAlignment="1">
      <alignment horizontal="center" vertical="top" wrapText="1"/>
    </xf>
    <xf numFmtId="0" fontId="65" fillId="0" borderId="0" xfId="11" applyFont="1" applyFill="1" applyAlignment="1">
      <alignment horizontal="right" wrapText="1"/>
    </xf>
    <xf numFmtId="0" fontId="55" fillId="0" borderId="0" xfId="10" applyAlignment="1"/>
    <xf numFmtId="0" fontId="6" fillId="0" borderId="0" xfId="10" applyFont="1" applyBorder="1" applyAlignment="1">
      <alignment horizontal="center" wrapText="1"/>
    </xf>
    <xf numFmtId="0" fontId="55" fillId="0" borderId="0" xfId="10" applyAlignment="1">
      <alignment vertical="center" wrapText="1"/>
    </xf>
    <xf numFmtId="0" fontId="55" fillId="0" borderId="2" xfId="10" applyFont="1" applyBorder="1" applyAlignment="1">
      <alignment horizontal="center" wrapText="1"/>
    </xf>
    <xf numFmtId="0" fontId="72" fillId="0" borderId="6" xfId="11" applyFont="1" applyBorder="1" applyAlignment="1">
      <alignment horizontal="center" wrapText="1"/>
    </xf>
    <xf numFmtId="0" fontId="55" fillId="0" borderId="2" xfId="10" applyFont="1" applyBorder="1" applyAlignment="1" applyProtection="1">
      <alignment horizontal="center" wrapText="1"/>
      <protection locked="0"/>
    </xf>
    <xf numFmtId="0" fontId="55" fillId="0" borderId="6" xfId="10" applyFont="1" applyBorder="1" applyAlignment="1" applyProtection="1">
      <alignment horizontal="center" wrapText="1"/>
      <protection locked="0"/>
    </xf>
    <xf numFmtId="0" fontId="55" fillId="0" borderId="2" xfId="10" applyBorder="1" applyAlignment="1">
      <alignment horizontal="center"/>
    </xf>
    <xf numFmtId="0" fontId="55" fillId="0" borderId="6" xfId="10" applyBorder="1" applyAlignment="1">
      <alignment horizontal="center"/>
    </xf>
    <xf numFmtId="0" fontId="78" fillId="0" borderId="95" xfId="11" applyFont="1" applyBorder="1" applyAlignment="1">
      <alignment horizontal="left" vertical="center" wrapText="1" indent="8"/>
    </xf>
    <xf numFmtId="0" fontId="78" fillId="0" borderId="0" xfId="11" applyFont="1" applyBorder="1" applyAlignment="1">
      <alignment horizontal="left" vertical="center" wrapText="1" indent="8"/>
    </xf>
    <xf numFmtId="0" fontId="78" fillId="0" borderId="96" xfId="11" applyFont="1" applyBorder="1" applyAlignment="1">
      <alignment horizontal="left" vertical="center" wrapText="1" indent="8"/>
    </xf>
    <xf numFmtId="0" fontId="73" fillId="0" borderId="4" xfId="11" applyFont="1" applyBorder="1" applyAlignment="1">
      <alignment horizontal="center" vertical="center"/>
    </xf>
    <xf numFmtId="0" fontId="73" fillId="0" borderId="3" xfId="11" applyFont="1" applyBorder="1" applyAlignment="1">
      <alignment horizontal="center" vertical="center"/>
    </xf>
    <xf numFmtId="0" fontId="73" fillId="0" borderId="91" xfId="11" applyFont="1" applyBorder="1" applyAlignment="1">
      <alignment horizontal="center" vertical="center"/>
    </xf>
    <xf numFmtId="0" fontId="75" fillId="0" borderId="1" xfId="11" applyFont="1" applyBorder="1" applyAlignment="1">
      <alignment horizontal="justify" vertical="center" wrapText="1"/>
    </xf>
    <xf numFmtId="0" fontId="76" fillId="0" borderId="1" xfId="11" applyFont="1" applyBorder="1" applyAlignment="1">
      <alignment horizontal="justify" vertical="center" wrapText="1"/>
    </xf>
    <xf numFmtId="0" fontId="77" fillId="0" borderId="95" xfId="11" applyFont="1" applyBorder="1" applyAlignment="1">
      <alignment horizontal="justify" vertical="center" wrapText="1"/>
    </xf>
    <xf numFmtId="0" fontId="77" fillId="0" borderId="0" xfId="11" applyFont="1" applyBorder="1" applyAlignment="1">
      <alignment horizontal="justify" vertical="center" wrapText="1"/>
    </xf>
    <xf numFmtId="0" fontId="77" fillId="0" borderId="96" xfId="11" applyFont="1" applyBorder="1" applyAlignment="1">
      <alignment horizontal="justify" vertical="center" wrapText="1"/>
    </xf>
    <xf numFmtId="14" fontId="80" fillId="0" borderId="1" xfId="11" applyNumberFormat="1" applyFont="1" applyBorder="1" applyAlignment="1">
      <alignment horizontal="justify" vertical="center" wrapText="1"/>
    </xf>
    <xf numFmtId="0" fontId="80" fillId="0" borderId="1" xfId="11" applyFont="1" applyBorder="1" applyAlignment="1">
      <alignment horizontal="justify" vertical="center" wrapText="1"/>
    </xf>
    <xf numFmtId="0" fontId="79" fillId="0" borderId="95" xfId="11" applyFont="1" applyBorder="1" applyAlignment="1">
      <alignment horizontal="justify" vertical="center" wrapText="1"/>
    </xf>
    <xf numFmtId="0" fontId="79" fillId="0" borderId="0" xfId="11" applyFont="1" applyBorder="1" applyAlignment="1">
      <alignment horizontal="justify" vertical="center" wrapText="1"/>
    </xf>
    <xf numFmtId="0" fontId="79" fillId="0" borderId="96" xfId="11" applyFont="1" applyBorder="1" applyAlignment="1">
      <alignment horizontal="justify" vertical="center" wrapText="1"/>
    </xf>
    <xf numFmtId="0" fontId="75" fillId="0" borderId="77" xfId="11" applyFont="1" applyBorder="1" applyAlignment="1">
      <alignment horizontal="justify" vertical="center" wrapText="1"/>
    </xf>
    <xf numFmtId="0" fontId="75" fillId="0" borderId="59" xfId="11" applyFont="1" applyBorder="1" applyAlignment="1">
      <alignment horizontal="justify" vertical="center" wrapText="1"/>
    </xf>
    <xf numFmtId="0" fontId="75" fillId="0" borderId="90" xfId="11" applyFont="1" applyBorder="1" applyAlignment="1">
      <alignment horizontal="justify" vertical="center" wrapText="1"/>
    </xf>
    <xf numFmtId="0" fontId="55" fillId="0" borderId="95" xfId="12" applyFont="1" applyBorder="1" applyAlignment="1">
      <alignment horizontal="left" vertical="top" wrapText="1" indent="4"/>
    </xf>
    <xf numFmtId="0" fontId="55" fillId="0" borderId="0" xfId="12" applyFont="1" applyBorder="1" applyAlignment="1">
      <alignment horizontal="left" vertical="top" wrapText="1" indent="4"/>
    </xf>
    <xf numFmtId="0" fontId="55" fillId="0" borderId="96" xfId="12" applyFont="1" applyBorder="1" applyAlignment="1">
      <alignment horizontal="left" vertical="top" wrapText="1" indent="4"/>
    </xf>
    <xf numFmtId="0" fontId="32" fillId="0" borderId="0" xfId="12" applyFont="1" applyBorder="1" applyAlignment="1">
      <alignment horizontal="center" vertical="top" wrapText="1"/>
    </xf>
    <xf numFmtId="0" fontId="32" fillId="0" borderId="96" xfId="12" applyFont="1" applyBorder="1" applyAlignment="1">
      <alignment horizontal="center" vertical="top" wrapText="1"/>
    </xf>
    <xf numFmtId="0" fontId="32" fillId="0" borderId="7" xfId="12" applyFont="1" applyBorder="1" applyAlignment="1">
      <alignment horizontal="center" vertical="top" wrapText="1"/>
    </xf>
    <xf numFmtId="0" fontId="32" fillId="0" borderId="8" xfId="12" applyFont="1" applyBorder="1" applyAlignment="1">
      <alignment horizontal="center" vertical="top" wrapText="1"/>
    </xf>
    <xf numFmtId="0" fontId="2" fillId="0" borderId="0" xfId="11" applyAlignment="1">
      <alignment horizontal="center"/>
    </xf>
    <xf numFmtId="0" fontId="53" fillId="2" borderId="0" xfId="4" applyFont="1" applyFill="1" applyAlignment="1">
      <alignment horizontal="left" vertical="top" wrapText="1"/>
    </xf>
    <xf numFmtId="0" fontId="31" fillId="0" borderId="92" xfId="4" applyFont="1" applyBorder="1" applyAlignment="1">
      <alignment horizontal="center" vertical="center" wrapText="1"/>
    </xf>
    <xf numFmtId="0" fontId="31" fillId="0" borderId="104" xfId="4" applyFont="1" applyBorder="1" applyAlignment="1">
      <alignment horizontal="center" vertical="center" wrapText="1"/>
    </xf>
    <xf numFmtId="0" fontId="31" fillId="0" borderId="93" xfId="4" applyFont="1" applyBorder="1" applyAlignment="1">
      <alignment horizontal="center" vertical="center" wrapText="1"/>
    </xf>
    <xf numFmtId="17" fontId="19" fillId="2" borderId="34" xfId="4" applyNumberFormat="1" applyFont="1" applyFill="1" applyBorder="1" applyAlignment="1">
      <alignment horizontal="center" vertical="center"/>
    </xf>
    <xf numFmtId="17" fontId="19" fillId="2" borderId="35" xfId="4" applyNumberFormat="1" applyFont="1" applyFill="1" applyBorder="1" applyAlignment="1">
      <alignment horizontal="center" vertical="center"/>
    </xf>
    <xf numFmtId="17" fontId="19" fillId="2" borderId="87" xfId="4" applyNumberFormat="1" applyFont="1" applyFill="1" applyBorder="1" applyAlignment="1">
      <alignment horizontal="center" vertical="center"/>
    </xf>
    <xf numFmtId="17" fontId="19" fillId="2" borderId="43" xfId="4" applyNumberFormat="1" applyFont="1" applyFill="1" applyBorder="1" applyAlignment="1">
      <alignment horizontal="center" vertical="center"/>
    </xf>
    <xf numFmtId="17" fontId="19" fillId="2" borderId="36" xfId="4" applyNumberFormat="1" applyFont="1" applyFill="1" applyBorder="1" applyAlignment="1">
      <alignment horizontal="center" vertical="center"/>
    </xf>
    <xf numFmtId="0" fontId="82" fillId="25" borderId="34" xfId="4" applyFont="1" applyFill="1" applyBorder="1" applyAlignment="1">
      <alignment horizontal="center"/>
    </xf>
    <xf numFmtId="0" fontId="82" fillId="25" borderId="35" xfId="4" applyFont="1" applyFill="1" applyBorder="1" applyAlignment="1">
      <alignment horizontal="center"/>
    </xf>
    <xf numFmtId="0" fontId="82" fillId="25" borderId="36" xfId="4" applyFont="1" applyFill="1" applyBorder="1" applyAlignment="1">
      <alignment horizontal="center"/>
    </xf>
    <xf numFmtId="0" fontId="18" fillId="25" borderId="54" xfId="4" applyFont="1" applyFill="1" applyBorder="1" applyAlignment="1">
      <alignment horizontal="center"/>
    </xf>
    <xf numFmtId="0" fontId="18" fillId="25" borderId="55" xfId="4" applyFont="1" applyFill="1" applyBorder="1" applyAlignment="1">
      <alignment horizontal="center"/>
    </xf>
    <xf numFmtId="0" fontId="18" fillId="25" borderId="75" xfId="4" applyFont="1" applyFill="1" applyBorder="1" applyAlignment="1">
      <alignment horizontal="center"/>
    </xf>
    <xf numFmtId="17" fontId="85" fillId="2" borderId="53" xfId="4" applyNumberFormat="1" applyFont="1" applyFill="1" applyBorder="1" applyAlignment="1">
      <alignment horizontal="center"/>
    </xf>
    <xf numFmtId="17" fontId="85" fillId="2" borderId="55" xfId="4" applyNumberFormat="1" applyFont="1" applyFill="1" applyBorder="1" applyAlignment="1">
      <alignment horizontal="center"/>
    </xf>
    <xf numFmtId="17" fontId="85" fillId="2" borderId="72" xfId="4" applyNumberFormat="1" applyFont="1" applyFill="1" applyBorder="1" applyAlignment="1">
      <alignment horizontal="center"/>
    </xf>
    <xf numFmtId="0" fontId="18" fillId="18" borderId="34" xfId="4" applyFont="1" applyFill="1" applyBorder="1" applyAlignment="1">
      <alignment horizontal="center" vertical="top"/>
    </xf>
    <xf numFmtId="0" fontId="18" fillId="18" borderId="35" xfId="4" applyFont="1" applyFill="1" applyBorder="1" applyAlignment="1">
      <alignment horizontal="center" vertical="top"/>
    </xf>
    <xf numFmtId="0" fontId="87" fillId="25" borderId="73" xfId="4" applyFont="1" applyFill="1" applyBorder="1" applyAlignment="1">
      <alignment horizontal="center"/>
    </xf>
    <xf numFmtId="0" fontId="87" fillId="25" borderId="59" xfId="4" applyFont="1" applyFill="1" applyBorder="1" applyAlignment="1">
      <alignment horizontal="center"/>
    </xf>
    <xf numFmtId="0" fontId="87" fillId="25" borderId="90" xfId="4" applyFont="1" applyFill="1" applyBorder="1" applyAlignment="1">
      <alignment horizontal="center"/>
    </xf>
    <xf numFmtId="0" fontId="19" fillId="14" borderId="53" xfId="4" applyFont="1" applyFill="1" applyBorder="1" applyAlignment="1">
      <alignment horizontal="left" vertical="center" wrapText="1"/>
    </xf>
    <xf numFmtId="0" fontId="19" fillId="14" borderId="55" xfId="4" applyFont="1" applyFill="1" applyBorder="1" applyAlignment="1">
      <alignment horizontal="left" vertical="center" wrapText="1"/>
    </xf>
    <xf numFmtId="0" fontId="19" fillId="14" borderId="75" xfId="4" applyFont="1" applyFill="1" applyBorder="1" applyAlignment="1">
      <alignment horizontal="left" vertical="center" wrapText="1"/>
    </xf>
    <xf numFmtId="0" fontId="87" fillId="25" borderId="74" xfId="4" applyFont="1" applyFill="1" applyBorder="1" applyAlignment="1">
      <alignment horizontal="center"/>
    </xf>
    <xf numFmtId="0" fontId="44" fillId="0" borderId="74" xfId="4" applyFont="1" applyBorder="1" applyAlignment="1">
      <alignment horizontal="center" vertical="center" wrapText="1"/>
    </xf>
    <xf numFmtId="0" fontId="44" fillId="0" borderId="104" xfId="4" applyFont="1" applyBorder="1" applyAlignment="1">
      <alignment horizontal="center" vertical="center" wrapText="1"/>
    </xf>
    <xf numFmtId="0" fontId="44" fillId="0" borderId="93" xfId="4" applyFont="1" applyBorder="1" applyAlignment="1">
      <alignment horizontal="center" vertical="center" wrapText="1"/>
    </xf>
    <xf numFmtId="0" fontId="44" fillId="0" borderId="94" xfId="4" applyFont="1" applyBorder="1" applyAlignment="1">
      <alignment horizontal="center" vertical="center" wrapText="1"/>
    </xf>
    <xf numFmtId="0" fontId="0" fillId="0" borderId="56" xfId="0" applyBorder="1" applyAlignment="1">
      <alignment horizontal="center" vertical="center"/>
    </xf>
    <xf numFmtId="0" fontId="0" fillId="0" borderId="6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99" xfId="0" applyBorder="1" applyAlignment="1">
      <alignment horizontal="center" vertical="center"/>
    </xf>
    <xf numFmtId="0" fontId="32" fillId="28" borderId="34" xfId="0" applyFont="1" applyFill="1" applyBorder="1" applyAlignment="1">
      <alignment horizontal="center"/>
    </xf>
    <xf numFmtId="0" fontId="32" fillId="28" borderId="35" xfId="0" applyFont="1" applyFill="1" applyBorder="1" applyAlignment="1">
      <alignment horizontal="center"/>
    </xf>
    <xf numFmtId="0" fontId="32" fillId="28" borderId="87" xfId="0" applyFont="1" applyFill="1" applyBorder="1" applyAlignment="1">
      <alignment horizontal="center"/>
    </xf>
    <xf numFmtId="17" fontId="19" fillId="0" borderId="57" xfId="4" applyNumberFormat="1" applyFont="1" applyBorder="1" applyAlignment="1">
      <alignment horizontal="center" vertical="top"/>
    </xf>
    <xf numFmtId="17" fontId="19" fillId="0" borderId="58" xfId="4" applyNumberFormat="1" applyFont="1" applyBorder="1" applyAlignment="1">
      <alignment horizontal="center" vertical="top"/>
    </xf>
    <xf numFmtId="0" fontId="19" fillId="15" borderId="57" xfId="4" applyFont="1" applyFill="1" applyBorder="1" applyAlignment="1">
      <alignment horizontal="center" vertical="top"/>
    </xf>
    <xf numFmtId="17" fontId="26" fillId="20" borderId="57" xfId="4" quotePrefix="1" applyNumberFormat="1" applyFont="1" applyFill="1" applyBorder="1" applyAlignment="1">
      <alignment horizontal="center" vertical="top"/>
    </xf>
    <xf numFmtId="17" fontId="26" fillId="20" borderId="58" xfId="4" quotePrefix="1" applyNumberFormat="1" applyFont="1" applyFill="1" applyBorder="1" applyAlignment="1">
      <alignment horizontal="center" vertical="top"/>
    </xf>
    <xf numFmtId="0" fontId="19" fillId="6" borderId="48" xfId="4" applyFont="1" applyFill="1" applyBorder="1" applyAlignment="1">
      <alignment horizontal="left" vertical="top"/>
    </xf>
    <xf numFmtId="0" fontId="19" fillId="6" borderId="1" xfId="4" applyFont="1" applyFill="1" applyBorder="1" applyAlignment="1">
      <alignment horizontal="left" vertical="top"/>
    </xf>
    <xf numFmtId="17" fontId="19" fillId="0" borderId="56" xfId="4" applyNumberFormat="1" applyFont="1" applyBorder="1" applyAlignment="1">
      <alignment horizontal="center" vertical="top"/>
    </xf>
    <xf numFmtId="0" fontId="26" fillId="0" borderId="54" xfId="4" applyFont="1" applyFill="1" applyBorder="1" applyAlignment="1">
      <alignment horizontal="center" vertical="top"/>
    </xf>
    <xf numFmtId="0" fontId="26" fillId="0" borderId="55" xfId="4" applyFont="1" applyFill="1" applyBorder="1" applyAlignment="1">
      <alignment horizontal="center" vertical="top"/>
    </xf>
    <xf numFmtId="0" fontId="26" fillId="0" borderId="75" xfId="4" applyFont="1" applyFill="1" applyBorder="1" applyAlignment="1">
      <alignment horizontal="center" vertical="top"/>
    </xf>
    <xf numFmtId="0" fontId="14" fillId="7" borderId="34" xfId="0" applyFont="1" applyFill="1" applyBorder="1" applyAlignment="1">
      <alignment horizontal="left" vertical="center" wrapText="1"/>
    </xf>
    <xf numFmtId="0" fontId="14" fillId="7" borderId="35" xfId="0" applyFont="1" applyFill="1" applyBorder="1" applyAlignment="1">
      <alignment horizontal="left" vertical="center" wrapText="1"/>
    </xf>
    <xf numFmtId="0" fontId="14" fillId="7" borderId="36" xfId="0" applyFont="1" applyFill="1" applyBorder="1" applyAlignment="1">
      <alignment horizontal="left" vertical="center" wrapText="1"/>
    </xf>
    <xf numFmtId="0" fontId="14" fillId="8" borderId="34" xfId="0" applyFont="1" applyFill="1" applyBorder="1" applyAlignment="1">
      <alignment horizontal="left" vertical="center" wrapText="1"/>
    </xf>
    <xf numFmtId="0" fontId="14" fillId="8" borderId="35" xfId="0" applyFont="1" applyFill="1" applyBorder="1" applyAlignment="1">
      <alignment horizontal="left" vertical="center" wrapText="1"/>
    </xf>
    <xf numFmtId="0" fontId="14" fillId="8" borderId="36" xfId="0" applyFont="1" applyFill="1" applyBorder="1" applyAlignment="1">
      <alignment horizontal="left" vertical="center" wrapText="1"/>
    </xf>
    <xf numFmtId="0" fontId="14" fillId="9" borderId="32" xfId="0" applyFont="1" applyFill="1" applyBorder="1" applyAlignment="1">
      <alignment horizontal="left" vertical="center" wrapText="1"/>
    </xf>
    <xf numFmtId="0" fontId="14" fillId="9" borderId="18" xfId="0" applyFont="1" applyFill="1" applyBorder="1" applyAlignment="1">
      <alignment horizontal="left" vertical="center" wrapText="1"/>
    </xf>
    <xf numFmtId="0" fontId="14" fillId="9" borderId="33" xfId="0" applyFont="1" applyFill="1" applyBorder="1" applyAlignment="1">
      <alignment horizontal="left" vertical="center" wrapText="1"/>
    </xf>
    <xf numFmtId="0" fontId="13" fillId="0" borderId="17" xfId="0" applyFont="1" applyFill="1" applyBorder="1" applyAlignment="1">
      <alignment horizontal="left" vertical="center" wrapText="1"/>
    </xf>
    <xf numFmtId="0" fontId="13" fillId="0" borderId="18" xfId="0" applyFont="1" applyFill="1" applyBorder="1" applyAlignment="1">
      <alignment horizontal="left" vertical="center" wrapText="1"/>
    </xf>
    <xf numFmtId="0" fontId="13" fillId="0" borderId="19" xfId="0" applyFont="1" applyFill="1" applyBorder="1" applyAlignment="1">
      <alignment horizontal="left" vertical="center" wrapText="1"/>
    </xf>
    <xf numFmtId="0" fontId="13" fillId="0" borderId="23" xfId="0" applyFont="1" applyFill="1" applyBorder="1" applyAlignment="1">
      <alignment horizontal="left" vertical="center" wrapText="1"/>
    </xf>
    <xf numFmtId="0" fontId="13" fillId="0" borderId="24" xfId="0" applyFont="1" applyFill="1" applyBorder="1" applyAlignment="1">
      <alignment horizontal="left" vertical="center" wrapText="1"/>
    </xf>
    <xf numFmtId="0" fontId="13" fillId="0" borderId="25" xfId="0" applyFont="1" applyFill="1" applyBorder="1" applyAlignment="1">
      <alignment horizontal="left" vertical="center" wrapText="1"/>
    </xf>
    <xf numFmtId="0" fontId="23" fillId="5" borderId="27" xfId="5" applyFont="1" applyFill="1" applyBorder="1" applyAlignment="1">
      <alignment horizontal="left"/>
    </xf>
    <xf numFmtId="0" fontId="23" fillId="5" borderId="28" xfId="5" applyFont="1" applyFill="1" applyBorder="1" applyAlignment="1">
      <alignment horizontal="left"/>
    </xf>
    <xf numFmtId="0" fontId="23" fillId="5" borderId="29" xfId="5" applyFont="1" applyFill="1" applyBorder="1" applyAlignment="1">
      <alignment horizontal="left"/>
    </xf>
    <xf numFmtId="0" fontId="14" fillId="6" borderId="32" xfId="0" applyFont="1" applyFill="1" applyBorder="1" applyAlignment="1">
      <alignment horizontal="left" vertical="center" wrapText="1"/>
    </xf>
    <xf numFmtId="0" fontId="14" fillId="6" borderId="18" xfId="0" applyFont="1" applyFill="1" applyBorder="1" applyAlignment="1">
      <alignment horizontal="left" vertical="center" wrapText="1"/>
    </xf>
    <xf numFmtId="0" fontId="14" fillId="6" borderId="33" xfId="0" applyFont="1" applyFill="1" applyBorder="1" applyAlignment="1">
      <alignment horizontal="left" vertical="center" wrapText="1"/>
    </xf>
    <xf numFmtId="0" fontId="21" fillId="0" borderId="0" xfId="5" applyFont="1" applyAlignment="1">
      <alignment horizontal="center"/>
    </xf>
    <xf numFmtId="0" fontId="23" fillId="4" borderId="11" xfId="5" applyFont="1" applyFill="1" applyBorder="1" applyAlignment="1">
      <alignment horizontal="left"/>
    </xf>
    <xf numFmtId="0" fontId="23" fillId="4" borderId="12" xfId="5" applyFont="1" applyFill="1" applyBorder="1" applyAlignment="1">
      <alignment horizontal="left"/>
    </xf>
    <xf numFmtId="0" fontId="23" fillId="4" borderId="13" xfId="5" applyFont="1" applyFill="1" applyBorder="1" applyAlignment="1">
      <alignment horizontal="left"/>
    </xf>
    <xf numFmtId="0" fontId="19" fillId="13" borderId="34" xfId="0" applyFont="1" applyFill="1" applyBorder="1" applyAlignment="1">
      <alignment horizontal="center" vertical="center"/>
    </xf>
    <xf numFmtId="0" fontId="19" fillId="13" borderId="35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/>
    </xf>
    <xf numFmtId="0" fontId="26" fillId="0" borderId="2" xfId="0" applyFont="1" applyBorder="1" applyAlignment="1">
      <alignment horizontal="center" vertical="center"/>
    </xf>
    <xf numFmtId="0" fontId="26" fillId="0" borderId="51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top" wrapText="1"/>
    </xf>
    <xf numFmtId="0" fontId="0" fillId="0" borderId="51" xfId="0" applyBorder="1"/>
    <xf numFmtId="0" fontId="26" fillId="0" borderId="45" xfId="0" applyFont="1" applyBorder="1" applyAlignment="1">
      <alignment horizontal="right" vertical="center"/>
    </xf>
    <xf numFmtId="0" fontId="26" fillId="0" borderId="7" xfId="0" applyFont="1" applyBorder="1" applyAlignment="1">
      <alignment horizontal="right" vertical="center"/>
    </xf>
    <xf numFmtId="0" fontId="26" fillId="0" borderId="40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40" fillId="12" borderId="32" xfId="4" applyFont="1" applyFill="1" applyBorder="1" applyAlignment="1">
      <alignment horizontal="left" vertical="center" wrapText="1"/>
    </xf>
    <xf numFmtId="0" fontId="40" fillId="12" borderId="18" xfId="4" applyFont="1" applyFill="1" applyBorder="1" applyAlignment="1">
      <alignment horizontal="left" vertical="center" wrapText="1"/>
    </xf>
    <xf numFmtId="0" fontId="40" fillId="12" borderId="33" xfId="4" applyFont="1" applyFill="1" applyBorder="1" applyAlignment="1">
      <alignment horizontal="left" vertical="center" wrapText="1"/>
    </xf>
    <xf numFmtId="0" fontId="42" fillId="9" borderId="32" xfId="4" applyFont="1" applyFill="1" applyBorder="1" applyAlignment="1">
      <alignment horizontal="left" vertical="center" wrapText="1"/>
    </xf>
    <xf numFmtId="0" fontId="42" fillId="9" borderId="18" xfId="4" applyFont="1" applyFill="1" applyBorder="1" applyAlignment="1">
      <alignment horizontal="left" vertical="center" wrapText="1"/>
    </xf>
    <xf numFmtId="0" fontId="42" fillId="9" borderId="33" xfId="4" applyFont="1" applyFill="1" applyBorder="1" applyAlignment="1">
      <alignment horizontal="left" vertical="center" wrapText="1"/>
    </xf>
    <xf numFmtId="165" fontId="0" fillId="0" borderId="58" xfId="1" applyNumberFormat="1" applyFont="1" applyBorder="1"/>
    <xf numFmtId="165" fontId="0" fillId="0" borderId="64" xfId="1" applyNumberFormat="1" applyFont="1" applyBorder="1"/>
    <xf numFmtId="165" fontId="32" fillId="9" borderId="44" xfId="1" applyNumberFormat="1" applyFont="1" applyFill="1" applyBorder="1"/>
    <xf numFmtId="165" fontId="32" fillId="28" borderId="82" xfId="1" applyNumberFormat="1" applyFont="1" applyFill="1" applyBorder="1" applyAlignment="1">
      <alignment wrapText="1"/>
    </xf>
    <xf numFmtId="165" fontId="0" fillId="0" borderId="49" xfId="1" applyNumberFormat="1" applyFont="1" applyBorder="1"/>
    <xf numFmtId="165" fontId="0" fillId="0" borderId="108" xfId="1" applyNumberFormat="1" applyFont="1" applyBorder="1"/>
  </cellXfs>
  <cellStyles count="16">
    <cellStyle name="Comma" xfId="1" builtinId="3"/>
    <cellStyle name="Comma 2" xfId="2" xr:uid="{00000000-0005-0000-0000-000001000000}"/>
    <cellStyle name="Comma 3" xfId="9" xr:uid="{00000000-0005-0000-0000-000002000000}"/>
    <cellStyle name="Comma 4" xfId="14" xr:uid="{5BC04236-F8B9-4D25-8004-4BA0C15A393B}"/>
    <cellStyle name="Normal" xfId="0" builtinId="0"/>
    <cellStyle name="Normal 2" xfId="3" xr:uid="{00000000-0005-0000-0000-000004000000}"/>
    <cellStyle name="Normal 3" xfId="4" xr:uid="{00000000-0005-0000-0000-000005000000}"/>
    <cellStyle name="Normal 4" xfId="5" xr:uid="{00000000-0005-0000-0000-000006000000}"/>
    <cellStyle name="Normal 4 2" xfId="8" xr:uid="{00000000-0005-0000-0000-000007000000}"/>
    <cellStyle name="Normal 5" xfId="11" xr:uid="{2997B5F0-9796-4CCA-8A4A-574849B0490F}"/>
    <cellStyle name="Normal 6" xfId="13" xr:uid="{3646E29E-6D26-4664-8E49-9E6BEE777ABD}"/>
    <cellStyle name="Normal_AFM-DEE-OKL-M15-00006-V-5501" xfId="12" xr:uid="{1DD212A4-B57E-44E3-9A2A-6BCE79231FE9}"/>
    <cellStyle name="Normal_GKA-290-VA-6999-0000001_03A" xfId="10" xr:uid="{B0E0B982-1457-4A08-ACF8-C91262810913}"/>
    <cellStyle name="Normal_HR assumptions master copy" xfId="15" xr:uid="{3325E39A-64AE-49DD-B182-B697827367BA}"/>
    <cellStyle name="Percent" xfId="6" builtinId="5"/>
    <cellStyle name="Style 1" xfId="7" xr:uid="{00000000-0005-0000-0000-000009000000}"/>
  </cellStyles>
  <dxfs count="0"/>
  <tableStyles count="0" defaultTableStyle="TableStyleMedium9" defaultPivotStyle="PivotStyleLight16"/>
  <colors>
    <mruColors>
      <color rgb="FF66FFFF"/>
      <color rgb="FF66FF66"/>
      <color rgb="FFFFD653"/>
      <color rgb="FF66FF33"/>
      <color rgb="FFFFCA7D"/>
      <color rgb="FF0000CC"/>
      <color rgb="FFCC3300"/>
      <color rgb="FFFF66FF"/>
      <color rgb="FFFFC9FF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EFX Travel Plans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6404475901807689E-2"/>
          <c:y val="9.6993230765207897E-2"/>
          <c:w val="0.914287116164192"/>
          <c:h val="0.7559991567056608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'Detailed Plans'!$N$5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rgbClr val="FFCA7D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Plans'!$N$10:$N$15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E49D-45A2-9442-93136A119F34}"/>
            </c:ext>
          </c:extLst>
        </c:ser>
        <c:ser>
          <c:idx val="1"/>
          <c:order val="1"/>
          <c:tx>
            <c:strRef>
              <c:f>'Detailed Plans'!$N$5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rgbClr val="FFCA7D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Plans'!$O$10:$O$15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E49D-45A2-9442-93136A119F34}"/>
            </c:ext>
          </c:extLst>
        </c:ser>
        <c:ser>
          <c:idx val="2"/>
          <c:order val="2"/>
          <c:tx>
            <c:strRef>
              <c:f>'Detailed Plans'!$N$5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rgbClr val="FFCA7D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Plans'!$P$10:$P$15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D-45A2-9442-93136A119F34}"/>
            </c:ext>
          </c:extLst>
        </c:ser>
        <c:ser>
          <c:idx val="3"/>
          <c:order val="3"/>
          <c:tx>
            <c:strRef>
              <c:f>'Detailed Plans'!$N$5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Plans'!$Q$10:$Q$15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D-45A2-9442-93136A119F34}"/>
            </c:ext>
          </c:extLst>
        </c:ser>
        <c:ser>
          <c:idx val="4"/>
          <c:order val="4"/>
          <c:tx>
            <c:strRef>
              <c:f>'Detailed Plans'!$BA$5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rgbClr val="66FFFF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Plans'!$AX$10:$AX$15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D-45A2-9442-93136A119F34}"/>
            </c:ext>
          </c:extLst>
        </c:ser>
        <c:ser>
          <c:idx val="5"/>
          <c:order val="5"/>
          <c:tx>
            <c:strRef>
              <c:f>'Detailed Plans'!$BA$5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Plans'!$AY$10:$AY$15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9D-45A2-9442-93136A119F34}"/>
            </c:ext>
          </c:extLst>
        </c:ser>
        <c:ser>
          <c:idx val="6"/>
          <c:order val="6"/>
          <c:tx>
            <c:strRef>
              <c:f>'Detailed Plans'!$BA$5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rgbClr val="66FF33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Plans'!$AZ$10:$AZ$15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9D-45A2-9442-93136A119F34}"/>
            </c:ext>
          </c:extLst>
        </c:ser>
        <c:ser>
          <c:idx val="7"/>
          <c:order val="7"/>
          <c:tx>
            <c:strRef>
              <c:f>'Detailed Plans'!$BA$5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Plans'!$BD$10:$BD$15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E49D-45A2-9442-93136A119F34}"/>
            </c:ext>
          </c:extLst>
        </c:ser>
        <c:ser>
          <c:idx val="8"/>
          <c:order val="8"/>
          <c:tx>
            <c:strRef>
              <c:f>'Detailed Plans'!#REF!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9D-45A2-9442-93136A119F34}"/>
            </c:ext>
          </c:extLst>
        </c:ser>
        <c:ser>
          <c:idx val="9"/>
          <c:order val="9"/>
          <c:tx>
            <c:strRef>
              <c:f>'Detailed Plans'!#REF!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9D-45A2-9442-93136A119F34}"/>
            </c:ext>
          </c:extLst>
        </c:ser>
        <c:ser>
          <c:idx val="10"/>
          <c:order val="10"/>
          <c:tx>
            <c:strRef>
              <c:f>'Detailed Plans'!#REF!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9D-45A2-9442-93136A119F34}"/>
            </c:ext>
          </c:extLst>
        </c:ser>
        <c:ser>
          <c:idx val="11"/>
          <c:order val="11"/>
          <c:tx>
            <c:strRef>
              <c:f>'Detailed Plans'!#REF!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rgbClr val="FF66FF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9D-45A2-9442-93136A119F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402320"/>
        <c:axId val="572400352"/>
      </c:barChart>
      <c:catAx>
        <c:axId val="5724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0352"/>
        <c:crosses val="autoZero"/>
        <c:auto val="1"/>
        <c:lblAlgn val="ctr"/>
        <c:lblOffset val="100"/>
        <c:noMultiLvlLbl val="0"/>
      </c:catAx>
      <c:valAx>
        <c:axId val="5724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0064652509710688"/>
          <c:y val="1.1324019624129272E-2"/>
          <c:w val="0.19521035042835488"/>
          <c:h val="0.14835214402682856"/>
        </c:manualLayout>
      </c:layout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'Detailed Plans'!$N$5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Plans'!$N$10:$N$15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C839-4AEB-8973-BF14B852A05D}"/>
            </c:ext>
          </c:extLst>
        </c:ser>
        <c:ser>
          <c:idx val="1"/>
          <c:order val="1"/>
          <c:tx>
            <c:strRef>
              <c:f>'Detailed Plans'!$N$5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Plans'!$O$10:$O$15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C839-4AEB-8973-BF14B852A05D}"/>
            </c:ext>
          </c:extLst>
        </c:ser>
        <c:ser>
          <c:idx val="2"/>
          <c:order val="2"/>
          <c:tx>
            <c:strRef>
              <c:f>'Detailed Plans'!$N$5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Plans'!$P$10:$P$15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9-4AEB-8973-BF14B852A05D}"/>
            </c:ext>
          </c:extLst>
        </c:ser>
        <c:ser>
          <c:idx val="3"/>
          <c:order val="3"/>
          <c:tx>
            <c:strRef>
              <c:f>'Detailed Plans'!$N$5</c:f>
              <c:strCache>
                <c:ptCount val="1"/>
                <c:pt idx="0">
                  <c:v>March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Plans'!$Q$10:$Q$15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39-4AEB-8973-BF14B852A05D}"/>
            </c:ext>
          </c:extLst>
        </c:ser>
        <c:ser>
          <c:idx val="4"/>
          <c:order val="4"/>
          <c:tx>
            <c:strRef>
              <c:f>'Detailed Plans'!$BA$5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Plans'!$AX$10:$AX$15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839-4AEB-8973-BF14B852A05D}"/>
            </c:ext>
          </c:extLst>
        </c:ser>
        <c:ser>
          <c:idx val="5"/>
          <c:order val="5"/>
          <c:tx>
            <c:strRef>
              <c:f>'Detailed Plans'!$BA$5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Plans'!$AY$10:$AY$15</c:f>
              <c:numCache>
                <c:formatCode>General</c:formatCode>
                <c:ptCount val="6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839-4AEB-8973-BF14B852A05D}"/>
            </c:ext>
          </c:extLst>
        </c:ser>
        <c:ser>
          <c:idx val="6"/>
          <c:order val="6"/>
          <c:tx>
            <c:strRef>
              <c:f>'Detailed Plans'!$BA$5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Plans'!$AZ$10:$AZ$15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839-4AEB-8973-BF14B852A05D}"/>
            </c:ext>
          </c:extLst>
        </c:ser>
        <c:ser>
          <c:idx val="7"/>
          <c:order val="7"/>
          <c:tx>
            <c:strRef>
              <c:f>'Detailed Plans'!$BA$5</c:f>
              <c:strCache>
                <c:ptCount val="1"/>
                <c:pt idx="0">
                  <c:v>December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Plans'!$BD$10:$BD$15</c:f>
              <c:numCache>
                <c:formatCode>General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7-C839-4AEB-8973-BF14B852A05D}"/>
            </c:ext>
          </c:extLst>
        </c:ser>
        <c:ser>
          <c:idx val="8"/>
          <c:order val="8"/>
          <c:tx>
            <c:strRef>
              <c:f>'Detailed Plans'!#REF!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839-4AEB-8973-BF14B852A05D}"/>
            </c:ext>
          </c:extLst>
        </c:ser>
        <c:ser>
          <c:idx val="9"/>
          <c:order val="9"/>
          <c:tx>
            <c:strRef>
              <c:f>'Detailed Plans'!#REF!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C839-4AEB-8973-BF14B852A05D}"/>
            </c:ext>
          </c:extLst>
        </c:ser>
        <c:ser>
          <c:idx val="10"/>
          <c:order val="10"/>
          <c:tx>
            <c:strRef>
              <c:f>'Detailed Plans'!#REF!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839-4AEB-8973-BF14B852A05D}"/>
            </c:ext>
          </c:extLst>
        </c:ser>
        <c:ser>
          <c:idx val="11"/>
          <c:order val="11"/>
          <c:tx>
            <c:strRef>
              <c:f>'Detailed Plans'!#REF!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'Detailed Plans'!$H$10:$H$15</c:f>
              <c:strCach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5">
                  <c:v>TBC</c:v>
                </c:pt>
              </c:strCache>
            </c:strRef>
          </c:cat>
          <c:val>
            <c:numRef>
              <c:f>'Detailed Plans'!#REF!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C839-4AEB-8973-BF14B852A0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72402320"/>
        <c:axId val="572400352"/>
      </c:barChart>
      <c:catAx>
        <c:axId val="572402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0352"/>
        <c:crosses val="autoZero"/>
        <c:auto val="1"/>
        <c:lblAlgn val="ctr"/>
        <c:lblOffset val="100"/>
        <c:noMultiLvlLbl val="0"/>
      </c:catAx>
      <c:valAx>
        <c:axId val="572400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02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w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406672</xdr:colOff>
      <xdr:row>3</xdr:row>
      <xdr:rowOff>104139</xdr:rowOff>
    </xdr:from>
    <xdr:ext cx="4546328" cy="695961"/>
    <xdr:sp macro="" textlink="">
      <xdr:nvSpPr>
        <xdr:cNvPr id="2" name="Text Box 587">
          <a:extLst>
            <a:ext uri="{FF2B5EF4-FFF2-40B4-BE49-F238E27FC236}">
              <a16:creationId xmlns:a16="http://schemas.microsoft.com/office/drawing/2014/main" id="{CA6B6D7F-95C1-4699-B9D7-C91C87609941}"/>
            </a:ext>
          </a:extLst>
        </xdr:cNvPr>
        <xdr:cNvSpPr txBox="1">
          <a:spLocks noChangeArrowheads="1"/>
        </xdr:cNvSpPr>
      </xdr:nvSpPr>
      <xdr:spPr bwMode="auto">
        <a:xfrm>
          <a:off x="1001032" y="972819"/>
          <a:ext cx="4546328" cy="695961"/>
        </a:xfrm>
        <a:prstGeom prst="rect">
          <a:avLst/>
        </a:prstGeom>
        <a:solidFill>
          <a:srgbClr val="FFFFFF"/>
        </a:solidFill>
        <a:ln w="9525">
          <a:solidFill>
            <a:srgbClr val="FFFFFF"/>
          </a:solidFill>
          <a:miter lim="800000"/>
          <a:headEnd/>
          <a:tailEnd/>
        </a:ln>
      </xdr:spPr>
      <xdr:txBody>
        <a:bodyPr wrap="square" lIns="91440" tIns="45720" rIns="91440" bIns="45720" anchor="t" upright="1">
          <a:noAutofit/>
        </a:bodyPr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chemeClr val="tx1">
                  <a:lumMod val="75000"/>
                  <a:lumOff val="25000"/>
                </a:schemeClr>
              </a:solidFill>
              <a:latin typeface="Garamond" panose="02020404030301010803" pitchFamily="18" charset="0"/>
              <a:cs typeface="Arial" panose="020B0604020202020204" pitchFamily="34" charset="0"/>
            </a:rPr>
            <a:t>The Shell Petroleum Development Company of Nigeria</a:t>
          </a:r>
        </a:p>
        <a:p>
          <a:pPr algn="ctr" rtl="0">
            <a:defRPr sz="1000"/>
          </a:pPr>
          <a:endParaRPr lang="en-US" sz="1400" b="0" i="0" u="none" strike="noStrike" baseline="0">
            <a:solidFill>
              <a:schemeClr val="tx1">
                <a:lumMod val="75000"/>
                <a:lumOff val="25000"/>
              </a:schemeClr>
            </a:solidFill>
            <a:latin typeface="Garamond" panose="02020404030301010803" pitchFamily="18" charset="0"/>
            <a:cs typeface="Times New Roman"/>
          </a:endParaRPr>
        </a:p>
      </xdr:txBody>
    </xdr:sp>
    <xdr:clientData/>
  </xdr:oneCellAnchor>
  <xdr:twoCellAnchor editAs="oneCell">
    <xdr:from>
      <xdr:col>7</xdr:col>
      <xdr:colOff>742950</xdr:colOff>
      <xdr:row>4</xdr:row>
      <xdr:rowOff>0</xdr:rowOff>
    </xdr:from>
    <xdr:to>
      <xdr:col>8</xdr:col>
      <xdr:colOff>835818</xdr:colOff>
      <xdr:row>5</xdr:row>
      <xdr:rowOff>259473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77E6087-01BE-49EF-9F15-D5A99C2D82B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78730" y="1341120"/>
          <a:ext cx="961548" cy="731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chemeClr val="accent1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chemeClr val="tx1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220980</xdr:colOff>
      <xdr:row>3</xdr:row>
      <xdr:rowOff>316230</xdr:rowOff>
    </xdr:from>
    <xdr:to>
      <xdr:col>3</xdr:col>
      <xdr:colOff>36195</xdr:colOff>
      <xdr:row>4</xdr:row>
      <xdr:rowOff>408940</xdr:rowOff>
    </xdr:to>
    <xdr:pic>
      <xdr:nvPicPr>
        <xdr:cNvPr id="4" name="Picture 3" descr="M:\PC to Mac\Pectens, Waves &amp; Business Brands 2008\Pecten\Shell-P-007-PCmsRGB.wmf">
          <a:extLst>
            <a:ext uri="{FF2B5EF4-FFF2-40B4-BE49-F238E27FC236}">
              <a16:creationId xmlns:a16="http://schemas.microsoft.com/office/drawing/2014/main" id="{ACFD4729-AFDF-4FFD-B997-8C294EB321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92480" y="1183005"/>
          <a:ext cx="586740" cy="5594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19050</xdr:colOff>
      <xdr:row>2</xdr:row>
      <xdr:rowOff>184785</xdr:rowOff>
    </xdr:from>
    <xdr:to>
      <xdr:col>10</xdr:col>
      <xdr:colOff>1</xdr:colOff>
      <xdr:row>2</xdr:row>
      <xdr:rowOff>451485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B495B0DD-AF4A-4D7F-B241-8D540920C230}"/>
            </a:ext>
          </a:extLst>
        </xdr:cNvPr>
        <xdr:cNvSpPr/>
      </xdr:nvSpPr>
      <xdr:spPr>
        <a:xfrm>
          <a:off x="19050" y="581025"/>
          <a:ext cx="6648451" cy="266700"/>
        </a:xfrm>
        <a:prstGeom prst="rect">
          <a:avLst/>
        </a:prstGeom>
        <a:solidFill>
          <a:srgbClr val="FDEB9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19050</xdr:colOff>
      <xdr:row>1</xdr:row>
      <xdr:rowOff>24765</xdr:rowOff>
    </xdr:from>
    <xdr:to>
      <xdr:col>10</xdr:col>
      <xdr:colOff>0</xdr:colOff>
      <xdr:row>2</xdr:row>
      <xdr:rowOff>186690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C3014435-466D-4D58-89B2-0968521C22BE}"/>
            </a:ext>
          </a:extLst>
        </xdr:cNvPr>
        <xdr:cNvSpPr/>
      </xdr:nvSpPr>
      <xdr:spPr>
        <a:xfrm>
          <a:off x="19050" y="222885"/>
          <a:ext cx="6648450" cy="360045"/>
        </a:xfrm>
        <a:prstGeom prst="rect">
          <a:avLst/>
        </a:prstGeom>
        <a:solidFill>
          <a:srgbClr val="FDE2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19051</xdr:colOff>
      <xdr:row>0</xdr:row>
      <xdr:rowOff>19050</xdr:rowOff>
    </xdr:from>
    <xdr:to>
      <xdr:col>10</xdr:col>
      <xdr:colOff>2</xdr:colOff>
      <xdr:row>1</xdr:row>
      <xdr:rowOff>80645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E0983E6E-8907-4A47-97F6-D74B6B76F705}"/>
            </a:ext>
          </a:extLst>
        </xdr:cNvPr>
        <xdr:cNvSpPr/>
      </xdr:nvSpPr>
      <xdr:spPr>
        <a:xfrm>
          <a:off x="19051" y="19050"/>
          <a:ext cx="6648451" cy="259715"/>
        </a:xfrm>
        <a:prstGeom prst="rect">
          <a:avLst/>
        </a:prstGeom>
        <a:solidFill>
          <a:srgbClr val="FBCE0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19050</xdr:colOff>
      <xdr:row>26</xdr:row>
      <xdr:rowOff>123825</xdr:rowOff>
    </xdr:from>
    <xdr:to>
      <xdr:col>9</xdr:col>
      <xdr:colOff>895350</xdr:colOff>
      <xdr:row>27</xdr:row>
      <xdr:rowOff>171450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9651C7E9-B973-4534-A587-14BF0B0DB655}"/>
            </a:ext>
          </a:extLst>
        </xdr:cNvPr>
        <xdr:cNvSpPr/>
      </xdr:nvSpPr>
      <xdr:spPr>
        <a:xfrm>
          <a:off x="19050" y="9770745"/>
          <a:ext cx="6644640" cy="245745"/>
        </a:xfrm>
        <a:prstGeom prst="rect">
          <a:avLst/>
        </a:prstGeom>
        <a:solidFill>
          <a:srgbClr val="FDEB9C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19051</xdr:colOff>
      <xdr:row>27</xdr:row>
      <xdr:rowOff>163195</xdr:rowOff>
    </xdr:from>
    <xdr:to>
      <xdr:col>9</xdr:col>
      <xdr:colOff>895351</xdr:colOff>
      <xdr:row>29</xdr:row>
      <xdr:rowOff>125095</xdr:rowOff>
    </xdr:to>
    <xdr:sp macro="" textlink="">
      <xdr:nvSpPr>
        <xdr:cNvPr id="9" name="Rectangle 8">
          <a:extLst>
            <a:ext uri="{FF2B5EF4-FFF2-40B4-BE49-F238E27FC236}">
              <a16:creationId xmlns:a16="http://schemas.microsoft.com/office/drawing/2014/main" id="{443875BA-BD1E-452A-BFFD-D95401F579B9}"/>
            </a:ext>
          </a:extLst>
        </xdr:cNvPr>
        <xdr:cNvSpPr/>
      </xdr:nvSpPr>
      <xdr:spPr>
        <a:xfrm>
          <a:off x="19051" y="10008235"/>
          <a:ext cx="6644640" cy="358140"/>
        </a:xfrm>
        <a:prstGeom prst="rect">
          <a:avLst/>
        </a:prstGeom>
        <a:solidFill>
          <a:srgbClr val="FDE26A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  <xdr:twoCellAnchor>
    <xdr:from>
      <xdr:col>1</xdr:col>
      <xdr:colOff>19051</xdr:colOff>
      <xdr:row>29</xdr:row>
      <xdr:rowOff>38100</xdr:rowOff>
    </xdr:from>
    <xdr:to>
      <xdr:col>9</xdr:col>
      <xdr:colOff>895351</xdr:colOff>
      <xdr:row>30</xdr:row>
      <xdr:rowOff>190500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974656B9-3886-4387-B70B-A97BBCE21258}"/>
            </a:ext>
          </a:extLst>
        </xdr:cNvPr>
        <xdr:cNvSpPr/>
      </xdr:nvSpPr>
      <xdr:spPr>
        <a:xfrm>
          <a:off x="19051" y="10279380"/>
          <a:ext cx="6644640" cy="350520"/>
        </a:xfrm>
        <a:prstGeom prst="rect">
          <a:avLst/>
        </a:prstGeom>
        <a:solidFill>
          <a:srgbClr val="FBCE0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/>
        <a:p>
          <a:endParaRPr 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1</xdr:row>
      <xdr:rowOff>15240</xdr:rowOff>
    </xdr:from>
    <xdr:to>
      <xdr:col>14</xdr:col>
      <xdr:colOff>556260</xdr:colOff>
      <xdr:row>37</xdr:row>
      <xdr:rowOff>99060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6D0825F-D6C4-4B3F-B2F3-A112BED1A2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77</xdr:row>
      <xdr:rowOff>0</xdr:rowOff>
    </xdr:from>
    <xdr:to>
      <xdr:col>14</xdr:col>
      <xdr:colOff>529590</xdr:colOff>
      <xdr:row>104</xdr:row>
      <xdr:rowOff>99060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92C5C1-E13F-46FC-A4F4-4FA1ADB4F5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N.Rajagopal/Local%20Settings/Temporary%20Internet%20Files/OLK1C0/Rajagopal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wweu-epp-project.shell.com/Documents%20and%20Settings/Elaine.OHara/Local%20Settings/Temporary%20Internet%20Files/Content.IE5/4XS1YHU9/31210093(1).xls" TargetMode="External"/></Relationships>
</file>

<file path=xl/externalLinks/_rels/externalLink11.xml.rels><?xml version="1.0" encoding="UTF-8" standalone="yes"?>
<Relationships xmlns="http://schemas.openxmlformats.org/package/2006/relationships"><Relationship Id="rId2" Type="http://schemas.microsoft.com/office/2019/04/relationships/externalLinkLongPath" Target="file:///\\PHC-S-006\olubunmi.gbosi$\Documents%20and%20Settings\Chika.Asuzu\Local%20Settings\Temporary%20Internet%20Files\OLK20\Documents%20and%20Settings\Elaine.OHara\Local%20Settings\Temporary%20Internet%20Files\Content.IE5\4XS1YHU9\31210093(1).xls?E10E5695" TargetMode="External"/><Relationship Id="rId1" Type="http://schemas.openxmlformats.org/officeDocument/2006/relationships/externalLinkPath" Target="file:///\\E10E5695\31210093(1)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pps\2018\20180101%20PHC\1%20Assa%20North\Docs%20Reviewed%20New\Assa%20Process%20Modules%20Supervision.xlsm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enechukwu.Agbo\AppData\Local\Microsoft\Windows\Temporary%20Internet%20Files\Content.Outlook\60QGHCA5\PMT%20Travel%20for%20Soku%20NAG%20(rev1)%2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aracas01\datpriv\Tecnica\PlanEstrategico2001\Ori-Leo\Compara\PlanEstrategico2000\ConsolidaOriLeo2000PlanG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Eigene%20Dateien/EXCEL/BERECHNU/MPP95/2_SCP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ww-phclivelink.africa-me.shell.com/Documents%20and%20Settings/Elaine.OHara/Local%20Settings/Temporary%20Internet%20Files/Content.IE5/4XS1YHU9/31210093(1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cuments%20and%20Settings/Elaine.OHara/Local%20Settings/Temporary%20Internet%20Files/Content.IE5/4XS1YHU9/31210093(1)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amsdc1is001c\Hans.Kreber$\Cached\My%20Documents\gFLNG\Cost%20reporting\Budget\Cost%20Report%20gFLNG%20-Newrateredhours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nga001-sp.shell.com/Dokumente%20und%20Einstellungen/dorenbos/Eigene%20Dateien/Angebote/Perez%20Companc/Consolida9b_RAP50_ORED-6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Arwin.Zijl$\Cached\My%20Documents\Projects\SDA\Prelude_DEFINE_CTR%20Catalogue_Rev01A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HC-S-010\Nurudeen.Bale$\cached\My%20Documents\AFAM\OKOLOMA\Documents%20and%20Settings\Elaine.OHara\Local%20Settings\Temporary%20Internet%20Files\Content.IE5\4XS1YHU9\31210093(1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ndard"/>
      <sheetName val="Printsheet"/>
      <sheetName val="Curve1"/>
      <sheetName val="Curve2"/>
      <sheetName val="Kurve"/>
      <sheetName val="Velocity"/>
      <sheetName val="Input"/>
      <sheetName val="Umrechnungen"/>
      <sheetName val="Auswahl"/>
      <sheetName val="Field"/>
      <sheetName val="MW Mass"/>
      <sheetName val="Daten"/>
      <sheetName val="MPC Mass"/>
      <sheetName val="API Viscosity data"/>
      <sheetName val="Data"/>
      <sheetName val="Calc..-Visc."/>
    </sheetNames>
    <sheetDataSet>
      <sheetData sheetId="0"/>
      <sheetData sheetId="1"/>
      <sheetData sheetId="2"/>
      <sheetData sheetId="3"/>
      <sheetData sheetId="4"/>
      <sheetData sheetId="5">
        <row r="52">
          <cell r="B52">
            <v>6</v>
          </cell>
        </row>
      </sheetData>
      <sheetData sheetId="6">
        <row r="1">
          <cell r="B1" t="str">
            <v>Shell Nigeria swamp</v>
          </cell>
        </row>
        <row r="2">
          <cell r="B2" t="str">
            <v>Rajagopal</v>
          </cell>
        </row>
        <row r="3">
          <cell r="B3">
            <v>2536</v>
          </cell>
        </row>
        <row r="5">
          <cell r="B5">
            <v>13</v>
          </cell>
        </row>
        <row r="6">
          <cell r="B6">
            <v>4041</v>
          </cell>
        </row>
        <row r="8">
          <cell r="B8">
            <v>1360000</v>
          </cell>
          <cell r="G8">
            <v>4</v>
          </cell>
        </row>
        <row r="9">
          <cell r="G9">
            <v>35</v>
          </cell>
        </row>
        <row r="11">
          <cell r="B11">
            <v>1</v>
          </cell>
          <cell r="G11">
            <v>100</v>
          </cell>
        </row>
        <row r="14">
          <cell r="B14">
            <v>1</v>
          </cell>
        </row>
        <row r="17">
          <cell r="B17">
            <v>31</v>
          </cell>
        </row>
        <row r="19">
          <cell r="B19">
            <v>1814.0884036046766</v>
          </cell>
          <cell r="G19">
            <v>1814.0884036046766</v>
          </cell>
        </row>
        <row r="20">
          <cell r="B20">
            <v>394.38060576256356</v>
          </cell>
          <cell r="G20">
            <v>394.38060576256356</v>
          </cell>
        </row>
        <row r="22">
          <cell r="B22">
            <v>504.96429091615903</v>
          </cell>
          <cell r="G22">
            <v>504.96429091615903</v>
          </cell>
        </row>
        <row r="23">
          <cell r="B23">
            <v>350.80798076256355</v>
          </cell>
        </row>
        <row r="24">
          <cell r="B24">
            <v>394.38060576256356</v>
          </cell>
          <cell r="G24">
            <v>0.61441386650448526</v>
          </cell>
        </row>
        <row r="25">
          <cell r="B25">
            <v>0.88951630895807066</v>
          </cell>
        </row>
        <row r="26">
          <cell r="B26">
            <v>536.27760252365943</v>
          </cell>
        </row>
        <row r="27">
          <cell r="B27">
            <v>206.78120723734227</v>
          </cell>
        </row>
        <row r="28">
          <cell r="B28">
            <v>7.2</v>
          </cell>
        </row>
        <row r="49">
          <cell r="G49">
            <v>407.54007733803451</v>
          </cell>
        </row>
        <row r="50">
          <cell r="B50">
            <v>5</v>
          </cell>
        </row>
        <row r="57">
          <cell r="B57">
            <v>-1996.5091652629021</v>
          </cell>
        </row>
        <row r="58">
          <cell r="B58">
            <v>44.356036617453071</v>
          </cell>
        </row>
        <row r="63">
          <cell r="B63" t="str">
            <v>MPC 268 - 57</v>
          </cell>
        </row>
        <row r="69">
          <cell r="B69">
            <v>10446</v>
          </cell>
        </row>
      </sheetData>
      <sheetData sheetId="7">
        <row r="24">
          <cell r="B24">
            <v>32.220652479585574</v>
          </cell>
        </row>
      </sheetData>
      <sheetData sheetId="8">
        <row r="27">
          <cell r="C27" t="str">
            <v>barg</v>
          </cell>
        </row>
        <row r="28">
          <cell r="C28">
            <v>1</v>
          </cell>
        </row>
        <row r="31">
          <cell r="F31">
            <v>1404</v>
          </cell>
        </row>
        <row r="32">
          <cell r="F32" t="str">
            <v>12" ANSI 600 lbs RF</v>
          </cell>
        </row>
        <row r="33">
          <cell r="C33" t="str">
            <v>°F</v>
          </cell>
          <cell r="F33" t="str">
            <v>Top</v>
          </cell>
        </row>
        <row r="34">
          <cell r="F34" t="str">
            <v>12" ANSI 600 lbs RF</v>
          </cell>
        </row>
        <row r="35">
          <cell r="F35" t="str">
            <v>Top</v>
          </cell>
        </row>
        <row r="36">
          <cell r="F36" t="str">
            <v>2" ANSI 600 lbs</v>
          </cell>
        </row>
        <row r="42">
          <cell r="F42">
            <v>2500</v>
          </cell>
        </row>
        <row r="43">
          <cell r="F43" t="str">
            <v>Oil</v>
          </cell>
        </row>
        <row r="44">
          <cell r="F44" t="str">
            <v>Oil</v>
          </cell>
        </row>
        <row r="45">
          <cell r="F45" t="str">
            <v>3314 C4</v>
          </cell>
        </row>
        <row r="46">
          <cell r="F46" t="str">
            <v xml:space="preserve"> </v>
          </cell>
        </row>
        <row r="47">
          <cell r="F47" t="str">
            <v>NJ 2314 C3</v>
          </cell>
        </row>
        <row r="49">
          <cell r="F49">
            <v>3440</v>
          </cell>
        </row>
        <row r="50">
          <cell r="C50" t="str">
            <v>cP</v>
          </cell>
          <cell r="F50">
            <v>1200</v>
          </cell>
        </row>
        <row r="51">
          <cell r="F51" t="str">
            <v>4500</v>
          </cell>
        </row>
        <row r="52">
          <cell r="C52">
            <v>14.8</v>
          </cell>
          <cell r="F52" t="str">
            <v>4500</v>
          </cell>
        </row>
        <row r="53">
          <cell r="F53">
            <v>6000</v>
          </cell>
        </row>
        <row r="54">
          <cell r="F54">
            <v>2400</v>
          </cell>
        </row>
        <row r="55">
          <cell r="F55">
            <v>2400</v>
          </cell>
        </row>
        <row r="56">
          <cell r="F56">
            <v>3000</v>
          </cell>
        </row>
        <row r="59">
          <cell r="F59" t="str">
            <v>Integral Bypass Valve optional</v>
          </cell>
        </row>
        <row r="60">
          <cell r="F60">
            <v>34.1</v>
          </cell>
        </row>
        <row r="62">
          <cell r="F62" t="str">
            <v>Carbon Steel similar ASTM A 516 gr 60</v>
          </cell>
        </row>
        <row r="71">
          <cell r="F71" t="b">
            <v>0</v>
          </cell>
        </row>
      </sheetData>
      <sheetData sheetId="9"/>
      <sheetData sheetId="10">
        <row r="49">
          <cell r="D49">
            <v>3467</v>
          </cell>
        </row>
        <row r="50">
          <cell r="D50">
            <v>1950</v>
          </cell>
        </row>
        <row r="51">
          <cell r="D51">
            <v>1600</v>
          </cell>
        </row>
      </sheetData>
      <sheetData sheetId="11">
        <row r="27">
          <cell r="C27">
            <v>200</v>
          </cell>
        </row>
        <row r="87">
          <cell r="B87" t="str">
            <v>450 LB</v>
          </cell>
        </row>
        <row r="88">
          <cell r="B88">
            <v>560</v>
          </cell>
        </row>
        <row r="93">
          <cell r="B93">
            <v>3300</v>
          </cell>
        </row>
      </sheetData>
      <sheetData sheetId="12"/>
      <sheetData sheetId="13"/>
      <sheetData sheetId="14"/>
      <sheetData sheetId="1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  <sheetName val="Sheet1"/>
      <sheetName val="sheet 1珿_x0012__x0000_P_x0000_徜_x0012_撶_x0012_⫒_x0000__x0000_侯ヌӤ_x0000__x0000__x0000_珿_x0012__x0000_"/>
      <sheetName val="sheet 1?_x0012_ž_x0000_P_x0000_?_x0012_?_x0012_?_x0000_ž_x0000_???_x0000__x0000__x0000_?_x0012_ž_x0000_"/>
      <sheetName val="sheet 1珿_x0013__x0000_P_x0000_徜_x0013_撶_x0013_쇛_x0000__x0000_侯ヌӤ_x0000__x0000__x0000_珿_x0013__x0000_"/>
      <sheetName val="p.mgmt"/>
      <sheetName val="Tipo Terzi"/>
      <sheetName val="Salary"/>
      <sheetName val="eq_data"/>
      <sheetName val="Props Monthly"/>
      <sheetName val="Milestones"/>
      <sheetName val="Lookup Sheet"/>
      <sheetName val="Indicators"/>
      <sheetName val="LineBusiness"/>
      <sheetName val="TECOP"/>
      <sheetName val="TECOP v3.0 (Land)"/>
      <sheetName val="Global 30ft max"/>
      <sheetName val="Global ICT Cost"/>
      <sheetName val="31210093(1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  <sheetName val="Calculator Rates"/>
      <sheetName val="Sht1&amp;2 "/>
      <sheetName val="TECOP"/>
      <sheetName val="TECOP v3.0 (Land)"/>
      <sheetName val="Global 30ft max"/>
      <sheetName val="Salary"/>
      <sheetName val="Input"/>
      <sheetName val="worksheet (2)"/>
      <sheetName val="BILAL2"/>
      <sheetName val="TECOP 3.0"/>
      <sheetName val="Foglio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Sheet"/>
      <sheetName val="Revision History"/>
      <sheetName val="Use for 1 page per sheet "/>
      <sheetName val="For multiple pages per sheet"/>
      <sheetName val="DATA"/>
    </sheetNames>
    <sheetDataSet>
      <sheetData sheetId="0"/>
      <sheetData sheetId="1"/>
      <sheetData sheetId="2"/>
      <sheetData sheetId="3" refreshError="1"/>
      <sheetData sheetId="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ku Nag Travel plan"/>
      <sheetName val="Cost build up"/>
    </sheetNames>
    <sheetDataSet>
      <sheetData sheetId="0">
        <row r="2">
          <cell r="E2" t="str">
            <v>Kick off meeting. SIEMENS/GE, Hengelo, Netherlands</v>
          </cell>
          <cell r="F2" t="str">
            <v>SIEMENS NAG compressor Design Review/ HAZID/ HAZOP. Hengelo, Netherlands</v>
          </cell>
          <cell r="G2" t="str">
            <v>SIEMENS NAG compressor SIL classification workshop. Hengelo, Netherlands</v>
          </cell>
          <cell r="I2" t="str">
            <v>SIEMENS NAG compressor Factory Acceptance Test (FAT). Hengelo, Netherlands</v>
          </cell>
          <cell r="J2" t="str">
            <v>GE Turbine Controls Design Review/ HAZID/ HAZOP. Florence, Italy</v>
          </cell>
          <cell r="K2" t="str">
            <v>GE Turbine Controls Factory Acceptance Test (FAT). Florence, Italy</v>
          </cell>
          <cell r="L2" t="str">
            <v>Kick off meeting NRI/ FBM HUDSON, Florence, ITALY</v>
          </cell>
          <cell r="M2" t="str">
            <v>FBM Hudson Air-cooled heat exchangers Design Review/ HAZID/ HAZOP Italy</v>
          </cell>
          <cell r="N2" t="str">
            <v>FBM Hudson Air-cooled heat exchangers Factory Acceptance Test (FAT).  Italy</v>
          </cell>
          <cell r="DM2" t="str">
            <v>Training (Siemens &amp; GE), Lagos</v>
          </cell>
        </row>
        <row r="41">
          <cell r="DM41">
            <v>14</v>
          </cell>
        </row>
        <row r="42">
          <cell r="F42">
            <v>13</v>
          </cell>
          <cell r="G42">
            <v>9</v>
          </cell>
          <cell r="I42">
            <v>13</v>
          </cell>
          <cell r="J42">
            <v>6</v>
          </cell>
          <cell r="K42">
            <v>9</v>
          </cell>
          <cell r="L42">
            <v>13</v>
          </cell>
          <cell r="M42">
            <v>12</v>
          </cell>
          <cell r="N42">
            <v>11</v>
          </cell>
          <cell r="DM42">
            <v>10</v>
          </cell>
        </row>
        <row r="43">
          <cell r="F43">
            <v>4</v>
          </cell>
          <cell r="G43">
            <v>4</v>
          </cell>
          <cell r="I43">
            <v>7</v>
          </cell>
          <cell r="J43">
            <v>4</v>
          </cell>
          <cell r="K43">
            <v>4</v>
          </cell>
          <cell r="L43">
            <v>2</v>
          </cell>
          <cell r="M43">
            <v>4</v>
          </cell>
          <cell r="N43">
            <v>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úmen"/>
      <sheetName val="TABLERO"/>
      <sheetName val="Errores"/>
      <sheetName val="PD"/>
      <sheetName val="PND"/>
      <sheetName val="Template"/>
      <sheetName val="PR"/>
      <sheetName val="PO"/>
      <sheetName val="EXP"/>
      <sheetName val="TOTAL"/>
      <sheetName val="MAXIMO"/>
      <sheetName val="Datos"/>
      <sheetName val="Curve1"/>
      <sheetName val="Input"/>
      <sheetName val="Auswahl"/>
      <sheetName val="Velocity"/>
      <sheetName val="Daten"/>
      <sheetName val="MW Mass"/>
      <sheetName val="Umrechnungen"/>
      <sheetName val="Standard"/>
      <sheetName val="VESSEL Sh. 1"/>
    </sheetNames>
    <sheetDataSet>
      <sheetData sheetId="0" refreshError="1"/>
      <sheetData sheetId="1" refreshError="1">
        <row r="4">
          <cell r="C4" t="str">
            <v>Oritupano Leona</v>
          </cell>
        </row>
        <row r="6">
          <cell r="C6">
            <v>2000</v>
          </cell>
          <cell r="F6" t="str">
            <v>OLE</v>
          </cell>
        </row>
        <row r="7">
          <cell r="F7">
            <v>9300</v>
          </cell>
        </row>
        <row r="8">
          <cell r="C8" t="str">
            <v>Consolidación Producción - Caso 1</v>
          </cell>
          <cell r="F8">
            <v>0.54</v>
          </cell>
        </row>
        <row r="9">
          <cell r="C9" t="str">
            <v>Proyectos 2000</v>
          </cell>
        </row>
        <row r="13">
          <cell r="D13" t="str">
            <v>R:\Plan_GT\Plan Estratégico 2000\Oritupano\Des</v>
          </cell>
        </row>
        <row r="23">
          <cell r="D23" t="str">
            <v>F:\MMelandri\Oritupano-Leona\PlanEst 2000</v>
          </cell>
        </row>
        <row r="26">
          <cell r="D26" t="str">
            <v>R:\Plan_GT\Plan Estratégico 2000\Oritupano\Npi</v>
          </cell>
        </row>
        <row r="112">
          <cell r="D112" t="str">
            <v>R:\Plan_GT\Plan Estratégico 2000\Oritupano\Exp</v>
          </cell>
        </row>
      </sheetData>
      <sheetData sheetId="2" refreshError="1"/>
      <sheetData sheetId="3" refreshError="1"/>
      <sheetData sheetId="4" refreshError="1"/>
      <sheetData sheetId="5" refreshError="1">
        <row r="4">
          <cell r="C4" t="str">
            <v>Oritupano Leona</v>
          </cell>
        </row>
        <row r="66">
          <cell r="D66">
            <v>0</v>
          </cell>
          <cell r="H66">
            <v>0</v>
          </cell>
        </row>
        <row r="67">
          <cell r="D67">
            <v>0</v>
          </cell>
          <cell r="H67">
            <v>0</v>
          </cell>
        </row>
        <row r="68">
          <cell r="D68">
            <v>0</v>
          </cell>
          <cell r="H68">
            <v>0</v>
          </cell>
        </row>
        <row r="69">
          <cell r="D69">
            <v>0</v>
          </cell>
          <cell r="H69">
            <v>0</v>
          </cell>
        </row>
        <row r="70">
          <cell r="D70">
            <v>0</v>
          </cell>
          <cell r="H70">
            <v>0</v>
          </cell>
        </row>
        <row r="71">
          <cell r="D71">
            <v>0</v>
          </cell>
          <cell r="H71">
            <v>0</v>
          </cell>
        </row>
        <row r="72">
          <cell r="D72">
            <v>0</v>
          </cell>
          <cell r="H72">
            <v>0</v>
          </cell>
        </row>
        <row r="73">
          <cell r="D73">
            <v>0</v>
          </cell>
          <cell r="H73">
            <v>0</v>
          </cell>
        </row>
        <row r="74">
          <cell r="D74">
            <v>0</v>
          </cell>
          <cell r="H74">
            <v>0</v>
          </cell>
        </row>
        <row r="75">
          <cell r="D75">
            <v>0</v>
          </cell>
          <cell r="H75">
            <v>0</v>
          </cell>
        </row>
        <row r="76">
          <cell r="D76">
            <v>0</v>
          </cell>
          <cell r="H76">
            <v>0</v>
          </cell>
        </row>
        <row r="77">
          <cell r="D77">
            <v>0</v>
          </cell>
          <cell r="H77">
            <v>0</v>
          </cell>
        </row>
        <row r="78">
          <cell r="B78">
            <v>0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</row>
        <row r="79">
          <cell r="D79">
            <v>0</v>
          </cell>
          <cell r="H79">
            <v>0</v>
          </cell>
        </row>
        <row r="80">
          <cell r="D80">
            <v>0</v>
          </cell>
          <cell r="H80">
            <v>0</v>
          </cell>
        </row>
        <row r="81">
          <cell r="D81">
            <v>0</v>
          </cell>
          <cell r="H81">
            <v>0</v>
          </cell>
        </row>
        <row r="82">
          <cell r="D82">
            <v>0</v>
          </cell>
          <cell r="H82">
            <v>0</v>
          </cell>
        </row>
        <row r="83">
          <cell r="D83">
            <v>0</v>
          </cell>
          <cell r="H83">
            <v>0</v>
          </cell>
        </row>
        <row r="84">
          <cell r="D84">
            <v>0</v>
          </cell>
          <cell r="H84">
            <v>0</v>
          </cell>
        </row>
        <row r="85">
          <cell r="D85">
            <v>0</v>
          </cell>
          <cell r="H85">
            <v>0</v>
          </cell>
        </row>
        <row r="86">
          <cell r="D86">
            <v>0</v>
          </cell>
          <cell r="H86">
            <v>0</v>
          </cell>
        </row>
        <row r="87">
          <cell r="D87">
            <v>0</v>
          </cell>
          <cell r="H87">
            <v>0</v>
          </cell>
        </row>
        <row r="88">
          <cell r="D88">
            <v>0</v>
          </cell>
          <cell r="H88">
            <v>0</v>
          </cell>
        </row>
        <row r="89">
          <cell r="D89">
            <v>0</v>
          </cell>
          <cell r="H89">
            <v>0</v>
          </cell>
        </row>
        <row r="90">
          <cell r="D90">
            <v>0</v>
          </cell>
          <cell r="H90">
            <v>0</v>
          </cell>
        </row>
        <row r="91">
          <cell r="D91">
            <v>0</v>
          </cell>
          <cell r="H91">
            <v>0</v>
          </cell>
        </row>
        <row r="92">
          <cell r="D92">
            <v>0</v>
          </cell>
          <cell r="H92">
            <v>0</v>
          </cell>
        </row>
        <row r="93">
          <cell r="D93">
            <v>0</v>
          </cell>
          <cell r="H93">
            <v>0</v>
          </cell>
        </row>
        <row r="94">
          <cell r="D94">
            <v>0</v>
          </cell>
          <cell r="H94">
            <v>0</v>
          </cell>
        </row>
        <row r="95">
          <cell r="D95">
            <v>0</v>
          </cell>
          <cell r="H95">
            <v>0</v>
          </cell>
        </row>
        <row r="96">
          <cell r="D96">
            <v>0</v>
          </cell>
          <cell r="H96">
            <v>0</v>
          </cell>
        </row>
        <row r="97">
          <cell r="D97">
            <v>0</v>
          </cell>
          <cell r="H97">
            <v>0</v>
          </cell>
        </row>
        <row r="98">
          <cell r="D98">
            <v>0</v>
          </cell>
          <cell r="H98">
            <v>0</v>
          </cell>
        </row>
        <row r="99">
          <cell r="D99">
            <v>0</v>
          </cell>
          <cell r="H99">
            <v>0</v>
          </cell>
        </row>
        <row r="100">
          <cell r="D100">
            <v>0</v>
          </cell>
          <cell r="H100">
            <v>0</v>
          </cell>
        </row>
        <row r="101">
          <cell r="D101">
            <v>0</v>
          </cell>
          <cell r="H101">
            <v>0</v>
          </cell>
        </row>
        <row r="102">
          <cell r="D102">
            <v>0</v>
          </cell>
          <cell r="H102">
            <v>0</v>
          </cell>
        </row>
        <row r="103">
          <cell r="D103">
            <v>0</v>
          </cell>
          <cell r="H103">
            <v>0</v>
          </cell>
        </row>
        <row r="104">
          <cell r="D104">
            <v>0</v>
          </cell>
          <cell r="H104">
            <v>0</v>
          </cell>
        </row>
        <row r="105">
          <cell r="D105">
            <v>0</v>
          </cell>
          <cell r="H105">
            <v>0</v>
          </cell>
        </row>
        <row r="106">
          <cell r="D106">
            <v>0</v>
          </cell>
          <cell r="H106">
            <v>0</v>
          </cell>
        </row>
        <row r="107">
          <cell r="D107">
            <v>0</v>
          </cell>
          <cell r="H107">
            <v>0</v>
          </cell>
        </row>
        <row r="108">
          <cell r="D108">
            <v>0</v>
          </cell>
          <cell r="H108">
            <v>0</v>
          </cell>
        </row>
        <row r="109">
          <cell r="D109">
            <v>0</v>
          </cell>
          <cell r="H109">
            <v>0</v>
          </cell>
        </row>
        <row r="110">
          <cell r="D110">
            <v>0</v>
          </cell>
          <cell r="H110">
            <v>0</v>
          </cell>
        </row>
        <row r="111">
          <cell r="D111">
            <v>0</v>
          </cell>
          <cell r="H111">
            <v>0</v>
          </cell>
        </row>
        <row r="112">
          <cell r="D112">
            <v>0</v>
          </cell>
          <cell r="H112">
            <v>0</v>
          </cell>
        </row>
        <row r="114">
          <cell r="B114">
            <v>0</v>
          </cell>
          <cell r="C114">
            <v>0</v>
          </cell>
          <cell r="D114">
            <v>0</v>
          </cell>
          <cell r="E114">
            <v>0</v>
          </cell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0</v>
          </cell>
          <cell r="R114">
            <v>0</v>
          </cell>
          <cell r="S114">
            <v>0</v>
          </cell>
        </row>
        <row r="116">
          <cell r="B116">
            <v>0</v>
          </cell>
          <cell r="C116">
            <v>0</v>
          </cell>
          <cell r="D116">
            <v>0</v>
          </cell>
          <cell r="E116">
            <v>0</v>
          </cell>
          <cell r="F116">
            <v>0</v>
          </cell>
          <cell r="G116">
            <v>0</v>
          </cell>
          <cell r="H116">
            <v>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itel"/>
      <sheetName val="Input well"/>
      <sheetName val="Input pump"/>
      <sheetName val="Selection"/>
      <sheetName val="Printsheet"/>
      <sheetName val="Calc..-Visc."/>
      <sheetName val="Dialog1"/>
      <sheetName val="Package datasheet"/>
      <sheetName val="Dialog3"/>
      <sheetName val="Dialog2"/>
      <sheetName val="Modul1"/>
      <sheetName val="Modul2"/>
      <sheetName val="Modul3"/>
      <sheetName val="Modul4"/>
    </sheetNames>
    <sheetDataSet>
      <sheetData sheetId="0"/>
      <sheetData sheetId="1"/>
      <sheetData sheetId="2"/>
      <sheetData sheetId="3">
        <row r="55">
          <cell r="C55">
            <v>19.875</v>
          </cell>
        </row>
        <row r="56">
          <cell r="C56">
            <v>19.875</v>
          </cell>
        </row>
      </sheetData>
      <sheetData sheetId="4"/>
      <sheetData sheetId="5"/>
      <sheetData sheetId="6"/>
      <sheetData sheetId="7"/>
      <sheetData sheetId="8"/>
      <sheetData sheetId="9"/>
      <sheetData sheetId="10" refreshError="1"/>
      <sheetData sheetId="11" refreshError="1"/>
      <sheetData sheetId="12" refreshError="1"/>
      <sheetData sheetId="13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  <sheetName val="Input pump"/>
      <sheetName val="Selection"/>
      <sheetName val="Cover Page"/>
      <sheetName val="CDCalc6-7"/>
      <sheetName val="ELECTRIC HEATER Sh. 1"/>
      <sheetName val="Sheet1"/>
      <sheetName val="sheet 1珿_x0012__x0000_P_x0000_徜_x0012_撶_x0012_⫒_x0000__x0000_侯ヌӤ_x0000__x0000__x0000_珿_x0012__x0000_"/>
      <sheetName val="sheet 1?_x0012_ž_x0000_P_x0000_?_x0012_?_x0012_?_x0000_ž_x0000_???_x0000__x0000__x0000_?_x0012_ž_x0000_"/>
      <sheetName val="sheet 1珿_x0013__x0000_P_x0000_徜_x0013_撶_x0013_쇛_x0000__x0000_侯ヌӤ_x0000__x0000__x0000_珿_x0013__x0000_"/>
      <sheetName val="p.mgmt"/>
      <sheetName val="Tipo Terzi"/>
      <sheetName val="Salary"/>
      <sheetName val="eq_data"/>
      <sheetName val="Props Monthly"/>
      <sheetName val="Milestones"/>
      <sheetName val="Lookup Sheet"/>
      <sheetName val="Indicators"/>
      <sheetName val="LineBusiness"/>
      <sheetName val="TECOP"/>
      <sheetName val="TECOP v3.0 (Land)"/>
      <sheetName val="Global 30ft max"/>
      <sheetName val="Global ICT Cost"/>
      <sheetName val="31210093(1)"/>
      <sheetName val="sheet 1珿_x0012_"/>
      <sheetName val="sheet 1?_x0012_ž"/>
      <sheetName val="sheet 1珿_x0013_"/>
      <sheetName val=""/>
      <sheetName val="Ratios"/>
      <sheetName val="US Inflation Factors"/>
      <sheetName val="Summary"/>
      <sheetName val="Rates &amp; Factors"/>
      <sheetName val="SPDC Summary"/>
      <sheetName val="Lists"/>
      <sheetName val="Input data"/>
      <sheetName val="Input"/>
      <sheetName val="worksheet (2)"/>
      <sheetName val="BILAL2"/>
      <sheetName val="TECOP 3.0"/>
      <sheetName val="Calculator Rates"/>
      <sheetName val="Sht1&amp;2 "/>
      <sheetName val="Foglio1"/>
      <sheetName val="Cond Pump 1"/>
      <sheetName val="Curve1"/>
      <sheetName val="Auswahl"/>
      <sheetName val="Velocity"/>
      <sheetName val="Daten"/>
      <sheetName val="MW Mass"/>
      <sheetName val="Umrechnungen"/>
      <sheetName val="Standard"/>
      <sheetName val="Gas"/>
      <sheetName val="VESSEL Sh. 1"/>
      <sheetName val="Ughelli-8"/>
      <sheetName val="Estimate"/>
      <sheetName val="#REF"/>
      <sheetName val="Cost Estimate"/>
      <sheetName val="P3 Data"/>
      <sheetName val="sheet 1珿_x005f_x0012__x005f_x0000_P_x005f_x0000_"/>
      <sheetName val="sheet 1__x005f_x0012_ž_x005f_x0000_P_x005f_x0000_"/>
      <sheetName val="sheet 1珿_x005f_x0013__x005f_x0000_P_x005f_x0000_"/>
      <sheetName val="Datasheet GLV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</sheetNames>
    <sheetDataSet>
      <sheetData sheetId="0" refreshError="1"/>
      <sheetData sheetId="1" refreshError="1"/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RB Hours Rev A"/>
      <sheetName val="DRB Budget USD Rev A"/>
      <sheetName val="DRB Budget USD"/>
      <sheetName val="DRB Hours"/>
      <sheetName val="DRB Budget EUR"/>
      <sheetName val="Chart1"/>
      <sheetName val="Klad voor DRB"/>
      <sheetName val="Summary table"/>
      <sheetName val="CTR Pre-FEED"/>
      <sheetName val="CTR-201"/>
      <sheetName val="CTR-202"/>
      <sheetName val="CTR-203"/>
      <sheetName val="CTR-205"/>
      <sheetName val="CTR-210"/>
      <sheetName val="CTR-220"/>
      <sheetName val="CTR-230"/>
      <sheetName val="CTR-240"/>
      <sheetName val="CTR-250 "/>
      <sheetName val="CTR-260"/>
      <sheetName val="A.A.1. Assignment Schedule"/>
      <sheetName val="BDP Finalization"/>
      <sheetName val="Cost Overview DRB"/>
      <sheetName val="Cost Overview end Feb"/>
      <sheetName val="Cost Overview end Mar"/>
      <sheetName val="Cost Overview end April"/>
      <sheetName val="STASCo Overview"/>
      <sheetName val="Base Data"/>
      <sheetName val="A.A.1. Pre-FEED Team"/>
      <sheetName val="Total BDP"/>
      <sheetName val="CTR- SGSI"/>
      <sheetName val="Statistics"/>
      <sheetName val="CTR- SIEP"/>
      <sheetName val="CTR- STASCo"/>
      <sheetName val="CTR-01"/>
      <sheetName val="CTR-02"/>
      <sheetName val="CTR-03"/>
      <sheetName val="CTR-04"/>
      <sheetName val="CTR-05"/>
      <sheetName val="CTR-06"/>
      <sheetName val="CTR-07"/>
      <sheetName val="CTR-08"/>
      <sheetName val="CTR-09"/>
      <sheetName val="CTR-10"/>
      <sheetName val="CTR-11"/>
      <sheetName val="CTR-12"/>
      <sheetName val="CTR-13"/>
      <sheetName val="CTR-14"/>
      <sheetName val="CTR-15"/>
      <sheetName val="CTR-16"/>
      <sheetName val="CTR-17"/>
      <sheetName val="CTR-18"/>
      <sheetName val="CTR-19"/>
      <sheetName val="CTR-20"/>
      <sheetName val="CTR-20EP"/>
      <sheetName val="CTR-21"/>
      <sheetName val="CTR-22"/>
      <sheetName val="CTR-23"/>
      <sheetName val="CTR-24"/>
      <sheetName val="CTR-25"/>
      <sheetName val="CTR-25EP"/>
      <sheetName val="CTR-26"/>
      <sheetName val="CTR-27"/>
      <sheetName val="CTR-28"/>
      <sheetName val="CTR-29SE"/>
      <sheetName val="CTR-30"/>
      <sheetName val="CTR-31"/>
      <sheetName val="BUDGET"/>
      <sheetName val="SGSI BOD"/>
      <sheetName val="SGSI BDP"/>
      <sheetName val="SGSI Pre-FEED"/>
      <sheetName val="CTR Status Internal"/>
      <sheetName val="Contracts Summary"/>
      <sheetName val="Sheet1"/>
      <sheetName val="Input pump"/>
      <sheetName val="Selection"/>
      <sheetName val="CT_x0002_-07"/>
      <sheetName val="CT_x0002_-19"/>
      <sheetName val="sheet 1"/>
      <sheetName val="Curve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>
        <row r="6">
          <cell r="B6" t="str">
            <v>Lot</v>
          </cell>
        </row>
        <row r="7">
          <cell r="B7" t="str">
            <v>hrs</v>
          </cell>
        </row>
        <row r="8">
          <cell r="B8" t="str">
            <v>man-months</v>
          </cell>
        </row>
        <row r="9">
          <cell r="B9" t="str">
            <v>man-years</v>
          </cell>
        </row>
        <row r="10">
          <cell r="B10" t="str">
            <v>months</v>
          </cell>
        </row>
        <row r="11">
          <cell r="B11" t="str">
            <v>kg</v>
          </cell>
        </row>
        <row r="12">
          <cell r="B12" t="str">
            <v>ton</v>
          </cell>
        </row>
        <row r="13">
          <cell r="B13" t="str">
            <v>m</v>
          </cell>
        </row>
        <row r="14">
          <cell r="B14" t="str">
            <v>m²</v>
          </cell>
        </row>
        <row r="15">
          <cell r="B15" t="str">
            <v>m³</v>
          </cell>
        </row>
        <row r="16">
          <cell r="B16" t="str">
            <v>%</v>
          </cell>
        </row>
        <row r="17">
          <cell r="B17" t="str">
            <v>number</v>
          </cell>
        </row>
        <row r="18">
          <cell r="B18" t="str">
            <v>pce</v>
          </cell>
        </row>
        <row r="23">
          <cell r="B23" t="str">
            <v>EUR</v>
          </cell>
        </row>
        <row r="24">
          <cell r="B24" t="str">
            <v>USD</v>
          </cell>
        </row>
        <row r="52">
          <cell r="F52" t="str">
            <v>SGSI-USD</v>
          </cell>
        </row>
        <row r="53">
          <cell r="D53" t="str">
            <v>Seniority PLNG DE</v>
          </cell>
          <cell r="F53">
            <v>2</v>
          </cell>
        </row>
        <row r="54">
          <cell r="D54" t="str">
            <v>SJG A</v>
          </cell>
          <cell r="E54">
            <v>450</v>
          </cell>
          <cell r="F54">
            <v>294.28571428571428</v>
          </cell>
          <cell r="G54">
            <v>396.73913043478262</v>
          </cell>
        </row>
        <row r="55">
          <cell r="D55" t="str">
            <v>SJG 1</v>
          </cell>
          <cell r="E55">
            <v>370</v>
          </cell>
          <cell r="F55">
            <v>220</v>
          </cell>
          <cell r="G55">
            <v>263.58695652173913</v>
          </cell>
        </row>
        <row r="56">
          <cell r="D56" t="str">
            <v>SJG 2</v>
          </cell>
          <cell r="E56">
            <v>320</v>
          </cell>
          <cell r="F56">
            <v>220</v>
          </cell>
          <cell r="G56">
            <v>263.58695652173913</v>
          </cell>
        </row>
        <row r="57">
          <cell r="D57" t="str">
            <v>SJG 3</v>
          </cell>
          <cell r="E57">
            <v>265</v>
          </cell>
          <cell r="F57">
            <v>173.57142857142858</v>
          </cell>
          <cell r="G57">
            <v>198.36956521739131</v>
          </cell>
        </row>
        <row r="58">
          <cell r="D58" t="str">
            <v>SJG 4</v>
          </cell>
          <cell r="E58">
            <v>235</v>
          </cell>
          <cell r="F58">
            <v>173.57142857142858</v>
          </cell>
          <cell r="G58">
            <v>198.36956521739131</v>
          </cell>
        </row>
        <row r="59">
          <cell r="D59" t="str">
            <v>SJG 5</v>
          </cell>
          <cell r="E59">
            <v>195</v>
          </cell>
          <cell r="F59">
            <v>133.57142857142858</v>
          </cell>
          <cell r="G59">
            <v>146.73913043478262</v>
          </cell>
        </row>
        <row r="60">
          <cell r="D60" t="str">
            <v>SJG 6</v>
          </cell>
          <cell r="E60">
            <v>184.5</v>
          </cell>
          <cell r="F60">
            <v>133.57142857142858</v>
          </cell>
          <cell r="G60">
            <v>146.73913043478262</v>
          </cell>
        </row>
        <row r="61">
          <cell r="D61" t="str">
            <v>SJG 7</v>
          </cell>
          <cell r="E61">
            <v>139.80000000000001</v>
          </cell>
          <cell r="F61">
            <v>106.42857142857143</v>
          </cell>
          <cell r="G61">
            <v>110.05434782608695</v>
          </cell>
        </row>
        <row r="62">
          <cell r="D62" t="str">
            <v>SJG 7+</v>
          </cell>
          <cell r="E62">
            <v>139.80000000000001</v>
          </cell>
        </row>
        <row r="63">
          <cell r="D63" t="str">
            <v>S MAN-1</v>
          </cell>
        </row>
        <row r="64">
          <cell r="D64" t="str">
            <v>S PRM-1</v>
          </cell>
        </row>
        <row r="65">
          <cell r="D65" t="str">
            <v>S PRM-2</v>
          </cell>
        </row>
        <row r="66">
          <cell r="D66" t="str">
            <v>S ZGR-1</v>
          </cell>
        </row>
        <row r="67">
          <cell r="D67" t="str">
            <v>S ZGR-2</v>
          </cell>
        </row>
        <row r="68">
          <cell r="D68" t="str">
            <v>S ZGR-3</v>
          </cell>
        </row>
        <row r="69">
          <cell r="D69" t="str">
            <v>S ZGR-4</v>
          </cell>
        </row>
        <row r="70">
          <cell r="D70" t="str">
            <v>S NAV-2</v>
          </cell>
        </row>
        <row r="71">
          <cell r="D71" t="str">
            <v>S POT-2</v>
          </cell>
        </row>
        <row r="72">
          <cell r="D72" t="str">
            <v>S PRE-1</v>
          </cell>
        </row>
        <row r="73">
          <cell r="D73" t="str">
            <v>S PRE-2</v>
          </cell>
        </row>
        <row r="74">
          <cell r="D74" t="str">
            <v>S EIC-1</v>
          </cell>
        </row>
        <row r="75">
          <cell r="D75" t="str">
            <v>S EIC-2</v>
          </cell>
        </row>
        <row r="76">
          <cell r="D76" t="str">
            <v>IC SN</v>
          </cell>
          <cell r="E76">
            <v>200</v>
          </cell>
          <cell r="F76">
            <v>142.85714285714286</v>
          </cell>
          <cell r="G76">
            <v>203.80434782608697</v>
          </cell>
        </row>
        <row r="77">
          <cell r="D77" t="str">
            <v>IC JN</v>
          </cell>
          <cell r="E77">
            <v>120</v>
          </cell>
          <cell r="F77">
            <v>85.714285714285722</v>
          </cell>
          <cell r="G77">
            <v>122.28260869565217</v>
          </cell>
        </row>
        <row r="78">
          <cell r="D78" t="str">
            <v>LO SN</v>
          </cell>
          <cell r="E78">
            <v>125</v>
          </cell>
          <cell r="F78">
            <v>89.285714285714292</v>
          </cell>
          <cell r="G78">
            <v>135.86956521739131</v>
          </cell>
        </row>
        <row r="79">
          <cell r="D79" t="str">
            <v>LO JN</v>
          </cell>
          <cell r="E79">
            <v>100</v>
          </cell>
          <cell r="F79">
            <v>71.428571428571431</v>
          </cell>
          <cell r="G79">
            <v>101.90217391304348</v>
          </cell>
        </row>
        <row r="80">
          <cell r="D80" t="str">
            <v>LO AS</v>
          </cell>
          <cell r="E80">
            <v>75</v>
          </cell>
          <cell r="F80">
            <v>53.571428571428577</v>
          </cell>
          <cell r="G80">
            <v>67.934782608695656</v>
          </cell>
        </row>
        <row r="83">
          <cell r="B83" t="str">
            <v>SGSI-EUR</v>
          </cell>
        </row>
        <row r="84">
          <cell r="B84" t="str">
            <v>SGSI-USD</v>
          </cell>
        </row>
        <row r="85">
          <cell r="B85" t="str">
            <v>SGSI-GBP</v>
          </cell>
        </row>
        <row r="86">
          <cell r="B86" t="str">
            <v>SGSI-MYR</v>
          </cell>
        </row>
        <row r="87">
          <cell r="B87" t="str">
            <v>SIEP-EUR</v>
          </cell>
        </row>
        <row r="88">
          <cell r="B88" t="str">
            <v>SIEP-USD</v>
          </cell>
        </row>
        <row r="89">
          <cell r="B89" t="str">
            <v>STASCo-GBP</v>
          </cell>
        </row>
        <row r="90">
          <cell r="B90" t="str">
            <v>South Korea</v>
          </cell>
        </row>
        <row r="129">
          <cell r="D129" t="str">
            <v>SJG4</v>
          </cell>
        </row>
        <row r="130">
          <cell r="D130" t="str">
            <v>SJG3</v>
          </cell>
        </row>
        <row r="131">
          <cell r="D131" t="str">
            <v>SJG2</v>
          </cell>
        </row>
        <row r="132">
          <cell r="D132" t="str">
            <v>SJG1</v>
          </cell>
        </row>
        <row r="133">
          <cell r="D133" t="str">
            <v>SJGA</v>
          </cell>
        </row>
        <row r="134">
          <cell r="D134" t="str">
            <v>ICJU</v>
          </cell>
        </row>
        <row r="135">
          <cell r="D135" t="str">
            <v>ICSE</v>
          </cell>
        </row>
        <row r="136">
          <cell r="D136" t="str">
            <v>LOJU</v>
          </cell>
        </row>
        <row r="137">
          <cell r="D137" t="str">
            <v>LOSN</v>
          </cell>
        </row>
        <row r="138">
          <cell r="D138" t="str">
            <v>LOAS</v>
          </cell>
        </row>
        <row r="143">
          <cell r="D143" t="str">
            <v>SJG4</v>
          </cell>
        </row>
        <row r="144">
          <cell r="D144" t="str">
            <v>SJG3</v>
          </cell>
        </row>
        <row r="145">
          <cell r="D145" t="str">
            <v>SJG2</v>
          </cell>
        </row>
        <row r="146">
          <cell r="D146" t="str">
            <v>SJG1</v>
          </cell>
        </row>
        <row r="147">
          <cell r="D147" t="str">
            <v>SJGA</v>
          </cell>
        </row>
        <row r="148">
          <cell r="D148" t="str">
            <v>ICJU</v>
          </cell>
        </row>
        <row r="149">
          <cell r="D149" t="str">
            <v>ICSE</v>
          </cell>
        </row>
        <row r="150">
          <cell r="D150" t="str">
            <v>LOJU</v>
          </cell>
        </row>
        <row r="151">
          <cell r="D151" t="str">
            <v>LOSN</v>
          </cell>
        </row>
        <row r="152">
          <cell r="D152" t="str">
            <v>LOAS</v>
          </cell>
        </row>
        <row r="157">
          <cell r="D157" t="str">
            <v>SJG4</v>
          </cell>
        </row>
        <row r="158">
          <cell r="D158" t="str">
            <v>SJG3</v>
          </cell>
        </row>
        <row r="159">
          <cell r="D159" t="str">
            <v>SJG2</v>
          </cell>
        </row>
        <row r="160">
          <cell r="D160" t="str">
            <v>SJG1</v>
          </cell>
        </row>
        <row r="161">
          <cell r="D161" t="str">
            <v>SJGA</v>
          </cell>
        </row>
        <row r="162">
          <cell r="D162" t="str">
            <v>ICJU</v>
          </cell>
        </row>
        <row r="163">
          <cell r="D163" t="str">
            <v>ICSE</v>
          </cell>
        </row>
        <row r="164">
          <cell r="D164" t="str">
            <v>LOJU</v>
          </cell>
        </row>
        <row r="165">
          <cell r="D165" t="str">
            <v>LOSN</v>
          </cell>
        </row>
        <row r="166">
          <cell r="D166" t="str">
            <v>LOAS</v>
          </cell>
        </row>
      </sheetData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riación ORIA"/>
      <sheetName val="Capacidades"/>
      <sheetName val="Resúmen"/>
      <sheetName val="Graficos Presupuesto"/>
      <sheetName val="Gráficos_1"/>
      <sheetName val="Chequeo Gor"/>
      <sheetName val="A"/>
      <sheetName val="B + M_7"/>
      <sheetName val="C"/>
      <sheetName val="D"/>
      <sheetName val="Leona"/>
      <sheetName val="600-700"/>
      <sheetName val="Explora Libro"/>
      <sheetName val="Gráficos old"/>
      <sheetName val="G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2">
          <cell r="A2" t="str">
            <v>FECHA</v>
          </cell>
          <cell r="B2" t="str">
            <v>AÑO</v>
          </cell>
          <cell r="D2" t="str">
            <v>Leona</v>
          </cell>
          <cell r="E2" t="str">
            <v>ORIA</v>
          </cell>
          <cell r="F2" t="str">
            <v>ORIB + Múltiple 7</v>
          </cell>
          <cell r="G2" t="str">
            <v>ORIC - Múltiple 7</v>
          </cell>
          <cell r="H2" t="str">
            <v>ORID</v>
          </cell>
          <cell r="I2" t="str">
            <v>600-700</v>
          </cell>
          <cell r="J2" t="str">
            <v>LIBRO EXPLORACION</v>
          </cell>
          <cell r="K2" t="str">
            <v>Prod. Total</v>
          </cell>
        </row>
        <row r="3">
          <cell r="A3">
            <v>36892</v>
          </cell>
          <cell r="B3">
            <v>2001</v>
          </cell>
          <cell r="C3">
            <v>1</v>
          </cell>
          <cell r="D3">
            <v>6.7422939788243568</v>
          </cell>
          <cell r="E3">
            <v>13.037262320660027</v>
          </cell>
          <cell r="F3">
            <v>6.9173215106714299</v>
          </cell>
          <cell r="G3">
            <v>4.0158533171525335</v>
          </cell>
          <cell r="H3">
            <v>1.85431470967742</v>
          </cell>
          <cell r="I3">
            <v>0</v>
          </cell>
          <cell r="J3">
            <v>0</v>
          </cell>
          <cell r="K3">
            <v>2034.5670458369857</v>
          </cell>
        </row>
        <row r="4">
          <cell r="A4">
            <v>36923</v>
          </cell>
          <cell r="B4">
            <v>2001</v>
          </cell>
          <cell r="C4">
            <v>2</v>
          </cell>
          <cell r="D4">
            <v>6.6870222899431351</v>
          </cell>
          <cell r="E4">
            <v>12.496877409056596</v>
          </cell>
          <cell r="F4">
            <v>6.8983443627165029</v>
          </cell>
          <cell r="G4">
            <v>3.9031854739928251</v>
          </cell>
          <cell r="H4">
            <v>2.0148042778537119</v>
          </cell>
          <cell r="I4">
            <v>0</v>
          </cell>
          <cell r="J4">
            <v>0</v>
          </cell>
          <cell r="K4">
            <v>2035.0002338135628</v>
          </cell>
        </row>
        <row r="5">
          <cell r="A5">
            <v>36951</v>
          </cell>
          <cell r="B5">
            <v>2001</v>
          </cell>
          <cell r="C5">
            <v>3</v>
          </cell>
          <cell r="D5">
            <v>6.6414286601949009</v>
          </cell>
          <cell r="E5">
            <v>12.090314694207704</v>
          </cell>
          <cell r="F5">
            <v>7.3088708381059959</v>
          </cell>
          <cell r="G5">
            <v>3.7851324714994838</v>
          </cell>
          <cell r="H5">
            <v>2.128876519664864</v>
          </cell>
          <cell r="I5">
            <v>0</v>
          </cell>
          <cell r="J5">
            <v>0</v>
          </cell>
          <cell r="K5">
            <v>2035.954623183673</v>
          </cell>
        </row>
        <row r="6">
          <cell r="A6">
            <v>36982</v>
          </cell>
          <cell r="B6">
            <v>2001</v>
          </cell>
          <cell r="C6">
            <v>4</v>
          </cell>
          <cell r="D6">
            <v>6.592944685535052</v>
          </cell>
          <cell r="E6">
            <v>11.99619851276746</v>
          </cell>
          <cell r="F6">
            <v>7.2275168132794576</v>
          </cell>
          <cell r="G6">
            <v>3.6772248873809543</v>
          </cell>
          <cell r="H6">
            <v>2.2334172050254573</v>
          </cell>
          <cell r="I6">
            <v>0</v>
          </cell>
          <cell r="J6">
            <v>0</v>
          </cell>
          <cell r="K6">
            <v>2036.7273021039884</v>
          </cell>
        </row>
        <row r="7">
          <cell r="A7">
            <v>37012</v>
          </cell>
          <cell r="B7">
            <v>2001</v>
          </cell>
          <cell r="C7">
            <v>5</v>
          </cell>
          <cell r="D7">
            <v>6.5493563094793128</v>
          </cell>
          <cell r="E7">
            <v>12.38255905019204</v>
          </cell>
          <cell r="F7">
            <v>7.0943706659239769</v>
          </cell>
          <cell r="G7">
            <v>3.5715664878219346</v>
          </cell>
          <cell r="H7">
            <v>2.1787201995502845</v>
          </cell>
          <cell r="I7">
            <v>0</v>
          </cell>
          <cell r="J7">
            <v>0</v>
          </cell>
          <cell r="K7">
            <v>2037.7765727129674</v>
          </cell>
        </row>
        <row r="8">
          <cell r="A8">
            <v>37043</v>
          </cell>
          <cell r="B8">
            <v>2001</v>
          </cell>
          <cell r="C8">
            <v>6</v>
          </cell>
          <cell r="D8">
            <v>6.5239360221382192</v>
          </cell>
          <cell r="E8">
            <v>13.056266165450408</v>
          </cell>
          <cell r="F8">
            <v>6.9370467275247831</v>
          </cell>
          <cell r="G8">
            <v>3.4745938121009861</v>
          </cell>
          <cell r="H8">
            <v>2.1158495768566961</v>
          </cell>
          <cell r="I8">
            <v>0</v>
          </cell>
          <cell r="J8">
            <v>0</v>
          </cell>
          <cell r="K8">
            <v>2039.107692304071</v>
          </cell>
        </row>
        <row r="9">
          <cell r="A9">
            <v>37073</v>
          </cell>
          <cell r="B9">
            <v>2001</v>
          </cell>
          <cell r="C9">
            <v>7</v>
          </cell>
          <cell r="D9">
            <v>6.5004981126012877</v>
          </cell>
          <cell r="E9">
            <v>13.858987208163549</v>
          </cell>
          <cell r="F9">
            <v>6.2179858209753975</v>
          </cell>
          <cell r="G9">
            <v>3.7225519528319362</v>
          </cell>
          <cell r="H9">
            <v>2.0535355383903715</v>
          </cell>
          <cell r="I9">
            <v>0</v>
          </cell>
          <cell r="J9">
            <v>0</v>
          </cell>
          <cell r="K9">
            <v>2040.3535586329626</v>
          </cell>
        </row>
        <row r="10">
          <cell r="A10">
            <v>37104</v>
          </cell>
          <cell r="B10">
            <v>2001</v>
          </cell>
          <cell r="C10">
            <v>8</v>
          </cell>
          <cell r="D10">
            <v>6.4864680484762154</v>
          </cell>
          <cell r="E10">
            <v>14.581881839102927</v>
          </cell>
          <cell r="F10">
            <v>6.1354210742255315</v>
          </cell>
          <cell r="G10">
            <v>4.2961798540194422</v>
          </cell>
          <cell r="H10">
            <v>1.9925609503280266</v>
          </cell>
          <cell r="I10">
            <v>0</v>
          </cell>
          <cell r="J10">
            <v>0</v>
          </cell>
          <cell r="K10">
            <v>2042.4925117661519</v>
          </cell>
        </row>
        <row r="11">
          <cell r="A11">
            <v>37135</v>
          </cell>
          <cell r="B11">
            <v>2001</v>
          </cell>
          <cell r="C11">
            <v>9</v>
          </cell>
          <cell r="D11">
            <v>6.4661068571713063</v>
          </cell>
          <cell r="E11">
            <v>14.652264883815969</v>
          </cell>
          <cell r="F11">
            <v>6.0243012068700619</v>
          </cell>
          <cell r="G11">
            <v>5.0500727719032898</v>
          </cell>
          <cell r="H11">
            <v>1.9332878190454024</v>
          </cell>
          <cell r="I11">
            <v>0</v>
          </cell>
          <cell r="J11">
            <v>0</v>
          </cell>
          <cell r="K11">
            <v>2044.1260335388058</v>
          </cell>
        </row>
        <row r="12">
          <cell r="A12">
            <v>37165</v>
          </cell>
          <cell r="B12">
            <v>2001</v>
          </cell>
          <cell r="C12">
            <v>10</v>
          </cell>
          <cell r="D12">
            <v>6.7579394480264323</v>
          </cell>
          <cell r="E12">
            <v>14.525894877402408</v>
          </cell>
          <cell r="F12">
            <v>5.8239111441219649</v>
          </cell>
          <cell r="G12">
            <v>5.7077987562960555</v>
          </cell>
          <cell r="H12">
            <v>1.8753441730757734</v>
          </cell>
          <cell r="I12">
            <v>0</v>
          </cell>
          <cell r="J12">
            <v>0</v>
          </cell>
          <cell r="K12">
            <v>2045.6908883989227</v>
          </cell>
        </row>
        <row r="13">
          <cell r="A13">
            <v>37196</v>
          </cell>
          <cell r="B13">
            <v>2001</v>
          </cell>
          <cell r="C13">
            <v>11</v>
          </cell>
          <cell r="D13">
            <v>7.2671387646206718</v>
          </cell>
          <cell r="E13">
            <v>14.395859683172876</v>
          </cell>
          <cell r="F13">
            <v>5.9532556243463244</v>
          </cell>
          <cell r="G13">
            <v>7.4900999916350113</v>
          </cell>
          <cell r="H13">
            <v>1.8198522855391521</v>
          </cell>
          <cell r="I13">
            <v>0</v>
          </cell>
          <cell r="J13">
            <v>0</v>
          </cell>
          <cell r="K13">
            <v>2048.9262063493143</v>
          </cell>
        </row>
        <row r="14">
          <cell r="A14">
            <v>37226</v>
          </cell>
          <cell r="B14">
            <v>2001</v>
          </cell>
          <cell r="C14">
            <v>12</v>
          </cell>
          <cell r="D14">
            <v>7.744843564019952</v>
          </cell>
          <cell r="E14">
            <v>14.023301467117083</v>
          </cell>
          <cell r="F14">
            <v>6.1718260738944624</v>
          </cell>
          <cell r="G14">
            <v>8.1929704617191597</v>
          </cell>
          <cell r="H14">
            <v>1.7661005726043775</v>
          </cell>
          <cell r="I14">
            <v>0</v>
          </cell>
          <cell r="J14">
            <v>0</v>
          </cell>
          <cell r="K14">
            <v>2050.8990421393551</v>
          </cell>
        </row>
        <row r="15">
          <cell r="B15" t="str">
            <v xml:space="preserve">Promedio  2,001 </v>
          </cell>
          <cell r="D15">
            <v>6.746664728419236</v>
          </cell>
          <cell r="E15">
            <v>13.424805675925755</v>
          </cell>
          <cell r="F15">
            <v>6.5591809885546581</v>
          </cell>
          <cell r="G15">
            <v>4.7406025198628008</v>
          </cell>
          <cell r="H15">
            <v>1.9972219856342948</v>
          </cell>
          <cell r="I15">
            <v>0</v>
          </cell>
          <cell r="J15">
            <v>0</v>
          </cell>
          <cell r="K15">
            <v>2040.9684758983967</v>
          </cell>
        </row>
        <row r="16">
          <cell r="A16">
            <v>37257</v>
          </cell>
          <cell r="B16">
            <v>2002</v>
          </cell>
          <cell r="C16">
            <v>1</v>
          </cell>
          <cell r="D16">
            <v>7.9058171536886883</v>
          </cell>
          <cell r="E16">
            <v>12.574073485177852</v>
          </cell>
          <cell r="F16">
            <v>6.1892096477902259</v>
          </cell>
          <cell r="G16">
            <v>8.6744892450910029</v>
          </cell>
          <cell r="H16">
            <v>1.6397871189513693</v>
          </cell>
          <cell r="I16">
            <v>0</v>
          </cell>
          <cell r="J16">
            <v>0</v>
          </cell>
          <cell r="K16">
            <v>2039.9833766506993</v>
          </cell>
        </row>
        <row r="17">
          <cell r="A17">
            <v>37288</v>
          </cell>
          <cell r="B17">
            <v>2002</v>
          </cell>
          <cell r="C17">
            <v>2</v>
          </cell>
          <cell r="D17">
            <v>8.3369182895140757</v>
          </cell>
          <cell r="E17">
            <v>12.339855475374367</v>
          </cell>
          <cell r="F17">
            <v>5.9727074001024185</v>
          </cell>
          <cell r="G17">
            <v>9.0953194285895922</v>
          </cell>
          <cell r="H17">
            <v>1.8445592238377724</v>
          </cell>
          <cell r="I17">
            <v>0</v>
          </cell>
          <cell r="J17">
            <v>0</v>
          </cell>
          <cell r="K17">
            <v>2041.5893598174182</v>
          </cell>
        </row>
        <row r="18">
          <cell r="A18">
            <v>37316</v>
          </cell>
          <cell r="B18">
            <v>2002</v>
          </cell>
          <cell r="C18">
            <v>3</v>
          </cell>
          <cell r="D18">
            <v>8.6688318321188653</v>
          </cell>
          <cell r="E18">
            <v>12.116883305557176</v>
          </cell>
          <cell r="F18">
            <v>5.8088740128755747</v>
          </cell>
          <cell r="G18">
            <v>9.2632057776832131</v>
          </cell>
          <cell r="H18">
            <v>2.0779252796530328</v>
          </cell>
          <cell r="I18">
            <v>0</v>
          </cell>
          <cell r="J18">
            <v>0</v>
          </cell>
          <cell r="K18">
            <v>2042.9357202078879</v>
          </cell>
        </row>
        <row r="19">
          <cell r="A19">
            <v>37347</v>
          </cell>
          <cell r="B19">
            <v>2002</v>
          </cell>
          <cell r="C19">
            <v>4</v>
          </cell>
          <cell r="D19">
            <v>9.1598892720253904</v>
          </cell>
          <cell r="E19">
            <v>11.877716381881401</v>
          </cell>
          <cell r="F19">
            <v>5.6343527885734703</v>
          </cell>
          <cell r="G19">
            <v>9.1537102595793414</v>
          </cell>
          <cell r="H19">
            <v>2.5411792083939515</v>
          </cell>
          <cell r="I19">
            <v>0</v>
          </cell>
          <cell r="J19">
            <v>0</v>
          </cell>
          <cell r="K19">
            <v>2044.3668479104535</v>
          </cell>
        </row>
        <row r="20">
          <cell r="A20">
            <v>37377</v>
          </cell>
          <cell r="B20">
            <v>2002</v>
          </cell>
          <cell r="C20">
            <v>5</v>
          </cell>
          <cell r="D20">
            <v>9.4289393575255467</v>
          </cell>
          <cell r="E20">
            <v>11.475121455732763</v>
          </cell>
          <cell r="F20">
            <v>5.4728766808202387</v>
          </cell>
          <cell r="G20">
            <v>9.1439584074490856</v>
          </cell>
          <cell r="H20">
            <v>2.744001819567178</v>
          </cell>
          <cell r="I20">
            <v>0</v>
          </cell>
          <cell r="J20">
            <v>0</v>
          </cell>
          <cell r="K20">
            <v>2045.2648977210947</v>
          </cell>
        </row>
        <row r="21">
          <cell r="A21">
            <v>37408</v>
          </cell>
          <cell r="B21">
            <v>2002</v>
          </cell>
          <cell r="C21">
            <v>6</v>
          </cell>
          <cell r="D21">
            <v>9.6597705999032559</v>
          </cell>
          <cell r="E21">
            <v>11.171579731301039</v>
          </cell>
          <cell r="F21">
            <v>5.3207806535166258</v>
          </cell>
          <cell r="G21">
            <v>9.1126594215171721</v>
          </cell>
          <cell r="H21">
            <v>2.9444918411459557</v>
          </cell>
          <cell r="I21">
            <v>0.154</v>
          </cell>
          <cell r="J21">
            <v>0</v>
          </cell>
          <cell r="K21">
            <v>2046.3632822473842</v>
          </cell>
        </row>
        <row r="22">
          <cell r="A22">
            <v>37438</v>
          </cell>
          <cell r="B22">
            <v>2002</v>
          </cell>
          <cell r="C22">
            <v>7</v>
          </cell>
          <cell r="D22">
            <v>10.106559751877036</v>
          </cell>
          <cell r="E22">
            <v>12.289952470877546</v>
          </cell>
          <cell r="F22">
            <v>5.517597754001109</v>
          </cell>
          <cell r="G22">
            <v>9.1192020039500825</v>
          </cell>
          <cell r="H22">
            <v>3.184983681868212</v>
          </cell>
          <cell r="I22">
            <v>0.80243862069231087</v>
          </cell>
          <cell r="J22">
            <v>0</v>
          </cell>
          <cell r="K22">
            <v>2050.0207342832659</v>
          </cell>
        </row>
        <row r="23">
          <cell r="A23">
            <v>37469</v>
          </cell>
          <cell r="B23">
            <v>2002</v>
          </cell>
          <cell r="C23">
            <v>8</v>
          </cell>
          <cell r="D23">
            <v>10.439002370955954</v>
          </cell>
          <cell r="E23">
            <v>13.309817144743109</v>
          </cell>
          <cell r="F23">
            <v>7.1393366325113536</v>
          </cell>
          <cell r="G23">
            <v>9.2693047709848351</v>
          </cell>
          <cell r="H23">
            <v>3.1206382077743351</v>
          </cell>
          <cell r="I23">
            <v>1.4612073206719454</v>
          </cell>
          <cell r="J23">
            <v>0</v>
          </cell>
          <cell r="K23">
            <v>2054.7393064476414</v>
          </cell>
        </row>
        <row r="24">
          <cell r="A24">
            <v>37500</v>
          </cell>
          <cell r="B24">
            <v>2002</v>
          </cell>
          <cell r="C24">
            <v>9</v>
          </cell>
          <cell r="D24">
            <v>10.698308053486855</v>
          </cell>
          <cell r="E24">
            <v>14.433199022958377</v>
          </cell>
          <cell r="F24">
            <v>7.5659814752841834</v>
          </cell>
          <cell r="G24">
            <v>9.4757469291407048</v>
          </cell>
          <cell r="H24">
            <v>3.0543751588533024</v>
          </cell>
          <cell r="I24">
            <v>1.880854066381356</v>
          </cell>
          <cell r="J24">
            <v>0</v>
          </cell>
          <cell r="K24">
            <v>2058.1084647061048</v>
          </cell>
        </row>
        <row r="25">
          <cell r="A25">
            <v>37530</v>
          </cell>
          <cell r="B25">
            <v>2002</v>
          </cell>
          <cell r="C25">
            <v>10</v>
          </cell>
          <cell r="D25">
            <v>10.932294214781077</v>
          </cell>
          <cell r="E25">
            <v>15.344642213490706</v>
          </cell>
          <cell r="F25">
            <v>7.6338814907974761</v>
          </cell>
          <cell r="G25">
            <v>9.6928257964936151</v>
          </cell>
          <cell r="H25">
            <v>2.9663023704710243</v>
          </cell>
          <cell r="I25">
            <v>1.8018154045470831</v>
          </cell>
          <cell r="J25">
            <v>0</v>
          </cell>
          <cell r="K25">
            <v>2060.3717614905809</v>
          </cell>
        </row>
        <row r="26">
          <cell r="A26">
            <v>37561</v>
          </cell>
          <cell r="B26">
            <v>2002</v>
          </cell>
          <cell r="C26">
            <v>11</v>
          </cell>
          <cell r="D26">
            <v>11.164804895230603</v>
          </cell>
          <cell r="E26">
            <v>16.141831401569</v>
          </cell>
          <cell r="F26">
            <v>7.3599156524482714</v>
          </cell>
          <cell r="G26">
            <v>9.9130154499850924</v>
          </cell>
          <cell r="H26">
            <v>2.8562865529717003</v>
          </cell>
          <cell r="I26">
            <v>1.7281211505883229</v>
          </cell>
          <cell r="J26">
            <v>0</v>
          </cell>
          <cell r="K26">
            <v>2062.1639751027928</v>
          </cell>
        </row>
        <row r="27">
          <cell r="A27">
            <v>37591</v>
          </cell>
          <cell r="B27">
            <v>2002</v>
          </cell>
          <cell r="C27">
            <v>12</v>
          </cell>
          <cell r="D27">
            <v>11.3160715586808</v>
          </cell>
          <cell r="E27">
            <v>15.768579081139725</v>
          </cell>
          <cell r="F27">
            <v>7.1075610015986532</v>
          </cell>
          <cell r="G27">
            <v>10.248367611511799</v>
          </cell>
          <cell r="H27">
            <v>2.7737924964877689</v>
          </cell>
          <cell r="I27">
            <v>1.6556870337627769</v>
          </cell>
          <cell r="J27">
            <v>0</v>
          </cell>
          <cell r="K27">
            <v>2062.8700587831809</v>
          </cell>
        </row>
        <row r="28">
          <cell r="B28" t="str">
            <v xml:space="preserve">Promedio  2,002 </v>
          </cell>
          <cell r="D28">
            <v>9.8181006124823451</v>
          </cell>
          <cell r="E28">
            <v>13.236937597483589</v>
          </cell>
          <cell r="F28">
            <v>6.3935895991932989</v>
          </cell>
          <cell r="G28">
            <v>9.3468170918312943</v>
          </cell>
          <cell r="H28">
            <v>2.6456935799979666</v>
          </cell>
          <cell r="I28">
            <v>0.79034363305364952</v>
          </cell>
          <cell r="J28">
            <v>0</v>
          </cell>
          <cell r="K28">
            <v>2050.7314821140421</v>
          </cell>
        </row>
        <row r="29">
          <cell r="A29">
            <v>37622</v>
          </cell>
          <cell r="B29">
            <v>2003</v>
          </cell>
          <cell r="C29">
            <v>1</v>
          </cell>
          <cell r="D29">
            <v>12.242516693936699</v>
          </cell>
          <cell r="E29">
            <v>15.444542988209825</v>
          </cell>
          <cell r="F29">
            <v>6.8716285895971305</v>
          </cell>
          <cell r="G29">
            <v>10.60676708962689</v>
          </cell>
          <cell r="H29">
            <v>2.6947115595763065</v>
          </cell>
          <cell r="I29">
            <v>1.8111902777564921</v>
          </cell>
          <cell r="J29">
            <v>0.4258064516129032</v>
          </cell>
          <cell r="K29">
            <v>2054.0971636503164</v>
          </cell>
        </row>
        <row r="30">
          <cell r="A30">
            <v>37653</v>
          </cell>
          <cell r="B30">
            <v>2003</v>
          </cell>
          <cell r="C30">
            <v>2</v>
          </cell>
          <cell r="D30">
            <v>13.60814037298498</v>
          </cell>
          <cell r="E30">
            <v>15.746625780494105</v>
          </cell>
          <cell r="F30">
            <v>6.6588011349196865</v>
          </cell>
          <cell r="G30">
            <v>11.153969023796035</v>
          </cell>
          <cell r="H30">
            <v>3.1973041997323479</v>
          </cell>
          <cell r="I30">
            <v>2.4243453927570702</v>
          </cell>
          <cell r="J30">
            <v>0.63731302940778356</v>
          </cell>
          <cell r="K30">
            <v>2058.4264989340923</v>
          </cell>
        </row>
        <row r="31">
          <cell r="A31">
            <v>37681</v>
          </cell>
          <cell r="B31">
            <v>2003</v>
          </cell>
          <cell r="C31">
            <v>3</v>
          </cell>
          <cell r="D31">
            <v>14.056237524782709</v>
          </cell>
          <cell r="E31">
            <v>16.154003780647173</v>
          </cell>
          <cell r="F31">
            <v>6.4620769324393343</v>
          </cell>
          <cell r="G31">
            <v>11.997108979905082</v>
          </cell>
          <cell r="H31">
            <v>3.7671886348814487</v>
          </cell>
          <cell r="I31">
            <v>2.9939519250533917</v>
          </cell>
          <cell r="J31">
            <v>0.59978276922262952</v>
          </cell>
          <cell r="K31">
            <v>2062.0303505469315</v>
          </cell>
        </row>
        <row r="32">
          <cell r="A32">
            <v>37712</v>
          </cell>
          <cell r="B32">
            <v>2003</v>
          </cell>
          <cell r="C32">
            <v>4</v>
          </cell>
          <cell r="D32">
            <v>14.444032908364356</v>
          </cell>
          <cell r="E32">
            <v>16.59976069753645</v>
          </cell>
          <cell r="F32">
            <v>6.2749231094624385</v>
          </cell>
          <cell r="G32">
            <v>12.641182962037352</v>
          </cell>
          <cell r="H32">
            <v>4.8625926976523122</v>
          </cell>
          <cell r="I32">
            <v>3.5812449568452993</v>
          </cell>
          <cell r="J32">
            <v>0.56610839504712251</v>
          </cell>
          <cell r="K32">
            <v>2065.9698457269451</v>
          </cell>
        </row>
        <row r="33">
          <cell r="A33">
            <v>37742</v>
          </cell>
          <cell r="B33">
            <v>2003</v>
          </cell>
          <cell r="C33">
            <v>5</v>
          </cell>
          <cell r="D33">
            <v>14.956627134281039</v>
          </cell>
          <cell r="E33">
            <v>16.784417059164426</v>
          </cell>
          <cell r="F33">
            <v>6.1006196097898338</v>
          </cell>
          <cell r="G33">
            <v>13.027691994539287</v>
          </cell>
          <cell r="H33">
            <v>5.3646283758448803</v>
          </cell>
          <cell r="I33">
            <v>4.135115931885065</v>
          </cell>
          <cell r="J33">
            <v>0.53377374851822101</v>
          </cell>
          <cell r="K33">
            <v>2068.9028738540233</v>
          </cell>
        </row>
        <row r="34">
          <cell r="A34">
            <v>37773</v>
          </cell>
          <cell r="B34">
            <v>2003</v>
          </cell>
          <cell r="C34">
            <v>6</v>
          </cell>
          <cell r="D34">
            <v>15.026561184707829</v>
          </cell>
          <cell r="E34">
            <v>16.824629697473117</v>
          </cell>
          <cell r="F34">
            <v>5.9177013065910629</v>
          </cell>
          <cell r="G34">
            <v>13.27586819418199</v>
          </cell>
          <cell r="H34">
            <v>5.8559741333477344</v>
          </cell>
          <cell r="I34">
            <v>4.968191637931449</v>
          </cell>
          <cell r="J34">
            <v>0.504317237704482</v>
          </cell>
          <cell r="K34">
            <v>2071.3732433919376</v>
          </cell>
        </row>
        <row r="35">
          <cell r="A35">
            <v>37803</v>
          </cell>
          <cell r="B35">
            <v>2003</v>
          </cell>
          <cell r="C35">
            <v>7</v>
          </cell>
          <cell r="D35">
            <v>15.37092596121601</v>
          </cell>
          <cell r="E35">
            <v>16.371842094460977</v>
          </cell>
          <cell r="F35">
            <v>5.7655424990375783</v>
          </cell>
          <cell r="G35">
            <v>13.405631715024326</v>
          </cell>
          <cell r="H35">
            <v>6.9286079607492512</v>
          </cell>
          <cell r="I35">
            <v>6.452188945980013</v>
          </cell>
          <cell r="J35">
            <v>0.47627081999714255</v>
          </cell>
          <cell r="K35">
            <v>2074.7710099964656</v>
          </cell>
        </row>
        <row r="36">
          <cell r="A36">
            <v>37834</v>
          </cell>
          <cell r="B36">
            <v>2003</v>
          </cell>
          <cell r="C36">
            <v>8</v>
          </cell>
          <cell r="D36">
            <v>15.732885954868355</v>
          </cell>
          <cell r="E36">
            <v>15.801359766690473</v>
          </cell>
          <cell r="F36">
            <v>5.6011633879165377</v>
          </cell>
          <cell r="G36">
            <v>13.708673958398203</v>
          </cell>
          <cell r="H36">
            <v>7.1415508608782696</v>
          </cell>
          <cell r="I36">
            <v>7.9280380358262939</v>
          </cell>
          <cell r="J36">
            <v>0.45058283397600452</v>
          </cell>
          <cell r="K36">
            <v>2077.3642547985546</v>
          </cell>
        </row>
        <row r="37">
          <cell r="A37">
            <v>37865</v>
          </cell>
          <cell r="B37">
            <v>2003</v>
          </cell>
          <cell r="C37">
            <v>9</v>
          </cell>
          <cell r="D37">
            <v>15.833781954805797</v>
          </cell>
          <cell r="E37">
            <v>15.280645845337474</v>
          </cell>
          <cell r="F37">
            <v>5.416546924758709</v>
          </cell>
          <cell r="G37">
            <v>14.009351635545062</v>
          </cell>
          <cell r="H37">
            <v>7.328875712497342</v>
          </cell>
          <cell r="I37">
            <v>9.0440613146791566</v>
          </cell>
          <cell r="J37">
            <v>0.42707610248486189</v>
          </cell>
          <cell r="K37">
            <v>2079.3403394901088</v>
          </cell>
        </row>
        <row r="38">
          <cell r="A38">
            <v>37895</v>
          </cell>
          <cell r="B38">
            <v>2003</v>
          </cell>
          <cell r="C38">
            <v>10</v>
          </cell>
          <cell r="D38">
            <v>16.132466312610909</v>
          </cell>
          <cell r="E38">
            <v>14.753034185773723</v>
          </cell>
          <cell r="F38">
            <v>5.2910984699668209</v>
          </cell>
          <cell r="G38">
            <v>14.097440896523135</v>
          </cell>
          <cell r="H38">
            <v>7.8139950834453442</v>
          </cell>
          <cell r="I38">
            <v>9.676629028847616</v>
          </cell>
          <cell r="J38">
            <v>0.40480916066150047</v>
          </cell>
          <cell r="K38">
            <v>2081.1694731378284</v>
          </cell>
        </row>
        <row r="39">
          <cell r="A39">
            <v>37926</v>
          </cell>
          <cell r="B39">
            <v>2003</v>
          </cell>
          <cell r="C39">
            <v>11</v>
          </cell>
          <cell r="D39">
            <v>15.826873208597933</v>
          </cell>
          <cell r="E39">
            <v>14.172302655084868</v>
          </cell>
          <cell r="F39">
            <v>5.1526197718343845</v>
          </cell>
          <cell r="G39">
            <v>14.06203713150806</v>
          </cell>
          <cell r="H39">
            <v>7.7025924813488693</v>
          </cell>
          <cell r="I39">
            <v>10.300243375099283</v>
          </cell>
          <cell r="J39">
            <v>0.38470889115787682</v>
          </cell>
          <cell r="K39">
            <v>2081.6013775146316</v>
          </cell>
        </row>
        <row r="40">
          <cell r="A40">
            <v>37956</v>
          </cell>
          <cell r="B40">
            <v>2003</v>
          </cell>
          <cell r="C40">
            <v>12</v>
          </cell>
          <cell r="D40">
            <v>15.507422624240892</v>
          </cell>
          <cell r="E40">
            <v>13.588366302153879</v>
          </cell>
          <cell r="F40">
            <v>5.0406098387390834</v>
          </cell>
          <cell r="G40">
            <v>14.003241850492065</v>
          </cell>
          <cell r="H40">
            <v>7.5717189216798086</v>
          </cell>
          <cell r="I40">
            <v>10.882937275390944</v>
          </cell>
          <cell r="J40">
            <v>0.3656732241803935</v>
          </cell>
          <cell r="K40">
            <v>2081.9599700368767</v>
          </cell>
        </row>
        <row r="41">
          <cell r="B41" t="str">
            <v xml:space="preserve">Promedio  2,003 </v>
          </cell>
          <cell r="D41">
            <v>14.894872652949793</v>
          </cell>
          <cell r="E41">
            <v>15.626794237752206</v>
          </cell>
          <cell r="F41">
            <v>5.8794442979210508</v>
          </cell>
          <cell r="G41">
            <v>12.999080452631459</v>
          </cell>
          <cell r="H41">
            <v>5.852478385136159</v>
          </cell>
          <cell r="I41">
            <v>6.1831781748376722</v>
          </cell>
          <cell r="J41">
            <v>0.48135188866424344</v>
          </cell>
          <cell r="K41">
            <v>2071.417200089893</v>
          </cell>
        </row>
        <row r="42">
          <cell r="A42">
            <v>37987</v>
          </cell>
          <cell r="B42">
            <v>2004</v>
          </cell>
          <cell r="C42">
            <v>1</v>
          </cell>
          <cell r="D42">
            <v>15.199250576702751</v>
          </cell>
          <cell r="E42">
            <v>13.016635267531292</v>
          </cell>
          <cell r="F42">
            <v>5.0349736259206743</v>
          </cell>
          <cell r="G42">
            <v>13.927696068460962</v>
          </cell>
          <cell r="H42">
            <v>7.5118937995818946</v>
          </cell>
          <cell r="I42">
            <v>11.475307185595476</v>
          </cell>
          <cell r="J42">
            <v>1.1306988762998709</v>
          </cell>
          <cell r="K42">
            <v>2072.2964554000923</v>
          </cell>
        </row>
        <row r="43">
          <cell r="A43">
            <v>38018</v>
          </cell>
          <cell r="B43">
            <v>2004</v>
          </cell>
          <cell r="C43">
            <v>2</v>
          </cell>
          <cell r="D43">
            <v>14.896612986087852</v>
          </cell>
          <cell r="E43">
            <v>12.704712046159718</v>
          </cell>
          <cell r="F43">
            <v>5.3457284817778934</v>
          </cell>
          <cell r="G43">
            <v>13.831983465685234</v>
          </cell>
          <cell r="H43">
            <v>7.4147778151286312</v>
          </cell>
          <cell r="I43">
            <v>12.016634294689709</v>
          </cell>
          <cell r="J43">
            <v>1.6766184623121516</v>
          </cell>
          <cell r="K43">
            <v>2073.887067551841</v>
          </cell>
        </row>
        <row r="44">
          <cell r="A44">
            <v>38047</v>
          </cell>
          <cell r="B44">
            <v>2004</v>
          </cell>
          <cell r="C44">
            <v>3</v>
          </cell>
          <cell r="D44">
            <v>14.903745740656285</v>
          </cell>
          <cell r="E44">
            <v>12.4494627607149</v>
          </cell>
          <cell r="F44">
            <v>5.6129722462373923</v>
          </cell>
          <cell r="G44">
            <v>13.708265127660663</v>
          </cell>
          <cell r="H44">
            <v>7.2770032767775366</v>
          </cell>
          <cell r="I44">
            <v>12.520608256242882</v>
          </cell>
          <cell r="J44">
            <v>1.5827949818533551</v>
          </cell>
          <cell r="K44">
            <v>2075.054852390143</v>
          </cell>
        </row>
        <row r="45">
          <cell r="A45">
            <v>38078</v>
          </cell>
          <cell r="B45">
            <v>2004</v>
          </cell>
          <cell r="C45">
            <v>4</v>
          </cell>
          <cell r="D45">
            <v>14.795082284637335</v>
          </cell>
          <cell r="E45">
            <v>12.100074563833822</v>
          </cell>
          <cell r="F45">
            <v>5.567164527623266</v>
          </cell>
          <cell r="G45">
            <v>13.537240707299905</v>
          </cell>
          <cell r="H45">
            <v>7.2166333163825485</v>
          </cell>
          <cell r="I45">
            <v>13.039164454380497</v>
          </cell>
          <cell r="J45">
            <v>1.4982264251334398</v>
          </cell>
          <cell r="K45">
            <v>2075.7535862792911</v>
          </cell>
        </row>
        <row r="46">
          <cell r="A46">
            <v>38108</v>
          </cell>
          <cell r="B46">
            <v>2004</v>
          </cell>
          <cell r="C46">
            <v>5</v>
          </cell>
          <cell r="D46">
            <v>14.514823134632216</v>
          </cell>
          <cell r="E46">
            <v>11.777042077354627</v>
          </cell>
          <cell r="F46">
            <v>5.4249564272777224</v>
          </cell>
          <cell r="G46">
            <v>13.256389930716562</v>
          </cell>
          <cell r="H46">
            <v>7.1154284920477977</v>
          </cell>
          <cell r="I46">
            <v>13.52791829566136</v>
          </cell>
          <cell r="J46">
            <v>1.4167504052660937</v>
          </cell>
          <cell r="K46">
            <v>2076.0333087629565</v>
          </cell>
        </row>
        <row r="47">
          <cell r="A47">
            <v>38139</v>
          </cell>
          <cell r="B47">
            <v>2004</v>
          </cell>
          <cell r="C47">
            <v>6</v>
          </cell>
          <cell r="D47">
            <v>14.426724840709568</v>
          </cell>
          <cell r="E47">
            <v>11.508828227778203</v>
          </cell>
          <cell r="F47">
            <v>5.2986689689461723</v>
          </cell>
          <cell r="G47">
            <v>13.052628484013569</v>
          </cell>
          <cell r="H47">
            <v>6.9556245542633341</v>
          </cell>
          <cell r="I47">
            <v>14.014961451013887</v>
          </cell>
          <cell r="J47">
            <v>1.3428674635723179</v>
          </cell>
          <cell r="K47">
            <v>2076.6003039902971</v>
          </cell>
        </row>
        <row r="48">
          <cell r="A48">
            <v>38169</v>
          </cell>
          <cell r="B48">
            <v>2004</v>
          </cell>
          <cell r="C48">
            <v>7</v>
          </cell>
          <cell r="D48">
            <v>14.452535733488</v>
          </cell>
          <cell r="E48">
            <v>11.197004798819311</v>
          </cell>
          <cell r="F48">
            <v>5.1793734526058195</v>
          </cell>
          <cell r="G48">
            <v>12.996999267253129</v>
          </cell>
          <cell r="H48">
            <v>6.7307551375189947</v>
          </cell>
          <cell r="I48">
            <v>14.470578270140827</v>
          </cell>
          <cell r="J48">
            <v>1.2721718310849757</v>
          </cell>
          <cell r="K48">
            <v>2077.2994184909107</v>
          </cell>
        </row>
        <row r="49">
          <cell r="A49">
            <v>38200</v>
          </cell>
          <cell r="B49">
            <v>2004</v>
          </cell>
          <cell r="C49">
            <v>8</v>
          </cell>
          <cell r="D49">
            <v>14.535469503918662</v>
          </cell>
          <cell r="E49">
            <v>10.902250324284804</v>
          </cell>
          <cell r="F49">
            <v>5.0457108934680406</v>
          </cell>
          <cell r="G49">
            <v>12.961299382717643</v>
          </cell>
          <cell r="H49">
            <v>6.4967294495183445</v>
          </cell>
          <cell r="I49">
            <v>14.93615406787077</v>
          </cell>
          <cell r="J49">
            <v>1.2074951011344235</v>
          </cell>
          <cell r="K49">
            <v>2078.0851087229125</v>
          </cell>
        </row>
        <row r="50">
          <cell r="A50">
            <v>38231</v>
          </cell>
          <cell r="B50">
            <v>2004</v>
          </cell>
          <cell r="C50">
            <v>9</v>
          </cell>
          <cell r="D50">
            <v>14.416741481263767</v>
          </cell>
          <cell r="E50">
            <v>10.655120759935802</v>
          </cell>
          <cell r="F50">
            <v>4.9396519298796857</v>
          </cell>
          <cell r="G50">
            <v>12.857085973602516</v>
          </cell>
          <cell r="H50">
            <v>6.4085888478381952</v>
          </cell>
          <cell r="I50">
            <v>15.382014982370597</v>
          </cell>
          <cell r="J50">
            <v>1.148345145590655</v>
          </cell>
          <cell r="K50">
            <v>2078.8075491204804</v>
          </cell>
        </row>
        <row r="51">
          <cell r="A51">
            <v>38261</v>
          </cell>
          <cell r="B51">
            <v>2004</v>
          </cell>
          <cell r="C51">
            <v>10</v>
          </cell>
          <cell r="D51">
            <v>14.516207636907065</v>
          </cell>
          <cell r="E51">
            <v>10.420360840198876</v>
          </cell>
          <cell r="F51">
            <v>4.878435528533263</v>
          </cell>
          <cell r="G51">
            <v>12.592322398189587</v>
          </cell>
          <cell r="H51">
            <v>6.1988026616908565</v>
          </cell>
          <cell r="I51">
            <v>15.793089311550503</v>
          </cell>
          <cell r="J51">
            <v>1.0919607323261564</v>
          </cell>
          <cell r="K51">
            <v>2079.4911791093964</v>
          </cell>
        </row>
        <row r="52">
          <cell r="A52">
            <v>38292</v>
          </cell>
          <cell r="B52">
            <v>2004</v>
          </cell>
          <cell r="C52">
            <v>11</v>
          </cell>
          <cell r="D52">
            <v>14.466736105086817</v>
          </cell>
          <cell r="E52">
            <v>10.232685140722362</v>
          </cell>
          <cell r="F52">
            <v>5.1924716556371351</v>
          </cell>
          <cell r="G52">
            <v>12.32444489560686</v>
          </cell>
          <cell r="H52">
            <v>6.0037140108574123</v>
          </cell>
          <cell r="I52">
            <v>16.215074553458432</v>
          </cell>
          <cell r="J52">
            <v>1.0411740405751275</v>
          </cell>
          <cell r="K52">
            <v>2080.4763004019446</v>
          </cell>
        </row>
        <row r="53">
          <cell r="A53">
            <v>38322</v>
          </cell>
          <cell r="B53">
            <v>2004</v>
          </cell>
          <cell r="C53">
            <v>12</v>
          </cell>
          <cell r="D53">
            <v>14.40308552952758</v>
          </cell>
          <cell r="E53">
            <v>10.150243503079098</v>
          </cell>
          <cell r="F53">
            <v>5.5907850976156652</v>
          </cell>
          <cell r="G53">
            <v>12.060112412369278</v>
          </cell>
          <cell r="H53">
            <v>5.8098714847890687</v>
          </cell>
          <cell r="I53">
            <v>16.60088312977706</v>
          </cell>
          <cell r="J53">
            <v>0.99275062230707822</v>
          </cell>
          <cell r="K53">
            <v>2081.6077317794652</v>
          </cell>
        </row>
        <row r="54">
          <cell r="B54" t="str">
            <v xml:space="preserve">Promedio  2,004 </v>
          </cell>
          <cell r="D54">
            <v>14.627251296134824</v>
          </cell>
          <cell r="E54">
            <v>11.426201692534404</v>
          </cell>
          <cell r="F54">
            <v>5.2592410696268947</v>
          </cell>
          <cell r="G54">
            <v>13.092205676131327</v>
          </cell>
          <cell r="H54">
            <v>6.7616519038662171</v>
          </cell>
          <cell r="I54">
            <v>14.166032354396</v>
          </cell>
          <cell r="J54">
            <v>1.2834878406213037</v>
          </cell>
          <cell r="K54">
            <v>2077.1160718333108</v>
          </cell>
        </row>
        <row r="55">
          <cell r="A55">
            <v>38353</v>
          </cell>
          <cell r="B55">
            <v>2005</v>
          </cell>
          <cell r="C55">
            <v>1</v>
          </cell>
          <cell r="D55">
            <v>14.476368430386113</v>
          </cell>
          <cell r="E55">
            <v>10.07293985614346</v>
          </cell>
          <cell r="F55">
            <v>6.1487964954068239</v>
          </cell>
          <cell r="G55">
            <v>11.866930515244064</v>
          </cell>
          <cell r="H55">
            <v>5.6271283509763039</v>
          </cell>
          <cell r="I55">
            <v>17.010554483723148</v>
          </cell>
          <cell r="J55">
            <v>1.9065534341543555</v>
          </cell>
          <cell r="K55">
            <v>2073.1092715660343</v>
          </cell>
        </row>
        <row r="56">
          <cell r="A56">
            <v>38384</v>
          </cell>
          <cell r="B56">
            <v>2005</v>
          </cell>
          <cell r="C56">
            <v>2</v>
          </cell>
          <cell r="D56">
            <v>14.322289256771908</v>
          </cell>
          <cell r="E56">
            <v>9.99920224311842</v>
          </cell>
          <cell r="F56">
            <v>6.3685613823602978</v>
          </cell>
          <cell r="G56">
            <v>11.671849242461931</v>
          </cell>
          <cell r="H56">
            <v>5.4597352922638462</v>
          </cell>
          <cell r="I56">
            <v>17.381469808044113</v>
          </cell>
          <cell r="J56">
            <v>3.6355569067138402</v>
          </cell>
          <cell r="K56">
            <v>2075.8386641317338</v>
          </cell>
        </row>
        <row r="57">
          <cell r="A57">
            <v>38412</v>
          </cell>
          <cell r="B57">
            <v>2005</v>
          </cell>
          <cell r="C57">
            <v>3</v>
          </cell>
          <cell r="D57">
            <v>14.364405604702942</v>
          </cell>
          <cell r="E57">
            <v>9.9013346987380242</v>
          </cell>
          <cell r="F57">
            <v>6.5714897562099885</v>
          </cell>
          <cell r="G57">
            <v>11.473076063141603</v>
          </cell>
          <cell r="H57">
            <v>5.2849581924142512</v>
          </cell>
          <cell r="I57">
            <v>17.681792063480845</v>
          </cell>
          <cell r="J57">
            <v>3.4328637973528964</v>
          </cell>
          <cell r="K57">
            <v>2076.7099201760407</v>
          </cell>
        </row>
        <row r="58">
          <cell r="A58">
            <v>38443</v>
          </cell>
          <cell r="B58">
            <v>2005</v>
          </cell>
          <cell r="C58">
            <v>4</v>
          </cell>
          <cell r="D58">
            <v>14.291271999031036</v>
          </cell>
          <cell r="E58">
            <v>9.6522170515612444</v>
          </cell>
          <cell r="F58">
            <v>6.7870989580512244</v>
          </cell>
          <cell r="G58">
            <v>11.230432663135629</v>
          </cell>
          <cell r="H58">
            <v>5.0847503173612667</v>
          </cell>
          <cell r="I58">
            <v>18.054398827615397</v>
          </cell>
          <cell r="J58">
            <v>3.254488223317721</v>
          </cell>
          <cell r="K58">
            <v>2077.3546580400739</v>
          </cell>
        </row>
        <row r="59">
          <cell r="A59">
            <v>38473</v>
          </cell>
          <cell r="B59">
            <v>2005</v>
          </cell>
          <cell r="C59">
            <v>5</v>
          </cell>
          <cell r="D59">
            <v>14.214651089471833</v>
          </cell>
          <cell r="E59">
            <v>9.5157377800443861</v>
          </cell>
          <cell r="F59">
            <v>6.9898366912686818</v>
          </cell>
          <cell r="G59">
            <v>10.969327818681927</v>
          </cell>
          <cell r="H59">
            <v>4.9300467759928788</v>
          </cell>
          <cell r="I59">
            <v>18.39630558247503</v>
          </cell>
          <cell r="J59">
            <v>3.0816693823954422</v>
          </cell>
          <cell r="K59">
            <v>2078.0975751203305</v>
          </cell>
        </row>
        <row r="60">
          <cell r="A60">
            <v>38504</v>
          </cell>
          <cell r="B60">
            <v>2005</v>
          </cell>
          <cell r="C60">
            <v>6</v>
          </cell>
          <cell r="D60">
            <v>14.312605701558635</v>
          </cell>
          <cell r="E60">
            <v>9.6014514535688775</v>
          </cell>
          <cell r="F60">
            <v>7.0268080040533505</v>
          </cell>
          <cell r="G60">
            <v>10.794201788107074</v>
          </cell>
          <cell r="H60">
            <v>4.787107293715879</v>
          </cell>
          <cell r="I60">
            <v>18.745840573508364</v>
          </cell>
          <cell r="J60">
            <v>2.9254464114291321</v>
          </cell>
          <cell r="K60">
            <v>2079.1934612259411</v>
          </cell>
        </row>
        <row r="61">
          <cell r="A61">
            <v>38534</v>
          </cell>
          <cell r="B61">
            <v>2005</v>
          </cell>
          <cell r="C61">
            <v>7</v>
          </cell>
          <cell r="D61">
            <v>14.070786661235676</v>
          </cell>
          <cell r="E61">
            <v>9.4303579842807341</v>
          </cell>
          <cell r="F61">
            <v>6.7126457866858651</v>
          </cell>
          <cell r="G61">
            <v>10.61966938069704</v>
          </cell>
          <cell r="H61">
            <v>4.6457950862804607</v>
          </cell>
          <cell r="I61">
            <v>19.005041819873231</v>
          </cell>
          <cell r="J61">
            <v>2.77513943006677</v>
          </cell>
          <cell r="K61">
            <v>2079.2594361491201</v>
          </cell>
        </row>
        <row r="62">
          <cell r="A62">
            <v>38565</v>
          </cell>
          <cell r="B62">
            <v>2005</v>
          </cell>
          <cell r="C62">
            <v>8</v>
          </cell>
          <cell r="D62">
            <v>13.784100866672492</v>
          </cell>
          <cell r="E62">
            <v>9.2502502663749269</v>
          </cell>
          <cell r="F62">
            <v>6.9053160740456931</v>
          </cell>
          <cell r="G62">
            <v>10.457809467991991</v>
          </cell>
          <cell r="H62">
            <v>4.5128767044949054</v>
          </cell>
          <cell r="I62">
            <v>18.536848458980668</v>
          </cell>
          <cell r="J62">
            <v>2.6377732754259049</v>
          </cell>
          <cell r="K62">
            <v>2079.0849751139867</v>
          </cell>
        </row>
        <row r="63">
          <cell r="A63">
            <v>38596</v>
          </cell>
          <cell r="B63">
            <v>2005</v>
          </cell>
          <cell r="C63">
            <v>9</v>
          </cell>
          <cell r="D63">
            <v>13.511300523202284</v>
          </cell>
          <cell r="E63">
            <v>9.1434196748262586</v>
          </cell>
          <cell r="F63">
            <v>6.7128831668270337</v>
          </cell>
          <cell r="G63">
            <v>10.286908664771985</v>
          </cell>
          <cell r="H63">
            <v>4.3876822534526774</v>
          </cell>
          <cell r="I63">
            <v>17.893115876046412</v>
          </cell>
          <cell r="J63">
            <v>2.5122676135531377</v>
          </cell>
          <cell r="K63">
            <v>2078.4475777726793</v>
          </cell>
        </row>
        <row r="64">
          <cell r="A64">
            <v>38626</v>
          </cell>
          <cell r="B64">
            <v>2005</v>
          </cell>
          <cell r="C64">
            <v>10</v>
          </cell>
          <cell r="D64">
            <v>13.240048952541351</v>
          </cell>
          <cell r="E64">
            <v>9.0400725266066981</v>
          </cell>
          <cell r="F64">
            <v>6.926825863942895</v>
          </cell>
          <cell r="G64">
            <v>10.110706287077871</v>
          </cell>
          <cell r="H64">
            <v>4.2636097282778564</v>
          </cell>
          <cell r="I64">
            <v>17.261742634091448</v>
          </cell>
          <cell r="J64">
            <v>2.3919862793355842</v>
          </cell>
          <cell r="K64">
            <v>2078.234992271874</v>
          </cell>
        </row>
        <row r="65">
          <cell r="A65">
            <v>38657</v>
          </cell>
          <cell r="B65">
            <v>2005</v>
          </cell>
          <cell r="C65">
            <v>11</v>
          </cell>
          <cell r="D65">
            <v>12.981916371548373</v>
          </cell>
          <cell r="E65">
            <v>8.8695027588918141</v>
          </cell>
          <cell r="F65">
            <v>6.7610581218761361</v>
          </cell>
          <cell r="G65">
            <v>9.979986439749494</v>
          </cell>
          <cell r="H65">
            <v>4.1484883385662634</v>
          </cell>
          <cell r="I65">
            <v>16.681337225550227</v>
          </cell>
          <cell r="J65">
            <v>2.2839899739943643</v>
          </cell>
          <cell r="K65">
            <v>2077.7062792301763</v>
          </cell>
        </row>
        <row r="66">
          <cell r="A66">
            <v>38687</v>
          </cell>
          <cell r="B66">
            <v>2005</v>
          </cell>
          <cell r="C66">
            <v>12</v>
          </cell>
          <cell r="D66">
            <v>12.72153708026978</v>
          </cell>
          <cell r="E66">
            <v>8.6704641602588364</v>
          </cell>
          <cell r="F66">
            <v>6.9667431418777532</v>
          </cell>
          <cell r="G66">
            <v>9.8254273706102442</v>
          </cell>
          <cell r="H66">
            <v>4.0341837015525561</v>
          </cell>
          <cell r="I66">
            <v>16.112625085202637</v>
          </cell>
          <cell r="J66">
            <v>2.1804699284644906</v>
          </cell>
          <cell r="K66">
            <v>2077.5114504682365</v>
          </cell>
        </row>
        <row r="67">
          <cell r="B67" t="str">
            <v xml:space="preserve">Promedio  2,005 </v>
          </cell>
          <cell r="D67">
            <v>13.857606878116036</v>
          </cell>
          <cell r="E67">
            <v>9.4289125378678058</v>
          </cell>
          <cell r="F67">
            <v>6.7398386202171459</v>
          </cell>
          <cell r="G67">
            <v>10.773860475139239</v>
          </cell>
          <cell r="H67">
            <v>4.7638635029457621</v>
          </cell>
          <cell r="I67">
            <v>17.730089369882624</v>
          </cell>
          <cell r="J67">
            <v>2.7515170546836365</v>
          </cell>
          <cell r="K67">
            <v>2077.5456884388523</v>
          </cell>
        </row>
        <row r="68">
          <cell r="A68">
            <v>38718</v>
          </cell>
          <cell r="B68">
            <v>2006</v>
          </cell>
          <cell r="C68">
            <v>1</v>
          </cell>
          <cell r="D68">
            <v>12.471438908182689</v>
          </cell>
          <cell r="E68">
            <v>8.5063037653365861</v>
          </cell>
          <cell r="F68">
            <v>6.8472719911165658</v>
          </cell>
          <cell r="G68">
            <v>9.6787290690260672</v>
          </cell>
          <cell r="H68">
            <v>4.0350229546056946</v>
          </cell>
          <cell r="I68">
            <v>15.581821838531743</v>
          </cell>
          <cell r="J68">
            <v>3.0440160061862427</v>
          </cell>
          <cell r="K68">
            <v>2067.1646045329853</v>
          </cell>
        </row>
        <row r="69">
          <cell r="A69">
            <v>38749</v>
          </cell>
          <cell r="B69">
            <v>2006</v>
          </cell>
          <cell r="C69">
            <v>2</v>
          </cell>
          <cell r="D69">
            <v>12.178534911521622</v>
          </cell>
          <cell r="E69">
            <v>8.3503392159469438</v>
          </cell>
          <cell r="F69">
            <v>7.262184095074609</v>
          </cell>
          <cell r="G69">
            <v>9.5245249322943568</v>
          </cell>
          <cell r="H69">
            <v>4.3778662065645078</v>
          </cell>
          <cell r="I69">
            <v>15.101120132051467</v>
          </cell>
          <cell r="J69">
            <v>6.3058262463795423</v>
          </cell>
          <cell r="K69">
            <v>2071.1003957398334</v>
          </cell>
        </row>
        <row r="70">
          <cell r="A70">
            <v>38777</v>
          </cell>
          <cell r="B70">
            <v>2006</v>
          </cell>
          <cell r="C70">
            <v>3</v>
          </cell>
          <cell r="D70">
            <v>11.926209027676455</v>
          </cell>
          <cell r="E70">
            <v>8.1966144569257811</v>
          </cell>
          <cell r="F70">
            <v>7.2858341403003077</v>
          </cell>
          <cell r="G70">
            <v>9.3806872208816436</v>
          </cell>
          <cell r="H70">
            <v>4.5858444435037375</v>
          </cell>
          <cell r="I70">
            <v>14.600459893674499</v>
          </cell>
          <cell r="J70">
            <v>7.735283325985284</v>
          </cell>
          <cell r="K70">
            <v>2072.7109325089477</v>
          </cell>
        </row>
        <row r="71">
          <cell r="A71">
            <v>38808</v>
          </cell>
          <cell r="B71">
            <v>2006</v>
          </cell>
          <cell r="C71">
            <v>4</v>
          </cell>
          <cell r="D71">
            <v>11.662191075219024</v>
          </cell>
          <cell r="E71">
            <v>8.0481047817109239</v>
          </cell>
          <cell r="F71">
            <v>7.7254075669886699</v>
          </cell>
          <cell r="G71">
            <v>9.2573800090380249</v>
          </cell>
          <cell r="H71">
            <v>4.4777281021337023</v>
          </cell>
          <cell r="I71">
            <v>14.154109207299941</v>
          </cell>
          <cell r="J71">
            <v>7.347672033438319</v>
          </cell>
          <cell r="K71">
            <v>2072.6725927758284</v>
          </cell>
        </row>
        <row r="72">
          <cell r="A72">
            <v>38838</v>
          </cell>
          <cell r="B72">
            <v>2006</v>
          </cell>
          <cell r="C72">
            <v>5</v>
          </cell>
          <cell r="D72">
            <v>11.397234390430068</v>
          </cell>
          <cell r="E72">
            <v>7.9890237810765914</v>
          </cell>
          <cell r="F72">
            <v>8.1082825865897856</v>
          </cell>
          <cell r="G72">
            <v>9.0552775750317789</v>
          </cell>
          <cell r="H72">
            <v>4.3553191426543609</v>
          </cell>
          <cell r="I72">
            <v>13.716545827131158</v>
          </cell>
          <cell r="J72">
            <v>6.9584907166142465</v>
          </cell>
          <cell r="K72">
            <v>2072.5801740195279</v>
          </cell>
        </row>
        <row r="73">
          <cell r="A73">
            <v>38869</v>
          </cell>
          <cell r="B73">
            <v>2006</v>
          </cell>
          <cell r="C73">
            <v>6</v>
          </cell>
          <cell r="D73">
            <v>11.144362076118846</v>
          </cell>
          <cell r="E73">
            <v>7.9473782396030863</v>
          </cell>
          <cell r="F73">
            <v>8.541605987670291</v>
          </cell>
          <cell r="G73">
            <v>8.9480372698597961</v>
          </cell>
          <cell r="H73">
            <v>4.2405721237815603</v>
          </cell>
          <cell r="I73">
            <v>13.314090984319989</v>
          </cell>
          <cell r="J73">
            <v>6.6053976920597499</v>
          </cell>
          <cell r="K73">
            <v>2072.7414443734133</v>
          </cell>
        </row>
        <row r="74">
          <cell r="A74">
            <v>38899</v>
          </cell>
          <cell r="B74">
            <v>2006</v>
          </cell>
          <cell r="C74">
            <v>7</v>
          </cell>
          <cell r="D74">
            <v>10.890466773722382</v>
          </cell>
          <cell r="E74">
            <v>7.8546759165672073</v>
          </cell>
          <cell r="F74">
            <v>8.9573282531956977</v>
          </cell>
          <cell r="G74">
            <v>8.8061296529636852</v>
          </cell>
          <cell r="H74">
            <v>4.170008648393523</v>
          </cell>
          <cell r="I74">
            <v>12.919195454280604</v>
          </cell>
          <cell r="J74">
            <v>6.2656044650732614</v>
          </cell>
          <cell r="K74">
            <v>2072.8634091641966</v>
          </cell>
        </row>
        <row r="75">
          <cell r="A75">
            <v>38930</v>
          </cell>
          <cell r="B75">
            <v>2006</v>
          </cell>
          <cell r="C75">
            <v>8</v>
          </cell>
          <cell r="D75">
            <v>10.651439248517686</v>
          </cell>
          <cell r="E75">
            <v>7.8169481902179641</v>
          </cell>
          <cell r="F75">
            <v>9.1697649034929452</v>
          </cell>
          <cell r="G75">
            <v>8.6700102367880874</v>
          </cell>
          <cell r="H75">
            <v>4.1825121986655098</v>
          </cell>
          <cell r="I75">
            <v>12.54982240244223</v>
          </cell>
          <cell r="J75">
            <v>5.9544679725138892</v>
          </cell>
          <cell r="K75">
            <v>2072.9949651526381</v>
          </cell>
        </row>
        <row r="76">
          <cell r="A76">
            <v>38961</v>
          </cell>
          <cell r="B76">
            <v>2006</v>
          </cell>
          <cell r="C76">
            <v>9</v>
          </cell>
          <cell r="D76">
            <v>10.426856646131125</v>
          </cell>
          <cell r="E76">
            <v>7.6618355223713204</v>
          </cell>
          <cell r="F76">
            <v>8.9819973961441111</v>
          </cell>
          <cell r="G76">
            <v>8.5401518383485389</v>
          </cell>
          <cell r="H76">
            <v>4.2196054171732387</v>
          </cell>
          <cell r="I76">
            <v>12.203924421606756</v>
          </cell>
          <cell r="J76">
            <v>5.6697779225372624</v>
          </cell>
          <cell r="K76">
            <v>2072.7041491643126</v>
          </cell>
        </row>
        <row r="77">
          <cell r="A77">
            <v>38991</v>
          </cell>
          <cell r="B77">
            <v>2006</v>
          </cell>
          <cell r="C77">
            <v>10</v>
          </cell>
          <cell r="D77">
            <v>10.202166873341248</v>
          </cell>
          <cell r="E77">
            <v>7.5264285197686229</v>
          </cell>
          <cell r="F77">
            <v>8.8049333060108204</v>
          </cell>
          <cell r="G77">
            <v>8.4102369236771288</v>
          </cell>
          <cell r="H77">
            <v>4.1766486314225633</v>
          </cell>
          <cell r="I77">
            <v>11.863915250230281</v>
          </cell>
          <cell r="J77">
            <v>5.3971909487220646</v>
          </cell>
          <cell r="K77">
            <v>2072.3815204531729</v>
          </cell>
        </row>
        <row r="78">
          <cell r="A78">
            <v>39022</v>
          </cell>
          <cell r="B78">
            <v>2006</v>
          </cell>
          <cell r="C78">
            <v>11</v>
          </cell>
          <cell r="D78">
            <v>9.9878959141439374</v>
          </cell>
          <cell r="E78">
            <v>7.3996783961960038</v>
          </cell>
          <cell r="F78">
            <v>8.6376132271701724</v>
          </cell>
          <cell r="G78">
            <v>8.2876427374201658</v>
          </cell>
          <cell r="H78">
            <v>4.1499583042178925</v>
          </cell>
          <cell r="I78">
            <v>11.550259660945292</v>
          </cell>
          <cell r="J78">
            <v>5.1520532098495497</v>
          </cell>
          <cell r="K78">
            <v>2072.165101449943</v>
          </cell>
        </row>
        <row r="79">
          <cell r="A79">
            <v>39052</v>
          </cell>
          <cell r="B79">
            <v>2006</v>
          </cell>
          <cell r="C79">
            <v>12</v>
          </cell>
          <cell r="D79">
            <v>9.7627278447956183</v>
          </cell>
          <cell r="E79">
            <v>7.2732481766398553</v>
          </cell>
          <cell r="F79">
            <v>8.4519635441899155</v>
          </cell>
          <cell r="G79">
            <v>8.1444906239228736</v>
          </cell>
          <cell r="H79">
            <v>4.2114924650380798</v>
          </cell>
          <cell r="I79">
            <v>11.24152846292484</v>
          </cell>
          <cell r="J79">
            <v>4.9173917804057972</v>
          </cell>
          <cell r="K79">
            <v>2072.0028428979172</v>
          </cell>
        </row>
        <row r="80">
          <cell r="B80" t="str">
            <v xml:space="preserve">Promedio  2,006 </v>
          </cell>
          <cell r="D80">
            <v>11.058460307483392</v>
          </cell>
          <cell r="E80">
            <v>7.8808815801967418</v>
          </cell>
          <cell r="F80">
            <v>8.2311822498286578</v>
          </cell>
          <cell r="G80">
            <v>8.8919415074376804</v>
          </cell>
          <cell r="H80">
            <v>4.2652148865128643</v>
          </cell>
          <cell r="I80">
            <v>13.233066127953235</v>
          </cell>
          <cell r="J80">
            <v>5.9460976933137673</v>
          </cell>
          <cell r="K80">
            <v>2072.0068443527266</v>
          </cell>
        </row>
        <row r="81">
          <cell r="A81">
            <v>39083</v>
          </cell>
          <cell r="B81">
            <v>2007</v>
          </cell>
          <cell r="C81">
            <v>1</v>
          </cell>
          <cell r="D81">
            <v>9.5562175112734398</v>
          </cell>
          <cell r="E81">
            <v>7.1807508930065822</v>
          </cell>
          <cell r="F81">
            <v>8.2249477864377596</v>
          </cell>
          <cell r="G81">
            <v>8.0267054946737897</v>
          </cell>
          <cell r="H81">
            <v>4.2991738145283938</v>
          </cell>
          <cell r="I81">
            <v>10.951791829846151</v>
          </cell>
          <cell r="J81">
            <v>4.7030161059892528</v>
          </cell>
          <cell r="K81">
            <v>2060.9426034357552</v>
          </cell>
        </row>
        <row r="82">
          <cell r="A82">
            <v>39114</v>
          </cell>
          <cell r="B82">
            <v>2007</v>
          </cell>
          <cell r="C82">
            <v>2</v>
          </cell>
          <cell r="D82">
            <v>9.3956688601321119</v>
          </cell>
          <cell r="E82">
            <v>7.0705877934519492</v>
          </cell>
          <cell r="F82">
            <v>8.0762863993997449</v>
          </cell>
          <cell r="G82">
            <v>7.9517323993528199</v>
          </cell>
          <cell r="H82">
            <v>4.6092665310470844</v>
          </cell>
          <cell r="I82">
            <v>10.687816323741849</v>
          </cell>
          <cell r="J82">
            <v>4.5134737378485283</v>
          </cell>
          <cell r="K82">
            <v>2061.3048320449743</v>
          </cell>
        </row>
        <row r="83">
          <cell r="A83">
            <v>39142</v>
          </cell>
          <cell r="B83">
            <v>2007</v>
          </cell>
          <cell r="C83">
            <v>3</v>
          </cell>
          <cell r="D83">
            <v>9.2243370012872568</v>
          </cell>
          <cell r="E83">
            <v>7.0209001395527393</v>
          </cell>
          <cell r="F83">
            <v>7.7840510816699577</v>
          </cell>
          <cell r="G83">
            <v>7.8764751677343989</v>
          </cell>
          <cell r="H83">
            <v>4.7949961272223049</v>
          </cell>
          <cell r="I83">
            <v>10.411023851256779</v>
          </cell>
          <cell r="J83">
            <v>4.3186407831542111</v>
          </cell>
          <cell r="K83">
            <v>2061.4304241518776</v>
          </cell>
        </row>
        <row r="84">
          <cell r="A84">
            <v>39173</v>
          </cell>
          <cell r="B84">
            <v>2007</v>
          </cell>
          <cell r="C84">
            <v>4</v>
          </cell>
          <cell r="D84">
            <v>9.0667744106702877</v>
          </cell>
          <cell r="E84">
            <v>7.0062119433558472</v>
          </cell>
          <cell r="F84">
            <v>7.6437863589344346</v>
          </cell>
          <cell r="G84">
            <v>7.811130528872388</v>
          </cell>
          <cell r="H84">
            <v>4.8063739543403878</v>
          </cell>
          <cell r="I84">
            <v>10.162434532705081</v>
          </cell>
          <cell r="J84">
            <v>4.1488028976031943</v>
          </cell>
          <cell r="K84">
            <v>2061.6455146264816</v>
          </cell>
        </row>
        <row r="85">
          <cell r="A85">
            <v>39203</v>
          </cell>
          <cell r="B85">
            <v>2007</v>
          </cell>
          <cell r="C85">
            <v>5</v>
          </cell>
          <cell r="D85">
            <v>8.8647338167532119</v>
          </cell>
          <cell r="E85">
            <v>6.8859467695314045</v>
          </cell>
          <cell r="F85">
            <v>7.3819364267398182</v>
          </cell>
          <cell r="G85">
            <v>7.8383607440585221</v>
          </cell>
          <cell r="H85">
            <v>4.860904998159155</v>
          </cell>
          <cell r="I85">
            <v>9.9168833151512832</v>
          </cell>
          <cell r="J85">
            <v>3.9854703094543131</v>
          </cell>
          <cell r="K85">
            <v>2061.7342363798475</v>
          </cell>
        </row>
        <row r="86">
          <cell r="A86">
            <v>39234</v>
          </cell>
          <cell r="B86">
            <v>2007</v>
          </cell>
          <cell r="C86">
            <v>6</v>
          </cell>
          <cell r="D86">
            <v>8.6480064392460996</v>
          </cell>
          <cell r="E86">
            <v>6.779690619513457</v>
          </cell>
          <cell r="F86">
            <v>7.2518971684694797</v>
          </cell>
          <cell r="G86">
            <v>7.8745151536404396</v>
          </cell>
          <cell r="H86">
            <v>4.8925103788220179</v>
          </cell>
          <cell r="I86">
            <v>9.6892450894159161</v>
          </cell>
          <cell r="J86">
            <v>3.8376982573593921</v>
          </cell>
          <cell r="K86">
            <v>2061.9735631064673</v>
          </cell>
        </row>
        <row r="87">
          <cell r="A87">
            <v>39264</v>
          </cell>
          <cell r="B87">
            <v>2007</v>
          </cell>
          <cell r="C87">
            <v>7</v>
          </cell>
          <cell r="D87">
            <v>8.4616265621715758</v>
          </cell>
          <cell r="E87">
            <v>6.6776937512222299</v>
          </cell>
          <cell r="F87">
            <v>6.9905690104439078</v>
          </cell>
          <cell r="G87">
            <v>7.929105571851685</v>
          </cell>
          <cell r="H87">
            <v>4.7985181413019262</v>
          </cell>
          <cell r="I87">
            <v>9.4640748505652308</v>
          </cell>
          <cell r="J87">
            <v>3.6951991891036369</v>
          </cell>
          <cell r="K87">
            <v>2062.0167870766609</v>
          </cell>
        </row>
        <row r="88">
          <cell r="A88">
            <v>39295</v>
          </cell>
          <cell r="B88">
            <v>2007</v>
          </cell>
          <cell r="C88">
            <v>8</v>
          </cell>
          <cell r="D88">
            <v>8.2648658162109427</v>
          </cell>
          <cell r="E88">
            <v>6.5744100580915434</v>
          </cell>
          <cell r="F88">
            <v>6.8681584065677299</v>
          </cell>
          <cell r="G88">
            <v>8.0154199708702851</v>
          </cell>
          <cell r="H88">
            <v>4.7134969349725893</v>
          </cell>
          <cell r="I88">
            <v>9.2517065928807938</v>
          </cell>
          <cell r="J88">
            <v>3.563934554405261</v>
          </cell>
          <cell r="K88">
            <v>2062.2519923339996</v>
          </cell>
        </row>
        <row r="89">
          <cell r="A89">
            <v>39326</v>
          </cell>
          <cell r="B89">
            <v>2007</v>
          </cell>
          <cell r="C89">
            <v>9</v>
          </cell>
          <cell r="D89">
            <v>8.0988654455237636</v>
          </cell>
          <cell r="E89">
            <v>6.4776434532687048</v>
          </cell>
          <cell r="F89">
            <v>6.75121939325137</v>
          </cell>
          <cell r="G89">
            <v>8.005861521155019</v>
          </cell>
          <cell r="H89">
            <v>4.7294435642011052</v>
          </cell>
          <cell r="I89">
            <v>9.0511933278133014</v>
          </cell>
          <cell r="J89">
            <v>3.4427536442460331</v>
          </cell>
          <cell r="K89">
            <v>2062.5569803494595</v>
          </cell>
        </row>
        <row r="90">
          <cell r="A90">
            <v>39356</v>
          </cell>
          <cell r="B90">
            <v>2007</v>
          </cell>
          <cell r="C90">
            <v>10</v>
          </cell>
          <cell r="D90">
            <v>7.9426033643448939</v>
          </cell>
          <cell r="E90">
            <v>6.3800775200020325</v>
          </cell>
          <cell r="F90">
            <v>6.6349621327944064</v>
          </cell>
          <cell r="G90">
            <v>7.9096125802699069</v>
          </cell>
          <cell r="H90">
            <v>4.6427865371206565</v>
          </cell>
          <cell r="I90">
            <v>8.8524520514920351</v>
          </cell>
          <cell r="J90">
            <v>3.3253977102504093</v>
          </cell>
          <cell r="K90">
            <v>2062.6878918962743</v>
          </cell>
        </row>
        <row r="91">
          <cell r="A91">
            <v>39387</v>
          </cell>
          <cell r="B91">
            <v>2007</v>
          </cell>
          <cell r="C91">
            <v>11</v>
          </cell>
          <cell r="D91">
            <v>7.8029652605848083</v>
          </cell>
          <cell r="E91">
            <v>6.3604174687018684</v>
          </cell>
          <cell r="F91">
            <v>6.5250672256414592</v>
          </cell>
          <cell r="G91">
            <v>7.7941746566239178</v>
          </cell>
          <cell r="H91">
            <v>4.5560657326761786</v>
          </cell>
          <cell r="I91">
            <v>8.6675847521577065</v>
          </cell>
          <cell r="J91">
            <v>3.2184756008926292</v>
          </cell>
          <cell r="K91">
            <v>2062.9247506972788</v>
          </cell>
        </row>
        <row r="92">
          <cell r="A92">
            <v>39417</v>
          </cell>
          <cell r="B92">
            <v>2007</v>
          </cell>
          <cell r="C92">
            <v>12</v>
          </cell>
          <cell r="D92">
            <v>7.6624241842686054</v>
          </cell>
          <cell r="E92">
            <v>6.3933321855466616</v>
          </cell>
          <cell r="F92">
            <v>6.3933106905932391</v>
          </cell>
          <cell r="G92">
            <v>7.6790703299319025</v>
          </cell>
          <cell r="H92">
            <v>4.3610610584467544</v>
          </cell>
          <cell r="I92">
            <v>8.4841144140874665</v>
          </cell>
          <cell r="J92">
            <v>3.1146381329694282</v>
          </cell>
          <cell r="K92">
            <v>2063.0879509958436</v>
          </cell>
        </row>
        <row r="93">
          <cell r="B93" t="str">
            <v xml:space="preserve">Promedio  2,007 </v>
          </cell>
          <cell r="D93">
            <v>8.5824240560389171</v>
          </cell>
          <cell r="E93">
            <v>6.7339718829370865</v>
          </cell>
          <cell r="F93">
            <v>7.2105160067452756</v>
          </cell>
          <cell r="G93">
            <v>7.8926803432529233</v>
          </cell>
          <cell r="H93">
            <v>4.6720498144032128</v>
          </cell>
          <cell r="I93">
            <v>9.6325267442594669</v>
          </cell>
          <cell r="J93">
            <v>3.8222917436063573</v>
          </cell>
          <cell r="K93">
            <v>2062.0464605912434</v>
          </cell>
        </row>
        <row r="94">
          <cell r="A94">
            <v>39448</v>
          </cell>
          <cell r="B94">
            <v>2008</v>
          </cell>
          <cell r="C94">
            <v>1</v>
          </cell>
          <cell r="D94">
            <v>7.5147570528521266</v>
          </cell>
          <cell r="E94">
            <v>6.5268971495233137</v>
          </cell>
          <cell r="F94">
            <v>6.2887924126972408</v>
          </cell>
          <cell r="G94">
            <v>7.605363096247225</v>
          </cell>
          <cell r="H94">
            <v>4.1985517463394535</v>
          </cell>
          <cell r="I94">
            <v>8.3105047336231301</v>
          </cell>
          <cell r="J94">
            <v>3.0183125609774857</v>
          </cell>
          <cell r="K94">
            <v>2052.4631787522599</v>
          </cell>
        </row>
        <row r="95">
          <cell r="A95">
            <v>39479</v>
          </cell>
          <cell r="B95">
            <v>2008</v>
          </cell>
          <cell r="C95">
            <v>2</v>
          </cell>
          <cell r="D95">
            <v>7.3863431825234702</v>
          </cell>
          <cell r="E95">
            <v>6.9178379689165528</v>
          </cell>
          <cell r="F95">
            <v>6.1699309971128482</v>
          </cell>
          <cell r="G95">
            <v>7.5772350814316312</v>
          </cell>
          <cell r="H95">
            <v>4.0448047519493908</v>
          </cell>
          <cell r="I95">
            <v>8.1485755281486441</v>
          </cell>
          <cell r="J95">
            <v>2.9302527632623407</v>
          </cell>
          <cell r="K95">
            <v>2053.1749802733448</v>
          </cell>
        </row>
        <row r="96">
          <cell r="A96">
            <v>39508</v>
          </cell>
          <cell r="B96">
            <v>2008</v>
          </cell>
          <cell r="C96">
            <v>3</v>
          </cell>
          <cell r="D96">
            <v>7.253539784365417</v>
          </cell>
          <cell r="E96">
            <v>7.2509171493590987</v>
          </cell>
          <cell r="F96">
            <v>6.0700739521878164</v>
          </cell>
          <cell r="G96">
            <v>7.5575112340175403</v>
          </cell>
          <cell r="H96">
            <v>3.8880688452027417</v>
          </cell>
          <cell r="I96">
            <v>7.9825668847453839</v>
          </cell>
          <cell r="J96">
            <v>2.8414774329624892</v>
          </cell>
          <cell r="K96">
            <v>2053.8441552828403</v>
          </cell>
        </row>
        <row r="97">
          <cell r="A97">
            <v>39539</v>
          </cell>
          <cell r="B97">
            <v>2008</v>
          </cell>
          <cell r="C97">
            <v>4</v>
          </cell>
          <cell r="D97">
            <v>7.1291784105890628</v>
          </cell>
          <cell r="E97">
            <v>7.4042757875640177</v>
          </cell>
          <cell r="F97">
            <v>5.9760593742746968</v>
          </cell>
          <cell r="G97">
            <v>7.4946478265656751</v>
          </cell>
          <cell r="H97">
            <v>3.7435417676157967</v>
          </cell>
          <cell r="I97">
            <v>7.8300140637721123</v>
          </cell>
          <cell r="J97">
            <v>2.7614122014887084</v>
          </cell>
          <cell r="K97">
            <v>2054.3391294318703</v>
          </cell>
        </row>
        <row r="98">
          <cell r="A98">
            <v>39569</v>
          </cell>
          <cell r="B98">
            <v>2008</v>
          </cell>
          <cell r="C98">
            <v>5</v>
          </cell>
          <cell r="D98">
            <v>7.0040297616545484</v>
          </cell>
          <cell r="E98">
            <v>7.337041245641986</v>
          </cell>
          <cell r="F98">
            <v>5.8825369533140055</v>
          </cell>
          <cell r="G98">
            <v>7.3903458125103949</v>
          </cell>
          <cell r="H98">
            <v>3.6014792118268621</v>
          </cell>
          <cell r="I98">
            <v>7.678159355637634</v>
          </cell>
          <cell r="J98">
            <v>2.6831510720831742</v>
          </cell>
          <cell r="K98">
            <v>2054.5767434126683</v>
          </cell>
        </row>
        <row r="99">
          <cell r="A99">
            <v>39600</v>
          </cell>
          <cell r="B99">
            <v>2008</v>
          </cell>
          <cell r="C99">
            <v>6</v>
          </cell>
          <cell r="D99">
            <v>6.887323050326593</v>
          </cell>
          <cell r="E99">
            <v>7.4237197221927218</v>
          </cell>
          <cell r="F99">
            <v>5.7939824294584685</v>
          </cell>
          <cell r="G99">
            <v>7.2920008782943668</v>
          </cell>
          <cell r="H99">
            <v>3.4354871185788869</v>
          </cell>
          <cell r="I99">
            <v>7.5363090512142481</v>
          </cell>
          <cell r="J99">
            <v>2.6112031508472811</v>
          </cell>
          <cell r="K99">
            <v>2054.9800254009128</v>
          </cell>
        </row>
        <row r="100">
          <cell r="A100">
            <v>39630</v>
          </cell>
          <cell r="B100">
            <v>2008</v>
          </cell>
          <cell r="C100">
            <v>7</v>
          </cell>
          <cell r="D100">
            <v>6.7723093488524668</v>
          </cell>
          <cell r="E100">
            <v>7.6716219577479521</v>
          </cell>
          <cell r="F100">
            <v>5.639535915195717</v>
          </cell>
          <cell r="G100">
            <v>7.1934991023482189</v>
          </cell>
          <cell r="H100">
            <v>3.287999037203543</v>
          </cell>
          <cell r="I100">
            <v>7.3949516406912768</v>
          </cell>
          <cell r="J100">
            <v>2.5407116073621197</v>
          </cell>
          <cell r="K100">
            <v>2055.5006286094012</v>
          </cell>
        </row>
        <row r="101">
          <cell r="A101">
            <v>39661</v>
          </cell>
          <cell r="B101">
            <v>2008</v>
          </cell>
          <cell r="C101">
            <v>8</v>
          </cell>
          <cell r="D101">
            <v>6.6615866444944647</v>
          </cell>
          <cell r="E101">
            <v>7.6244022798455955</v>
          </cell>
          <cell r="F101">
            <v>5.5553552786934093</v>
          </cell>
          <cell r="G101">
            <v>7.098883912365773</v>
          </cell>
          <cell r="H101">
            <v>3.2319977962740598</v>
          </cell>
          <cell r="I101">
            <v>7.2606479784125524</v>
          </cell>
          <cell r="J101">
            <v>2.4747548021618981</v>
          </cell>
          <cell r="K101">
            <v>2055.9076286922477</v>
          </cell>
        </row>
        <row r="102">
          <cell r="A102">
            <v>39692</v>
          </cell>
          <cell r="B102">
            <v>2008</v>
          </cell>
          <cell r="C102">
            <v>9</v>
          </cell>
          <cell r="D102">
            <v>6.5547952928824227</v>
          </cell>
          <cell r="E102">
            <v>7.7026562341542464</v>
          </cell>
          <cell r="F102">
            <v>5.4424349777689338</v>
          </cell>
          <cell r="G102">
            <v>7.0083985693469035</v>
          </cell>
          <cell r="H102">
            <v>3.4875857907563579</v>
          </cell>
          <cell r="I102">
            <v>7.1329409963096344</v>
          </cell>
          <cell r="J102">
            <v>2.4129416891953177</v>
          </cell>
          <cell r="K102">
            <v>2056.7417535504137</v>
          </cell>
        </row>
        <row r="103">
          <cell r="A103">
            <v>39722</v>
          </cell>
          <cell r="B103">
            <v>2008</v>
          </cell>
          <cell r="C103">
            <v>10</v>
          </cell>
          <cell r="D103">
            <v>6.4473039557730374</v>
          </cell>
          <cell r="E103">
            <v>7.7318547721660806</v>
          </cell>
          <cell r="F103">
            <v>5.2980743457488844</v>
          </cell>
          <cell r="G103">
            <v>6.9176249942198558</v>
          </cell>
          <cell r="H103">
            <v>3.6297385177144568</v>
          </cell>
          <cell r="I103">
            <v>7.0054788535776984</v>
          </cell>
          <cell r="J103">
            <v>2.3521835620532072</v>
          </cell>
          <cell r="K103">
            <v>2057.3822590012528</v>
          </cell>
        </row>
        <row r="104">
          <cell r="A104">
            <v>39753</v>
          </cell>
          <cell r="B104">
            <v>2008</v>
          </cell>
          <cell r="C104">
            <v>11</v>
          </cell>
          <cell r="D104">
            <v>6.3450259867917937</v>
          </cell>
          <cell r="E104">
            <v>7.7446341428200842</v>
          </cell>
          <cell r="F104">
            <v>5.158528625735376</v>
          </cell>
          <cell r="G104">
            <v>6.8318032109492988</v>
          </cell>
          <cell r="H104">
            <v>3.5080718045191581</v>
          </cell>
          <cell r="I104">
            <v>6.8861023443509533</v>
          </cell>
          <cell r="J104">
            <v>2.2960263098319378</v>
          </cell>
          <cell r="K104">
            <v>2057.7701924249991</v>
          </cell>
        </row>
        <row r="105">
          <cell r="A105">
            <v>39783</v>
          </cell>
          <cell r="B105">
            <v>2008</v>
          </cell>
          <cell r="C105">
            <v>12</v>
          </cell>
          <cell r="D105">
            <v>6.2328303064362487</v>
          </cell>
          <cell r="E105">
            <v>7.8172251516796978</v>
          </cell>
          <cell r="F105">
            <v>5.0844204318488799</v>
          </cell>
          <cell r="G105">
            <v>6.745627880439752</v>
          </cell>
          <cell r="H105">
            <v>3.3892282376971119</v>
          </cell>
          <cell r="I105">
            <v>6.7668379814020021</v>
          </cell>
          <cell r="J105">
            <v>2.2407180633271233</v>
          </cell>
          <cell r="K105">
            <v>2058.2768880528311</v>
          </cell>
        </row>
        <row r="106">
          <cell r="B106" t="str">
            <v xml:space="preserve">Promedio  2,008 </v>
          </cell>
          <cell r="D106">
            <v>6.849085231461804</v>
          </cell>
          <cell r="E106">
            <v>7.429423630134278</v>
          </cell>
          <cell r="F106">
            <v>5.6966438078363568</v>
          </cell>
          <cell r="G106">
            <v>7.2260784665613862</v>
          </cell>
          <cell r="H106">
            <v>3.620546218806485</v>
          </cell>
          <cell r="I106">
            <v>7.4944241176571067</v>
          </cell>
          <cell r="J106">
            <v>2.5969287679627562</v>
          </cell>
          <cell r="K106">
            <v>2055.4131302404203</v>
          </cell>
        </row>
        <row r="107">
          <cell r="A107">
            <v>39814</v>
          </cell>
          <cell r="B107">
            <v>2009</v>
          </cell>
          <cell r="C107">
            <v>1</v>
          </cell>
          <cell r="D107">
            <v>6.1337947282036422</v>
          </cell>
          <cell r="E107">
            <v>7.7444698966347376</v>
          </cell>
          <cell r="F107">
            <v>5.0131153498106338</v>
          </cell>
          <cell r="G107">
            <v>6.6626411233969947</v>
          </cell>
          <cell r="H107">
            <v>3.2780501042995982</v>
          </cell>
          <cell r="I107">
            <v>6.6532404486213066</v>
          </cell>
          <cell r="J107">
            <v>2.1887053130470031</v>
          </cell>
          <cell r="K107">
            <v>2047.6740169640138</v>
          </cell>
        </row>
        <row r="108">
          <cell r="A108">
            <v>39845</v>
          </cell>
          <cell r="B108">
            <v>2009</v>
          </cell>
          <cell r="C108">
            <v>2</v>
          </cell>
          <cell r="D108">
            <v>6.0320140897620185</v>
          </cell>
          <cell r="E108">
            <v>7.6421492400945406</v>
          </cell>
          <cell r="F108">
            <v>4.9457163055614251</v>
          </cell>
          <cell r="G108">
            <v>6.5859753620143504</v>
          </cell>
          <cell r="H108">
            <v>3.1763170164123586</v>
          </cell>
          <cell r="I108">
            <v>6.5482718188467173</v>
          </cell>
          <cell r="J108">
            <v>2.1414098388415543</v>
          </cell>
          <cell r="K108">
            <v>2048.0718536715331</v>
          </cell>
        </row>
        <row r="109">
          <cell r="A109">
            <v>39873</v>
          </cell>
          <cell r="B109">
            <v>2009</v>
          </cell>
          <cell r="C109">
            <v>3</v>
          </cell>
          <cell r="D109">
            <v>5.9144545864380671</v>
          </cell>
          <cell r="E109">
            <v>7.5940070041176524</v>
          </cell>
          <cell r="F109">
            <v>4.8768464955406179</v>
          </cell>
          <cell r="G109">
            <v>6.5039791126652089</v>
          </cell>
          <cell r="H109">
            <v>3.0718939739466222</v>
          </cell>
          <cell r="I109">
            <v>6.4366360906763047</v>
          </cell>
          <cell r="J109">
            <v>2.0913533245982538</v>
          </cell>
          <cell r="K109">
            <v>2048.4891705879827</v>
          </cell>
        </row>
        <row r="110">
          <cell r="A110">
            <v>39904</v>
          </cell>
          <cell r="B110">
            <v>2009</v>
          </cell>
          <cell r="C110">
            <v>4</v>
          </cell>
          <cell r="D110">
            <v>5.822575562288371</v>
          </cell>
          <cell r="E110">
            <v>7.4973714825179743</v>
          </cell>
          <cell r="F110">
            <v>4.8120705183325621</v>
          </cell>
          <cell r="G110">
            <v>6.4077808157371603</v>
          </cell>
          <cell r="H110">
            <v>2.977545239724726</v>
          </cell>
          <cell r="I110">
            <v>6.3349467221182847</v>
          </cell>
          <cell r="J110">
            <v>2.0464417584317318</v>
          </cell>
          <cell r="K110">
            <v>2048.8987320991509</v>
          </cell>
        </row>
        <row r="111">
          <cell r="A111">
            <v>39934</v>
          </cell>
          <cell r="B111">
            <v>2009</v>
          </cell>
          <cell r="C111">
            <v>5</v>
          </cell>
          <cell r="D111">
            <v>5.7332665691270739</v>
          </cell>
          <cell r="E111">
            <v>7.5012907701461451</v>
          </cell>
          <cell r="F111">
            <v>4.7475368906108502</v>
          </cell>
          <cell r="G111">
            <v>6.3317407640994325</v>
          </cell>
          <cell r="H111">
            <v>2.8849427994068786</v>
          </cell>
          <cell r="I111">
            <v>6.2331243363456741</v>
          </cell>
          <cell r="J111">
            <v>2.002014289291508</v>
          </cell>
          <cell r="K111">
            <v>2049.4339164190278</v>
          </cell>
        </row>
        <row r="112">
          <cell r="A112">
            <v>39965</v>
          </cell>
          <cell r="B112">
            <v>2009</v>
          </cell>
          <cell r="C112">
            <v>6</v>
          </cell>
          <cell r="D112">
            <v>5.6646379007052019</v>
          </cell>
          <cell r="E112">
            <v>7.5508828026602703</v>
          </cell>
          <cell r="F112">
            <v>4.6862047444421711</v>
          </cell>
          <cell r="G112">
            <v>6.2392477682349856</v>
          </cell>
          <cell r="H112">
            <v>2.7990994211439779</v>
          </cell>
          <cell r="I112">
            <v>6.1374590034098473</v>
          </cell>
          <cell r="J112">
            <v>1.9606984460177324</v>
          </cell>
          <cell r="K112">
            <v>2050.038230086614</v>
          </cell>
        </row>
        <row r="113">
          <cell r="A113">
            <v>39995</v>
          </cell>
          <cell r="B113">
            <v>2009</v>
          </cell>
          <cell r="C113">
            <v>7</v>
          </cell>
          <cell r="D113">
            <v>5.5804415830830578</v>
          </cell>
          <cell r="E113">
            <v>7.5007904020024583</v>
          </cell>
          <cell r="F113">
            <v>4.6250850248049895</v>
          </cell>
          <cell r="G113">
            <v>6.1668314618913893</v>
          </cell>
          <cell r="H113">
            <v>2.6996011417666539</v>
          </cell>
          <cell r="I113">
            <v>6.0415895047958612</v>
          </cell>
          <cell r="J113">
            <v>1.9197641503373006</v>
          </cell>
          <cell r="K113">
            <v>2050.5341032686815</v>
          </cell>
        </row>
        <row r="114">
          <cell r="A114">
            <v>40026</v>
          </cell>
          <cell r="B114">
            <v>2009</v>
          </cell>
          <cell r="C114">
            <v>8</v>
          </cell>
          <cell r="D114">
            <v>5.5080898528569735</v>
          </cell>
          <cell r="E114">
            <v>7.4208872159529804</v>
          </cell>
          <cell r="F114">
            <v>4.5661638466781191</v>
          </cell>
          <cell r="G114">
            <v>6.0969090878238621</v>
          </cell>
          <cell r="H114">
            <v>2.5901311127978981</v>
          </cell>
          <cell r="I114">
            <v>5.9499979080961012</v>
          </cell>
          <cell r="J114">
            <v>1.8810456995194205</v>
          </cell>
          <cell r="K114">
            <v>2051.0132247237252</v>
          </cell>
        </row>
        <row r="115">
          <cell r="A115">
            <v>40057</v>
          </cell>
          <cell r="B115">
            <v>2009</v>
          </cell>
          <cell r="C115">
            <v>9</v>
          </cell>
          <cell r="D115">
            <v>5.4291888301550735</v>
          </cell>
          <cell r="E115">
            <v>7.3692141772692183</v>
          </cell>
          <cell r="F115">
            <v>4.5095462782338194</v>
          </cell>
          <cell r="G115">
            <v>6.0297309676297335</v>
          </cell>
          <cell r="H115">
            <v>2.4853935669996869</v>
          </cell>
          <cell r="I115">
            <v>5.8624404803489201</v>
          </cell>
          <cell r="J115">
            <v>1.8443833396440377</v>
          </cell>
          <cell r="K115">
            <v>2051.5298976402805</v>
          </cell>
        </row>
        <row r="116">
          <cell r="A116">
            <v>40087</v>
          </cell>
          <cell r="B116">
            <v>2009</v>
          </cell>
          <cell r="C116">
            <v>10</v>
          </cell>
          <cell r="D116">
            <v>5.3566432422371948</v>
          </cell>
          <cell r="E116">
            <v>7.3150717963658964</v>
          </cell>
          <cell r="F116">
            <v>4.4531016373338259</v>
          </cell>
          <cell r="G116">
            <v>5.962034303988875</v>
          </cell>
          <cell r="H116">
            <v>2.3970335291654972</v>
          </cell>
          <cell r="I116">
            <v>5.7745939280104244</v>
          </cell>
          <cell r="J116">
            <v>1.8079812605430605</v>
          </cell>
          <cell r="K116">
            <v>2052.0664596976449</v>
          </cell>
        </row>
        <row r="117">
          <cell r="A117">
            <v>40118</v>
          </cell>
          <cell r="B117">
            <v>2009</v>
          </cell>
          <cell r="C117">
            <v>11</v>
          </cell>
          <cell r="D117">
            <v>5.2963366202818492</v>
          </cell>
          <cell r="E117">
            <v>7.2600476253124544</v>
          </cell>
          <cell r="F117">
            <v>4.3993948195543151</v>
          </cell>
          <cell r="G117">
            <v>5.8977468568038844</v>
          </cell>
          <cell r="H117">
            <v>2.3288394854528294</v>
          </cell>
          <cell r="I117">
            <v>5.691898036546803</v>
          </cell>
          <cell r="J117">
            <v>1.7740073842145194</v>
          </cell>
          <cell r="K117">
            <v>2052.6482708281669</v>
          </cell>
        </row>
        <row r="118">
          <cell r="A118">
            <v>40148</v>
          </cell>
          <cell r="B118">
            <v>2009</v>
          </cell>
          <cell r="C118">
            <v>12</v>
          </cell>
          <cell r="D118">
            <v>5.2357338468688441</v>
          </cell>
          <cell r="E118">
            <v>7.3147350907763338</v>
          </cell>
          <cell r="F118">
            <v>4.3457972392303539</v>
          </cell>
          <cell r="G118">
            <v>5.8329257755522272</v>
          </cell>
          <cell r="H118">
            <v>2.2925553952644835</v>
          </cell>
          <cell r="I118">
            <v>5.6088683524843308</v>
          </cell>
          <cell r="J118">
            <v>1.7402300554126697</v>
          </cell>
          <cell r="K118">
            <v>2053.3708457555895</v>
          </cell>
        </row>
        <row r="119">
          <cell r="B119" t="str">
            <v xml:space="preserve">Promedio  2,009 </v>
          </cell>
          <cell r="D119">
            <v>5.6422647843339471</v>
          </cell>
          <cell r="E119">
            <v>7.4759097919875552</v>
          </cell>
          <cell r="F119">
            <v>4.6650482625111396</v>
          </cell>
          <cell r="G119">
            <v>6.2264619499865086</v>
          </cell>
          <cell r="H119">
            <v>2.7484502321984343</v>
          </cell>
          <cell r="I119">
            <v>6.1060888858583811</v>
          </cell>
          <cell r="J119">
            <v>1.9498362383248991</v>
          </cell>
          <cell r="K119">
            <v>2050.314060145201</v>
          </cell>
        </row>
        <row r="120">
          <cell r="A120">
            <v>40179</v>
          </cell>
          <cell r="B120">
            <v>2010</v>
          </cell>
          <cell r="C120">
            <v>1</v>
          </cell>
          <cell r="D120">
            <v>5.1776993401716327</v>
          </cell>
          <cell r="E120">
            <v>7.4169228846844861</v>
          </cell>
          <cell r="F120">
            <v>4.2940419632619493</v>
          </cell>
          <cell r="G120">
            <v>5.7702388874051191</v>
          </cell>
          <cell r="H120">
            <v>2.3631459432527206</v>
          </cell>
          <cell r="I120">
            <v>5.5293948345621429</v>
          </cell>
          <cell r="J120">
            <v>1.7081729450285421</v>
          </cell>
          <cell r="K120">
            <v>2043.2596167983666</v>
          </cell>
        </row>
        <row r="121">
          <cell r="A121">
            <v>40210</v>
          </cell>
          <cell r="B121">
            <v>2010</v>
          </cell>
          <cell r="C121">
            <v>2</v>
          </cell>
          <cell r="D121">
            <v>5.0784975336367282</v>
          </cell>
          <cell r="E121">
            <v>7.3270460720466328</v>
          </cell>
          <cell r="F121">
            <v>4.2449469586565796</v>
          </cell>
          <cell r="G121">
            <v>5.6918043133253775</v>
          </cell>
          <cell r="H121">
            <v>2.4297053072524397</v>
          </cell>
          <cell r="I121">
            <v>5.4556160034458268</v>
          </cell>
          <cell r="J121">
            <v>1.6787729117295416</v>
          </cell>
          <cell r="K121">
            <v>2043.9063891000928</v>
          </cell>
        </row>
        <row r="122">
          <cell r="A122">
            <v>40238</v>
          </cell>
          <cell r="B122">
            <v>2010</v>
          </cell>
          <cell r="C122">
            <v>3</v>
          </cell>
          <cell r="D122">
            <v>5.0192018635030449</v>
          </cell>
          <cell r="E122">
            <v>7.1833573551482264</v>
          </cell>
          <cell r="F122">
            <v>4.194731729391779</v>
          </cell>
          <cell r="G122">
            <v>5.6296384803901942</v>
          </cell>
          <cell r="H122">
            <v>2.4194893584501918</v>
          </cell>
          <cell r="I122">
            <v>5.3767883419086138</v>
          </cell>
          <cell r="J122">
            <v>1.6473880173302369</v>
          </cell>
          <cell r="K122">
            <v>2044.4705951461224</v>
          </cell>
        </row>
        <row r="123">
          <cell r="A123">
            <v>40269</v>
          </cell>
          <cell r="B123">
            <v>2010</v>
          </cell>
          <cell r="C123">
            <v>4</v>
          </cell>
          <cell r="D123">
            <v>4.9574782133930579</v>
          </cell>
          <cell r="E123">
            <v>7.0555353678200916</v>
          </cell>
          <cell r="F123">
            <v>4.0608154680080348</v>
          </cell>
          <cell r="G123">
            <v>5.5719545345937584</v>
          </cell>
          <cell r="H123">
            <v>2.4850425562172456</v>
          </cell>
          <cell r="I123">
            <v>5.3046519906276464</v>
          </cell>
          <cell r="J123">
            <v>1.6189927598339078</v>
          </cell>
          <cell r="K123">
            <v>2045.0544708904936</v>
          </cell>
        </row>
        <row r="124">
          <cell r="A124">
            <v>40299</v>
          </cell>
          <cell r="B124">
            <v>2010</v>
          </cell>
          <cell r="C124">
            <v>5</v>
          </cell>
          <cell r="D124">
            <v>4.8748229119354907</v>
          </cell>
          <cell r="E124">
            <v>7.0406151825396623</v>
          </cell>
          <cell r="F124">
            <v>3.8865851997287857</v>
          </cell>
          <cell r="G124">
            <v>5.5137173361404894</v>
          </cell>
          <cell r="H124">
            <v>2.5059986807978336</v>
          </cell>
          <cell r="I124">
            <v>5.2321022042860408</v>
          </cell>
          <cell r="J124">
            <v>1.5906779949555621</v>
          </cell>
          <cell r="K124">
            <v>2045.6445195103838</v>
          </cell>
        </row>
        <row r="125">
          <cell r="A125">
            <v>40330</v>
          </cell>
          <cell r="B125">
            <v>2010</v>
          </cell>
          <cell r="C125">
            <v>6</v>
          </cell>
          <cell r="D125">
            <v>4.8076764201644746</v>
          </cell>
          <cell r="E125">
            <v>6.9516423857559611</v>
          </cell>
          <cell r="F125">
            <v>3.8430824817091942</v>
          </cell>
          <cell r="G125">
            <v>5.458311534287934</v>
          </cell>
          <cell r="H125">
            <v>2.7359116090413025</v>
          </cell>
          <cell r="I125">
            <v>5.1636437047427499</v>
          </cell>
          <cell r="J125">
            <v>1.5641422854747895</v>
          </cell>
          <cell r="K125">
            <v>2046.5244104211765</v>
          </cell>
        </row>
        <row r="126">
          <cell r="A126">
            <v>40360</v>
          </cell>
          <cell r="B126">
            <v>2010</v>
          </cell>
          <cell r="C126">
            <v>7</v>
          </cell>
          <cell r="D126">
            <v>4.7494835558051962</v>
          </cell>
          <cell r="E126">
            <v>6.8447300231559058</v>
          </cell>
          <cell r="F126">
            <v>3.7800542001425059</v>
          </cell>
          <cell r="G126">
            <v>5.4023482156717693</v>
          </cell>
          <cell r="H126">
            <v>2.7737398153236654</v>
          </cell>
          <cell r="I126">
            <v>5.0947499619763432</v>
          </cell>
          <cell r="J126">
            <v>1.5376536243862113</v>
          </cell>
          <cell r="K126">
            <v>2047.1827593964615</v>
          </cell>
        </row>
        <row r="127">
          <cell r="A127">
            <v>40391</v>
          </cell>
          <cell r="B127">
            <v>2010</v>
          </cell>
          <cell r="C127">
            <v>8</v>
          </cell>
          <cell r="D127">
            <v>4.6932287712699488</v>
          </cell>
          <cell r="E127">
            <v>6.7337334133048419</v>
          </cell>
          <cell r="F127">
            <v>3.738180925314655</v>
          </cell>
          <cell r="G127">
            <v>5.3330228174489314</v>
          </cell>
          <cell r="H127">
            <v>2.8178915707722898</v>
          </cell>
          <cell r="I127">
            <v>5.0286560833594081</v>
          </cell>
          <cell r="J127">
            <v>1.5124150327068564</v>
          </cell>
          <cell r="K127">
            <v>2047.8571286141771</v>
          </cell>
        </row>
        <row r="128">
          <cell r="A128">
            <v>40422</v>
          </cell>
          <cell r="B128">
            <v>2010</v>
          </cell>
          <cell r="C128">
            <v>9</v>
          </cell>
          <cell r="D128">
            <v>4.647705299546196</v>
          </cell>
          <cell r="E128">
            <v>6.630032205539071</v>
          </cell>
          <cell r="F128">
            <v>3.6978073721051175</v>
          </cell>
          <cell r="G128">
            <v>5.2303883521231676</v>
          </cell>
          <cell r="H128">
            <v>2.7931148241698387</v>
          </cell>
          <cell r="I128">
            <v>4.9652200867493157</v>
          </cell>
          <cell r="J128">
            <v>1.4883493847359186</v>
          </cell>
          <cell r="K128">
            <v>2048.4526175249684</v>
          </cell>
        </row>
        <row r="129">
          <cell r="A129">
            <v>40452</v>
          </cell>
          <cell r="B129">
            <v>2010</v>
          </cell>
          <cell r="C129">
            <v>10</v>
          </cell>
          <cell r="D129">
            <v>4.6020169642635764</v>
          </cell>
          <cell r="E129">
            <v>6.5243151210312664</v>
          </cell>
          <cell r="F129">
            <v>3.5686349955261338</v>
          </cell>
          <cell r="G129">
            <v>5.1630471050247948</v>
          </cell>
          <cell r="H129">
            <v>2.7377590482230785</v>
          </cell>
          <cell r="I129">
            <v>4.9013243360750831</v>
          </cell>
          <cell r="J129">
            <v>1.4642907491516706</v>
          </cell>
          <cell r="K129">
            <v>2048.9613883192956</v>
          </cell>
        </row>
        <row r="130">
          <cell r="A130">
            <v>40483</v>
          </cell>
          <cell r="B130">
            <v>2010</v>
          </cell>
          <cell r="C130">
            <v>11</v>
          </cell>
          <cell r="D130">
            <v>4.5584550856568793</v>
          </cell>
          <cell r="E130">
            <v>6.4430500190451854</v>
          </cell>
          <cell r="F130">
            <v>3.4420700292187512</v>
          </cell>
          <cell r="G130">
            <v>5.0450774806191792</v>
          </cell>
          <cell r="H130">
            <v>2.8140740779215183</v>
          </cell>
          <cell r="I130">
            <v>4.8409423975639125</v>
          </cell>
          <cell r="J130">
            <v>1.4416880111678405</v>
          </cell>
          <cell r="K130">
            <v>2049.5853571011935</v>
          </cell>
        </row>
        <row r="131">
          <cell r="A131">
            <v>40513</v>
          </cell>
          <cell r="B131">
            <v>2010</v>
          </cell>
          <cell r="C131">
            <v>12</v>
          </cell>
          <cell r="D131">
            <v>4.5146128721575973</v>
          </cell>
          <cell r="E131">
            <v>6.3120684623622454</v>
          </cell>
          <cell r="F131">
            <v>3.340742440275867</v>
          </cell>
          <cell r="G131">
            <v>4.950822261904479</v>
          </cell>
          <cell r="H131">
            <v>2.7366776091837921</v>
          </cell>
          <cell r="I131">
            <v>4.7800888988835579</v>
          </cell>
          <cell r="J131">
            <v>1.419071056987613</v>
          </cell>
          <cell r="K131">
            <v>2050.0540836017553</v>
          </cell>
        </row>
        <row r="132">
          <cell r="B132" t="str">
            <v xml:space="preserve">Promedio  2,010 </v>
          </cell>
          <cell r="D132">
            <v>4.8067399026253197</v>
          </cell>
          <cell r="E132">
            <v>6.8719207077027988</v>
          </cell>
          <cell r="F132">
            <v>3.8409744802782786</v>
          </cell>
          <cell r="G132">
            <v>5.3966976099112669</v>
          </cell>
          <cell r="H132">
            <v>2.6343792000504931</v>
          </cell>
          <cell r="I132">
            <v>5.1394315703483873</v>
          </cell>
          <cell r="J132">
            <v>1.5559678977907241</v>
          </cell>
          <cell r="K132">
            <v>2046.746111368707</v>
          </cell>
        </row>
        <row r="133">
          <cell r="A133">
            <v>40544</v>
          </cell>
          <cell r="B133">
            <v>2011</v>
          </cell>
          <cell r="C133">
            <v>1</v>
          </cell>
          <cell r="D133">
            <v>4.4725768947636952</v>
          </cell>
          <cell r="E133">
            <v>6.2002671770472579</v>
          </cell>
          <cell r="F133">
            <v>3.2736248961629535</v>
          </cell>
          <cell r="G133">
            <v>4.8524709164383344</v>
          </cell>
          <cell r="H133">
            <v>2.6674518633612716</v>
          </cell>
          <cell r="I133">
            <v>4.7216250537200031</v>
          </cell>
          <cell r="J133">
            <v>1.3974707412655425</v>
          </cell>
          <cell r="K133">
            <v>2039.585487542759</v>
          </cell>
        </row>
        <row r="134">
          <cell r="A134">
            <v>40575</v>
          </cell>
          <cell r="B134">
            <v>2011</v>
          </cell>
          <cell r="C134">
            <v>2</v>
          </cell>
          <cell r="D134">
            <v>4.4330610196620341</v>
          </cell>
          <cell r="E134">
            <v>6.1129267811320318</v>
          </cell>
          <cell r="F134">
            <v>3.1765161149122987</v>
          </cell>
          <cell r="G134">
            <v>4.7932950268852412</v>
          </cell>
          <cell r="H134">
            <v>2.7136894960901863</v>
          </cell>
          <cell r="I134">
            <v>4.6671586126248537</v>
          </cell>
          <cell r="J134">
            <v>1.3775438025198365</v>
          </cell>
          <cell r="K134">
            <v>2040.2741908538267</v>
          </cell>
        </row>
        <row r="135">
          <cell r="A135">
            <v>40603</v>
          </cell>
          <cell r="B135">
            <v>2011</v>
          </cell>
          <cell r="C135">
            <v>3</v>
          </cell>
          <cell r="D135">
            <v>4.3895276251293733</v>
          </cell>
          <cell r="E135">
            <v>5.9820279040858884</v>
          </cell>
          <cell r="F135">
            <v>3.143497386011961</v>
          </cell>
          <cell r="G135">
            <v>4.7460779997529254</v>
          </cell>
          <cell r="H135">
            <v>2.6575421480113035</v>
          </cell>
          <cell r="I135">
            <v>4.6087611734826055</v>
          </cell>
          <cell r="J135">
            <v>1.3561454321229875</v>
          </cell>
          <cell r="K135">
            <v>2040.8835796685971</v>
          </cell>
        </row>
        <row r="136">
          <cell r="A136">
            <v>40634</v>
          </cell>
          <cell r="B136">
            <v>2011</v>
          </cell>
          <cell r="C136">
            <v>4</v>
          </cell>
          <cell r="D136">
            <v>4.347485023746736</v>
          </cell>
          <cell r="E136">
            <v>5.8335222150333212</v>
          </cell>
          <cell r="F136">
            <v>3.1122047375085655</v>
          </cell>
          <cell r="G136">
            <v>4.7021106164046484</v>
          </cell>
          <cell r="H136">
            <v>2.6526414243584977</v>
          </cell>
          <cell r="I136">
            <v>4.5551326424645895</v>
          </cell>
          <cell r="J136">
            <v>1.3366728383794495</v>
          </cell>
          <cell r="K136">
            <v>2041.5397694978958</v>
          </cell>
        </row>
        <row r="137">
          <cell r="A137">
            <v>40664</v>
          </cell>
          <cell r="B137">
            <v>2011</v>
          </cell>
          <cell r="C137">
            <v>5</v>
          </cell>
          <cell r="D137">
            <v>4.2945105260141681</v>
          </cell>
          <cell r="E137">
            <v>5.7593348716432562</v>
          </cell>
          <cell r="F137">
            <v>3.0809006276356143</v>
          </cell>
          <cell r="G137">
            <v>4.6576560460920327</v>
          </cell>
          <cell r="H137">
            <v>2.5226445270485143</v>
          </cell>
          <cell r="I137">
            <v>4.5010152257693239</v>
          </cell>
          <cell r="J137">
            <v>1.3171472340869501</v>
          </cell>
          <cell r="K137">
            <v>2042.1332090582898</v>
          </cell>
        </row>
        <row r="138">
          <cell r="A138">
            <v>40695</v>
          </cell>
          <cell r="B138">
            <v>2011</v>
          </cell>
          <cell r="C138">
            <v>6</v>
          </cell>
          <cell r="D138">
            <v>4.2430733462753523</v>
          </cell>
          <cell r="E138">
            <v>5.5800268651940055</v>
          </cell>
          <cell r="F138">
            <v>3.0509695398951937</v>
          </cell>
          <cell r="G138">
            <v>4.6152275436467214</v>
          </cell>
          <cell r="H138">
            <v>2.4057511355221264</v>
          </cell>
          <cell r="I138">
            <v>4.4497803826657325</v>
          </cell>
          <cell r="J138">
            <v>1.2987494619290012</v>
          </cell>
          <cell r="K138">
            <v>2042.6435782751284</v>
          </cell>
        </row>
        <row r="139">
          <cell r="A139">
            <v>40725</v>
          </cell>
          <cell r="B139">
            <v>2011</v>
          </cell>
          <cell r="C139">
            <v>7</v>
          </cell>
          <cell r="D139">
            <v>4.2020202787004299</v>
          </cell>
          <cell r="E139">
            <v>5.5092429252924475</v>
          </cell>
          <cell r="F139">
            <v>3.0210186435797706</v>
          </cell>
          <cell r="G139">
            <v>4.5520573535546802</v>
          </cell>
          <cell r="H139">
            <v>2.2990214935891471</v>
          </cell>
          <cell r="I139">
            <v>4.3980535547041812</v>
          </cell>
          <cell r="J139">
            <v>1.2802875631255253</v>
          </cell>
          <cell r="K139">
            <v>2043.2617018125461</v>
          </cell>
        </row>
        <row r="140">
          <cell r="A140">
            <v>40756</v>
          </cell>
          <cell r="B140">
            <v>2011</v>
          </cell>
          <cell r="C140">
            <v>8</v>
          </cell>
          <cell r="D140">
            <v>4.1627136491080963</v>
          </cell>
          <cell r="E140">
            <v>5.4122100738927967</v>
          </cell>
          <cell r="F140">
            <v>2.9919992695327027</v>
          </cell>
          <cell r="G140">
            <v>4.5105544737657963</v>
          </cell>
          <cell r="H140">
            <v>2.197373156887549</v>
          </cell>
          <cell r="I140">
            <v>4.348270269616286</v>
          </cell>
          <cell r="J140">
            <v>1.2626061747685748</v>
          </cell>
          <cell r="K140">
            <v>2043.8857270675717</v>
          </cell>
        </row>
        <row r="141">
          <cell r="A141">
            <v>40787</v>
          </cell>
          <cell r="B141">
            <v>2011</v>
          </cell>
          <cell r="C141">
            <v>9</v>
          </cell>
          <cell r="D141">
            <v>4.1246294638077758</v>
          </cell>
          <cell r="E141">
            <v>5.3424672668059543</v>
          </cell>
          <cell r="F141">
            <v>2.8995354584591864</v>
          </cell>
          <cell r="G141">
            <v>4.4704553376535374</v>
          </cell>
          <cell r="H141">
            <v>2.101237673056211</v>
          </cell>
          <cell r="I141">
            <v>4.3003417448851478</v>
          </cell>
          <cell r="J141">
            <v>1.2456631774343829</v>
          </cell>
          <cell r="K141">
            <v>2044.4843301221022</v>
          </cell>
        </row>
        <row r="142">
          <cell r="A142">
            <v>40817</v>
          </cell>
          <cell r="B142">
            <v>2011</v>
          </cell>
          <cell r="C142">
            <v>10</v>
          </cell>
          <cell r="D142">
            <v>4.0862620618356038</v>
          </cell>
          <cell r="E142">
            <v>5.2685253318302996</v>
          </cell>
          <cell r="F142">
            <v>2.8078908576398689</v>
          </cell>
          <cell r="G142">
            <v>4.4298786811463993</v>
          </cell>
          <cell r="H142">
            <v>1.9422312835919606</v>
          </cell>
          <cell r="I142">
            <v>4.2519197071794617</v>
          </cell>
          <cell r="J142">
            <v>1.2286429150057037</v>
          </cell>
          <cell r="K142">
            <v>2045.0153508382293</v>
          </cell>
        </row>
        <row r="143">
          <cell r="A143">
            <v>40848</v>
          </cell>
          <cell r="B143">
            <v>2011</v>
          </cell>
          <cell r="C143">
            <v>11</v>
          </cell>
          <cell r="D143">
            <v>4.0495532971518156</v>
          </cell>
          <cell r="E143">
            <v>5.182845114582781</v>
          </cell>
          <cell r="F143">
            <v>2.6536143268687553</v>
          </cell>
          <cell r="G143">
            <v>4.3911183896915134</v>
          </cell>
          <cell r="H143">
            <v>1.7997684120201289</v>
          </cell>
          <cell r="I143">
            <v>4.2060239438100089</v>
          </cell>
          <cell r="J143">
            <v>1.2125771209029184</v>
          </cell>
          <cell r="K143">
            <v>2045.4955006050277</v>
          </cell>
        </row>
        <row r="144">
          <cell r="A144">
            <v>40878</v>
          </cell>
          <cell r="B144">
            <v>2011</v>
          </cell>
          <cell r="C144">
            <v>12</v>
          </cell>
          <cell r="D144">
            <v>4.0124663167010812</v>
          </cell>
          <cell r="E144">
            <v>5.1132960792451616</v>
          </cell>
          <cell r="F144">
            <v>2.5329296617161887</v>
          </cell>
          <cell r="G144">
            <v>4.3518843179307973</v>
          </cell>
          <cell r="H144">
            <v>1.7259154904554361</v>
          </cell>
          <cell r="I144">
            <v>4.1596353662620844</v>
          </cell>
          <cell r="J144">
            <v>1.1964272419689048</v>
          </cell>
          <cell r="K144">
            <v>2046.09255447428</v>
          </cell>
        </row>
        <row r="145">
          <cell r="B145" t="str">
            <v xml:space="preserve">Promedio  2,011 </v>
          </cell>
          <cell r="D145">
            <v>4.2348232919080138</v>
          </cell>
          <cell r="E145">
            <v>5.6080577171487667</v>
          </cell>
          <cell r="F145">
            <v>2.978725126660255</v>
          </cell>
          <cell r="G145">
            <v>4.589398891913552</v>
          </cell>
          <cell r="H145">
            <v>2.3071056753326942</v>
          </cell>
          <cell r="I145">
            <v>4.4306431397653565</v>
          </cell>
          <cell r="J145">
            <v>1.2924944752924814</v>
          </cell>
          <cell r="K145">
            <v>2042.9412483180211</v>
          </cell>
        </row>
        <row r="146">
          <cell r="A146">
            <v>40909</v>
          </cell>
          <cell r="B146">
            <v>2012</v>
          </cell>
          <cell r="C146">
            <v>1</v>
          </cell>
          <cell r="D146">
            <v>3.9766941022659203</v>
          </cell>
          <cell r="E146">
            <v>5.0168096342063002</v>
          </cell>
          <cell r="F146">
            <v>2.4460247331550748</v>
          </cell>
          <cell r="G146">
            <v>4.3137445368007805</v>
          </cell>
          <cell r="H146">
            <v>1.775396983143041</v>
          </cell>
          <cell r="I146">
            <v>4.1149398892007909</v>
          </cell>
          <cell r="J146">
            <v>1.1809336420710885</v>
          </cell>
          <cell r="K146">
            <v>2035.824543520843</v>
          </cell>
        </row>
        <row r="147">
          <cell r="A147">
            <v>40940</v>
          </cell>
          <cell r="B147">
            <v>2012</v>
          </cell>
          <cell r="C147">
            <v>2</v>
          </cell>
          <cell r="D147">
            <v>3.9419668981050831</v>
          </cell>
          <cell r="E147">
            <v>4.9528742906731535</v>
          </cell>
          <cell r="F147">
            <v>2.3605174466444483</v>
          </cell>
          <cell r="G147">
            <v>4.2775317751563158</v>
          </cell>
          <cell r="H147">
            <v>1.8095247766262326</v>
          </cell>
          <cell r="I147">
            <v>4.0725256332291098</v>
          </cell>
          <cell r="J147">
            <v>1.1663121707724662</v>
          </cell>
          <cell r="K147">
            <v>2036.5812529912071</v>
          </cell>
        </row>
        <row r="148">
          <cell r="A148">
            <v>40969</v>
          </cell>
          <cell r="B148">
            <v>2012</v>
          </cell>
          <cell r="C148">
            <v>3</v>
          </cell>
          <cell r="D148">
            <v>3.9052882956263804</v>
          </cell>
          <cell r="E148">
            <v>4.8545747211369212</v>
          </cell>
          <cell r="F148">
            <v>2.2242236259853572</v>
          </cell>
          <cell r="G148">
            <v>4.2397292682194223</v>
          </cell>
          <cell r="H148">
            <v>1.7758452343973934</v>
          </cell>
          <cell r="I148">
            <v>4.0282968666389047</v>
          </cell>
          <cell r="J148">
            <v>1.1510996712064163</v>
          </cell>
          <cell r="K148">
            <v>2037.1790576832107</v>
          </cell>
        </row>
        <row r="149">
          <cell r="A149">
            <v>41000</v>
          </cell>
          <cell r="B149">
            <v>2012</v>
          </cell>
          <cell r="C149">
            <v>4</v>
          </cell>
          <cell r="D149">
            <v>3.8706126469862792</v>
          </cell>
          <cell r="E149">
            <v>4.7579296265593767</v>
          </cell>
          <cell r="F149">
            <v>2.1411522978158235</v>
          </cell>
          <cell r="G149">
            <v>4.1859940198853236</v>
          </cell>
          <cell r="H149">
            <v>1.8057469310251164</v>
          </cell>
          <cell r="I149">
            <v>3.9869601860316042</v>
          </cell>
          <cell r="J149">
            <v>1.1369534802104817</v>
          </cell>
          <cell r="K149">
            <v>2037.8853491885141</v>
          </cell>
        </row>
        <row r="150">
          <cell r="A150">
            <v>41030</v>
          </cell>
          <cell r="B150">
            <v>2012</v>
          </cell>
          <cell r="C150">
            <v>5</v>
          </cell>
          <cell r="D150">
            <v>3.835615036967492</v>
          </cell>
          <cell r="E150">
            <v>4.6793993850145981</v>
          </cell>
          <cell r="F150">
            <v>2.1232024618449636</v>
          </cell>
          <cell r="G150">
            <v>4.1499763320604375</v>
          </cell>
          <cell r="H150">
            <v>1.6953042036483414</v>
          </cell>
          <cell r="I150">
            <v>3.9451370012933116</v>
          </cell>
          <cell r="J150">
            <v>1.1227113293927971</v>
          </cell>
          <cell r="K150">
            <v>2038.5513457502223</v>
          </cell>
        </row>
        <row r="151">
          <cell r="A151">
            <v>41061</v>
          </cell>
          <cell r="B151">
            <v>2012</v>
          </cell>
          <cell r="C151">
            <v>6</v>
          </cell>
          <cell r="D151">
            <v>3.8020761228853579</v>
          </cell>
          <cell r="E151">
            <v>4.6062658146749902</v>
          </cell>
          <cell r="F151">
            <v>2.1059202032697137</v>
          </cell>
          <cell r="G151">
            <v>4.1155369024003612</v>
          </cell>
          <cell r="H151">
            <v>1.5943966095331625</v>
          </cell>
          <cell r="I151">
            <v>3.9054387248913662</v>
          </cell>
          <cell r="J151">
            <v>1.1092387866544426</v>
          </cell>
          <cell r="K151">
            <v>2039.2388731643096</v>
          </cell>
        </row>
        <row r="152">
          <cell r="A152">
            <v>41091</v>
          </cell>
          <cell r="B152">
            <v>2012</v>
          </cell>
          <cell r="C152">
            <v>7</v>
          </cell>
          <cell r="D152">
            <v>3.7681294874304019</v>
          </cell>
          <cell r="E152">
            <v>4.5480824075588835</v>
          </cell>
          <cell r="F152">
            <v>2.0886742547225801</v>
          </cell>
          <cell r="G152">
            <v>4.0806402694003578</v>
          </cell>
          <cell r="H152">
            <v>1.5298460725416383</v>
          </cell>
          <cell r="I152">
            <v>3.8652578779544449</v>
          </cell>
          <cell r="J152">
            <v>1.0956671549553949</v>
          </cell>
          <cell r="K152">
            <v>2039.9762975245637</v>
          </cell>
        </row>
        <row r="153">
          <cell r="A153">
            <v>41122</v>
          </cell>
          <cell r="B153">
            <v>2012</v>
          </cell>
          <cell r="C153">
            <v>8</v>
          </cell>
          <cell r="D153">
            <v>3.7352471077472655</v>
          </cell>
          <cell r="E153">
            <v>4.4617284780719233</v>
          </cell>
          <cell r="F153">
            <v>2.071883039325054</v>
          </cell>
          <cell r="G153">
            <v>4.0466814681877263</v>
          </cell>
          <cell r="H153">
            <v>1.4688779178801306</v>
          </cell>
          <cell r="I153">
            <v>3.8264895289009111</v>
          </cell>
          <cell r="J153">
            <v>1.0826199666263736</v>
          </cell>
          <cell r="K153">
            <v>2040.6935275067394</v>
          </cell>
        </row>
        <row r="154">
          <cell r="A154">
            <v>41153</v>
          </cell>
          <cell r="B154">
            <v>2012</v>
          </cell>
          <cell r="C154">
            <v>9</v>
          </cell>
          <cell r="D154">
            <v>3.6800896831765391</v>
          </cell>
          <cell r="E154">
            <v>4.4077885076603645</v>
          </cell>
          <cell r="F154">
            <v>2.0555924835935815</v>
          </cell>
          <cell r="G154">
            <v>4.0138188115186733</v>
          </cell>
          <cell r="H154">
            <v>1.4114192192647557</v>
          </cell>
          <cell r="I154">
            <v>3.7890749476657786</v>
          </cell>
          <cell r="J154">
            <v>1.0700720327711648</v>
          </cell>
          <cell r="K154">
            <v>2041.4278556856505</v>
          </cell>
        </row>
        <row r="155">
          <cell r="A155">
            <v>41183</v>
          </cell>
          <cell r="B155">
            <v>2012</v>
          </cell>
          <cell r="C155">
            <v>10</v>
          </cell>
          <cell r="D155">
            <v>3.6364457440255156</v>
          </cell>
          <cell r="E155">
            <v>4.2434622465698997</v>
          </cell>
          <cell r="F155">
            <v>2.0393311538554277</v>
          </cell>
          <cell r="G155">
            <v>3.9805069670637585</v>
          </cell>
          <cell r="H155">
            <v>1.3550176628550838</v>
          </cell>
          <cell r="I155">
            <v>3.7511848113896686</v>
          </cell>
          <cell r="J155">
            <v>1.0574216373621219</v>
          </cell>
          <cell r="K155">
            <v>2042.0633702231214</v>
          </cell>
        </row>
        <row r="156">
          <cell r="A156">
            <v>41214</v>
          </cell>
          <cell r="B156">
            <v>2012</v>
          </cell>
          <cell r="C156">
            <v>11</v>
          </cell>
          <cell r="D156">
            <v>3.6053452054132888</v>
          </cell>
          <cell r="E156">
            <v>4.1906408840267133</v>
          </cell>
          <cell r="F156">
            <v>2.0236569088718048</v>
          </cell>
          <cell r="G156">
            <v>3.9486339292484436</v>
          </cell>
          <cell r="H156">
            <v>1.3029020763788821</v>
          </cell>
          <cell r="I156">
            <v>3.7151866592362865</v>
          </cell>
          <cell r="J156">
            <v>1.0454387469286597</v>
          </cell>
          <cell r="K156">
            <v>2042.8318044101038</v>
          </cell>
        </row>
        <row r="157">
          <cell r="A157">
            <v>41244</v>
          </cell>
          <cell r="B157">
            <v>2012</v>
          </cell>
          <cell r="C157">
            <v>12</v>
          </cell>
          <cell r="D157">
            <v>3.5742073166204911</v>
          </cell>
          <cell r="E157">
            <v>4.1406337966451519</v>
          </cell>
          <cell r="F157">
            <v>2.0080077108316945</v>
          </cell>
          <cell r="G157">
            <v>3.9163172450814883</v>
          </cell>
          <cell r="H157">
            <v>1.251977873853523</v>
          </cell>
          <cell r="I157">
            <v>3.6787182254983635</v>
          </cell>
          <cell r="J157">
            <v>1.0333518764051119</v>
          </cell>
          <cell r="K157">
            <v>2043.6032140449358</v>
          </cell>
        </row>
        <row r="158">
          <cell r="B158" t="str">
            <v xml:space="preserve">Promedio  2,012 </v>
          </cell>
          <cell r="D158">
            <v>3.7776431372708337</v>
          </cell>
          <cell r="E158">
            <v>4.5716824827331903</v>
          </cell>
          <cell r="F158">
            <v>2.1406821933262936</v>
          </cell>
          <cell r="G158">
            <v>4.1057592937519241</v>
          </cell>
          <cell r="H158">
            <v>1.5646879634289419</v>
          </cell>
          <cell r="I158">
            <v>3.8899341959942118</v>
          </cell>
          <cell r="J158">
            <v>1.1043183746130434</v>
          </cell>
          <cell r="K158">
            <v>2039.6547076411182</v>
          </cell>
        </row>
        <row r="159">
          <cell r="A159">
            <v>41275</v>
          </cell>
          <cell r="B159">
            <v>2013</v>
          </cell>
          <cell r="C159">
            <v>1</v>
          </cell>
          <cell r="D159">
            <v>3.5362476608533342</v>
          </cell>
          <cell r="E159">
            <v>4.0933418559261403</v>
          </cell>
          <cell r="F159">
            <v>1.9927556066812202</v>
          </cell>
          <cell r="G159">
            <v>3.8582160827932093</v>
          </cell>
          <cell r="H159">
            <v>1.2044633147661352</v>
          </cell>
          <cell r="I159">
            <v>3.6435003511935649</v>
          </cell>
          <cell r="J159">
            <v>1.021717015632515</v>
          </cell>
          <cell r="K159">
            <v>2033.3502418878461</v>
          </cell>
        </row>
        <row r="160">
          <cell r="A160">
            <v>41306</v>
          </cell>
          <cell r="B160">
            <v>2013</v>
          </cell>
          <cell r="C160">
            <v>2</v>
          </cell>
          <cell r="D160">
            <v>3.4923755221715442</v>
          </cell>
          <cell r="E160">
            <v>4.0151066117773304</v>
          </cell>
          <cell r="F160">
            <v>1.9780217809180902</v>
          </cell>
          <cell r="G160">
            <v>3.8290147104443362</v>
          </cell>
          <cell r="H160">
            <v>1.161521226946558</v>
          </cell>
          <cell r="I160">
            <v>3.6105283107322217</v>
          </cell>
          <cell r="J160">
            <v>1.0109034046965846</v>
          </cell>
          <cell r="K160">
            <v>2034.0974715676871</v>
          </cell>
        </row>
        <row r="161">
          <cell r="A161">
            <v>41334</v>
          </cell>
          <cell r="B161">
            <v>2013</v>
          </cell>
          <cell r="C161">
            <v>3</v>
          </cell>
          <cell r="D161">
            <v>3.4445985996778772</v>
          </cell>
          <cell r="E161">
            <v>3.965054846519668</v>
          </cell>
          <cell r="F161">
            <v>1.9632733882424045</v>
          </cell>
          <cell r="G161">
            <v>3.7975424034867449</v>
          </cell>
          <cell r="H161">
            <v>1.1171421434832189</v>
          </cell>
          <cell r="I161">
            <v>3.5750037740059977</v>
          </cell>
          <cell r="J161">
            <v>0.9992044015007765</v>
          </cell>
          <cell r="K161">
            <v>2034.8618195569168</v>
          </cell>
        </row>
        <row r="162">
          <cell r="A162">
            <v>41365</v>
          </cell>
          <cell r="B162">
            <v>2013</v>
          </cell>
          <cell r="C162">
            <v>4</v>
          </cell>
          <cell r="D162">
            <v>3.4000138707653589</v>
          </cell>
          <cell r="E162">
            <v>3.9088131682199103</v>
          </cell>
          <cell r="F162">
            <v>1.9489998669192818</v>
          </cell>
          <cell r="G162">
            <v>3.7681239590689448</v>
          </cell>
          <cell r="H162">
            <v>1.0777255411659374</v>
          </cell>
          <cell r="I162">
            <v>3.5422187030105219</v>
          </cell>
          <cell r="J162">
            <v>0.98847920861044403</v>
          </cell>
          <cell r="K162">
            <v>2035.6343743177608</v>
          </cell>
        </row>
        <row r="163">
          <cell r="A163">
            <v>41395</v>
          </cell>
          <cell r="B163">
            <v>2013</v>
          </cell>
          <cell r="C163">
            <v>5</v>
          </cell>
          <cell r="D163">
            <v>3.35455274522685</v>
          </cell>
          <cell r="E163">
            <v>3.7986813123472438</v>
          </cell>
          <cell r="F163">
            <v>1.9347425865428081</v>
          </cell>
          <cell r="G163">
            <v>3.7382796288742948</v>
          </cell>
          <cell r="H163">
            <v>0.95586071088010771</v>
          </cell>
          <cell r="I163">
            <v>3.5089780318182413</v>
          </cell>
          <cell r="J163">
            <v>0.97764819884767773</v>
          </cell>
          <cell r="K163">
            <v>2036.2687432145374</v>
          </cell>
        </row>
        <row r="164">
          <cell r="A164">
            <v>41426</v>
          </cell>
          <cell r="B164">
            <v>2013</v>
          </cell>
          <cell r="C164">
            <v>6</v>
          </cell>
          <cell r="D164">
            <v>3.3108031112577567</v>
          </cell>
          <cell r="E164">
            <v>3.7010561698142408</v>
          </cell>
          <cell r="F164">
            <v>1.9209796655705942</v>
          </cell>
          <cell r="G164">
            <v>3.7097004247781684</v>
          </cell>
          <cell r="H164">
            <v>0.86479670516058971</v>
          </cell>
          <cell r="I164">
            <v>3.4773605431867987</v>
          </cell>
          <cell r="J164">
            <v>0.96737171031687452</v>
          </cell>
          <cell r="K164">
            <v>2036.9520683300848</v>
          </cell>
        </row>
        <row r="165">
          <cell r="A165">
            <v>41456</v>
          </cell>
          <cell r="B165">
            <v>2013</v>
          </cell>
          <cell r="C165">
            <v>7</v>
          </cell>
          <cell r="D165">
            <v>3.2661055480865864</v>
          </cell>
          <cell r="E165">
            <v>3.6313371984494376</v>
          </cell>
          <cell r="F165">
            <v>1.9072299898094993</v>
          </cell>
          <cell r="G165">
            <v>3.5906876307788331</v>
          </cell>
          <cell r="H165">
            <v>0.81103886790165425</v>
          </cell>
          <cell r="I165">
            <v>3.4452937560267038</v>
          </cell>
          <cell r="J165">
            <v>0.95698928506908043</v>
          </cell>
          <cell r="K165">
            <v>2037.6086822761222</v>
          </cell>
        </row>
        <row r="166">
          <cell r="A166">
            <v>41487</v>
          </cell>
          <cell r="B166">
            <v>2013</v>
          </cell>
          <cell r="C166">
            <v>8</v>
          </cell>
          <cell r="D166">
            <v>3.2225234180260363</v>
          </cell>
          <cell r="E166">
            <v>3.5932437577754985</v>
          </cell>
          <cell r="F166">
            <v>1.893811319938993</v>
          </cell>
          <cell r="G166">
            <v>3.4492027249190667</v>
          </cell>
          <cell r="H166">
            <v>0.75977687285123496</v>
          </cell>
          <cell r="I166">
            <v>3.4142916597428279</v>
          </cell>
          <cell r="J166">
            <v>0.94697914484284007</v>
          </cell>
          <cell r="K166">
            <v>2038.2798288980964</v>
          </cell>
        </row>
        <row r="167">
          <cell r="A167">
            <v>41518</v>
          </cell>
          <cell r="B167">
            <v>2013</v>
          </cell>
          <cell r="C167">
            <v>9</v>
          </cell>
          <cell r="D167">
            <v>3.1799545855379892</v>
          </cell>
          <cell r="E167">
            <v>3.5593975509770965</v>
          </cell>
          <cell r="F167">
            <v>1.8807665778496752</v>
          </cell>
          <cell r="G167">
            <v>3.3502058959892258</v>
          </cell>
          <cell r="H167">
            <v>0.7310484921392868</v>
          </cell>
          <cell r="I167">
            <v>3.3843136091010049</v>
          </cell>
          <cell r="J167">
            <v>0.93732515610557732</v>
          </cell>
          <cell r="K167">
            <v>2039.0230118676998</v>
          </cell>
        </row>
        <row r="168">
          <cell r="A168">
            <v>41548</v>
          </cell>
          <cell r="B168">
            <v>2013</v>
          </cell>
          <cell r="C168">
            <v>10</v>
          </cell>
          <cell r="D168">
            <v>3.1365151186325715</v>
          </cell>
          <cell r="E168">
            <v>3.5042197799298207</v>
          </cell>
          <cell r="F168">
            <v>1.8677310759583783</v>
          </cell>
          <cell r="G168">
            <v>3.0636386955963664</v>
          </cell>
          <cell r="H168">
            <v>0.68369208177742224</v>
          </cell>
          <cell r="I168">
            <v>3.3538960102721136</v>
          </cell>
          <cell r="J168">
            <v>0.92756555039798738</v>
          </cell>
          <cell r="K168">
            <v>2039.5372583125647</v>
          </cell>
        </row>
        <row r="169">
          <cell r="A169">
            <v>41579</v>
          </cell>
          <cell r="B169">
            <v>2013</v>
          </cell>
          <cell r="C169">
            <v>11</v>
          </cell>
          <cell r="D169">
            <v>3.0856573204464866</v>
          </cell>
          <cell r="E169">
            <v>3.4557621689904616</v>
          </cell>
          <cell r="F169">
            <v>1.8551352036004238</v>
          </cell>
          <cell r="G169">
            <v>2.9912912133280742</v>
          </cell>
          <cell r="H169">
            <v>0.81988682518200362</v>
          </cell>
          <cell r="I169">
            <v>3.3249420732482844</v>
          </cell>
          <cell r="J169">
            <v>0.91829592929528825</v>
          </cell>
          <cell r="K169">
            <v>2040.4509707340912</v>
          </cell>
        </row>
        <row r="170">
          <cell r="A170">
            <v>41609</v>
          </cell>
          <cell r="B170">
            <v>2013</v>
          </cell>
          <cell r="C170">
            <v>12</v>
          </cell>
          <cell r="D170">
            <v>3.0429512420103313</v>
          </cell>
          <cell r="E170">
            <v>3.3615870731401336</v>
          </cell>
          <cell r="F170">
            <v>1.8425462157754318</v>
          </cell>
          <cell r="G170">
            <v>2.9022953899403219</v>
          </cell>
          <cell r="H170">
            <v>0.77389081937243143</v>
          </cell>
          <cell r="I170">
            <v>3.2955552266362886</v>
          </cell>
          <cell r="J170">
            <v>0.90892117857056609</v>
          </cell>
          <cell r="K170">
            <v>2041.1277471454453</v>
          </cell>
        </row>
        <row r="171">
          <cell r="B171" t="str">
            <v xml:space="preserve">Promedio  2,013 </v>
          </cell>
          <cell r="D171">
            <v>3.289358228557727</v>
          </cell>
          <cell r="E171">
            <v>3.7156334578222485</v>
          </cell>
          <cell r="F171">
            <v>1.9154994398172336</v>
          </cell>
          <cell r="G171">
            <v>3.5040165633331326</v>
          </cell>
          <cell r="H171">
            <v>0.91340363346888165</v>
          </cell>
          <cell r="I171">
            <v>3.4646568374145481</v>
          </cell>
          <cell r="J171">
            <v>0.96345001532385099</v>
          </cell>
          <cell r="K171">
            <v>2037.2660181757376</v>
          </cell>
        </row>
        <row r="172">
          <cell r="A172">
            <v>41640</v>
          </cell>
          <cell r="B172">
            <v>2014</v>
          </cell>
          <cell r="C172">
            <v>1</v>
          </cell>
          <cell r="D172">
            <v>2.9923993560073523</v>
          </cell>
          <cell r="E172">
            <v>3.2155714241546747</v>
          </cell>
          <cell r="F172">
            <v>1.830249427487403</v>
          </cell>
          <cell r="G172">
            <v>2.80629683804157</v>
          </cell>
          <cell r="H172">
            <v>0.71785984841205241</v>
          </cell>
          <cell r="I172">
            <v>3.2671233740691212</v>
          </cell>
          <cell r="J172">
            <v>0.8998734285610358</v>
          </cell>
          <cell r="K172">
            <v>2030.7293736967331</v>
          </cell>
        </row>
        <row r="173">
          <cell r="A173">
            <v>41671</v>
          </cell>
          <cell r="B173">
            <v>2014</v>
          </cell>
          <cell r="C173">
            <v>2</v>
          </cell>
          <cell r="D173">
            <v>2.9195697089609811</v>
          </cell>
          <cell r="E173">
            <v>3.187049299900464</v>
          </cell>
          <cell r="F173">
            <v>1.8183470807197595</v>
          </cell>
          <cell r="G173">
            <v>2.7488609477213624</v>
          </cell>
          <cell r="H173">
            <v>0.66968975801019504</v>
          </cell>
          <cell r="I173">
            <v>3.2404572530294629</v>
          </cell>
          <cell r="J173">
            <v>0.89144345708217854</v>
          </cell>
          <cell r="K173">
            <v>2031.4754175054247</v>
          </cell>
        </row>
        <row r="174">
          <cell r="A174">
            <v>41699</v>
          </cell>
          <cell r="B174">
            <v>2014</v>
          </cell>
          <cell r="C174">
            <v>3</v>
          </cell>
          <cell r="D174">
            <v>2.8967277865644894</v>
          </cell>
          <cell r="E174">
            <v>3.1424259221661597</v>
          </cell>
          <cell r="F174">
            <v>1.6755985473456438</v>
          </cell>
          <cell r="G174">
            <v>2.7270183163966997</v>
          </cell>
          <cell r="H174">
            <v>0.64232527958474284</v>
          </cell>
          <cell r="I174">
            <v>3.2116763048560117</v>
          </cell>
          <cell r="J174">
            <v>0.88230061495692291</v>
          </cell>
          <cell r="K174">
            <v>2032.1780727718706</v>
          </cell>
        </row>
        <row r="175">
          <cell r="A175">
            <v>41730</v>
          </cell>
          <cell r="B175">
            <v>2014</v>
          </cell>
          <cell r="C175">
            <v>4</v>
          </cell>
          <cell r="D175">
            <v>2.8753327958738852</v>
          </cell>
          <cell r="E175">
            <v>3.0952956619609187</v>
          </cell>
          <cell r="F175">
            <v>1.6648647632779912</v>
          </cell>
          <cell r="G175">
            <v>2.6645341809270531</v>
          </cell>
          <cell r="H175">
            <v>0.59786681760310778</v>
          </cell>
          <cell r="I175">
            <v>3.1850671810710272</v>
          </cell>
          <cell r="J175">
            <v>0.8738979389172491</v>
          </cell>
          <cell r="K175">
            <v>2032.9568593396314</v>
          </cell>
        </row>
        <row r="176">
          <cell r="A176">
            <v>41760</v>
          </cell>
          <cell r="B176">
            <v>2014</v>
          </cell>
          <cell r="C176">
            <v>5</v>
          </cell>
          <cell r="D176">
            <v>2.8537286234395749</v>
          </cell>
          <cell r="E176">
            <v>3.0047864037053116</v>
          </cell>
          <cell r="F176">
            <v>1.6540959576193819</v>
          </cell>
          <cell r="G176">
            <v>2.6017737220378314</v>
          </cell>
          <cell r="H176">
            <v>0.55471845974927103</v>
          </cell>
          <cell r="I176">
            <v>3.1580419877263317</v>
          </cell>
          <cell r="J176">
            <v>0.86539207610199365</v>
          </cell>
          <cell r="K176">
            <v>2033.6925372303797</v>
          </cell>
        </row>
        <row r="177">
          <cell r="A177">
            <v>41791</v>
          </cell>
          <cell r="B177">
            <v>2014</v>
          </cell>
          <cell r="C177">
            <v>6</v>
          </cell>
          <cell r="D177">
            <v>2.8329611643156785</v>
          </cell>
          <cell r="E177">
            <v>2.9347703260396587</v>
          </cell>
          <cell r="F177">
            <v>1.6437193659098059</v>
          </cell>
          <cell r="G177">
            <v>2.5398733425551425</v>
          </cell>
          <cell r="H177">
            <v>0.51343982681220846</v>
          </cell>
          <cell r="I177">
            <v>3.11994930986496</v>
          </cell>
          <cell r="J177">
            <v>0.85730270604399206</v>
          </cell>
          <cell r="K177">
            <v>2034.4420160415416</v>
          </cell>
        </row>
        <row r="178">
          <cell r="A178">
            <v>41821</v>
          </cell>
          <cell r="B178">
            <v>2014</v>
          </cell>
          <cell r="C178">
            <v>7</v>
          </cell>
          <cell r="D178">
            <v>2.8119224513468213</v>
          </cell>
          <cell r="E178">
            <v>2.8644215603973278</v>
          </cell>
          <cell r="F178">
            <v>1.6333070976061341</v>
          </cell>
          <cell r="G178">
            <v>2.4475252255409963</v>
          </cell>
          <cell r="H178">
            <v>0.49872403311698571</v>
          </cell>
          <cell r="I178">
            <v>3.0413779563935659</v>
          </cell>
          <cell r="J178">
            <v>0.84911114852535996</v>
          </cell>
          <cell r="K178">
            <v>2035.1463894729272</v>
          </cell>
        </row>
        <row r="179">
          <cell r="A179">
            <v>41852</v>
          </cell>
          <cell r="B179">
            <v>2014</v>
          </cell>
          <cell r="C179">
            <v>8</v>
          </cell>
          <cell r="D179">
            <v>2.7915080870224251</v>
          </cell>
          <cell r="E179">
            <v>2.8188241328874368</v>
          </cell>
          <cell r="F179">
            <v>1.6231581615403945</v>
          </cell>
          <cell r="G179">
            <v>2.3557464179785224</v>
          </cell>
          <cell r="H179">
            <v>0.43875955977846876</v>
          </cell>
          <cell r="I179">
            <v>2.9610373980566562</v>
          </cell>
          <cell r="J179">
            <v>0.84119530808221088</v>
          </cell>
          <cell r="K179">
            <v>2035.8302290653462</v>
          </cell>
        </row>
        <row r="180">
          <cell r="A180">
            <v>41883</v>
          </cell>
          <cell r="B180">
            <v>2014</v>
          </cell>
          <cell r="C180">
            <v>9</v>
          </cell>
          <cell r="D180">
            <v>2.7609147994656968</v>
          </cell>
          <cell r="E180">
            <v>2.6753928250737116</v>
          </cell>
          <cell r="F180">
            <v>1.6132860793908175</v>
          </cell>
          <cell r="G180">
            <v>2.2287590557253103</v>
          </cell>
          <cell r="H180">
            <v>0.42683895075026418</v>
          </cell>
          <cell r="I180">
            <v>2.8989244841856752</v>
          </cell>
          <cell r="J180">
            <v>0.83354428611553855</v>
          </cell>
          <cell r="K180">
            <v>2036.4376604807069</v>
          </cell>
        </row>
        <row r="181">
          <cell r="A181">
            <v>41913</v>
          </cell>
          <cell r="B181">
            <v>2014</v>
          </cell>
          <cell r="C181">
            <v>10</v>
          </cell>
          <cell r="D181">
            <v>2.7315595668912858</v>
          </cell>
          <cell r="E181">
            <v>2.5760014212756532</v>
          </cell>
          <cell r="F181">
            <v>1.6033775462601256</v>
          </cell>
          <cell r="G181">
            <v>2.1363523114402714</v>
          </cell>
          <cell r="H181">
            <v>0.41543179455841084</v>
          </cell>
          <cell r="I181">
            <v>2.8750952028303112</v>
          </cell>
          <cell r="J181">
            <v>0.8257927493039936</v>
          </cell>
          <cell r="K181">
            <v>2037.16361059256</v>
          </cell>
        </row>
        <row r="182">
          <cell r="A182">
            <v>41944</v>
          </cell>
          <cell r="B182">
            <v>2014</v>
          </cell>
          <cell r="C182">
            <v>11</v>
          </cell>
          <cell r="D182">
            <v>2.6774577555516386</v>
          </cell>
          <cell r="E182">
            <v>2.4481555036316975</v>
          </cell>
          <cell r="F182">
            <v>1.593822239833218</v>
          </cell>
          <cell r="G182">
            <v>1.9750219826079092</v>
          </cell>
          <cell r="H182">
            <v>0.40488633672954277</v>
          </cell>
          <cell r="I182">
            <v>2.8523833961960414</v>
          </cell>
          <cell r="J182">
            <v>0.8184146105883956</v>
          </cell>
          <cell r="K182">
            <v>2037.7701418251381</v>
          </cell>
        </row>
        <row r="183">
          <cell r="A183">
            <v>41974</v>
          </cell>
          <cell r="B183">
            <v>2014</v>
          </cell>
          <cell r="C183">
            <v>12</v>
          </cell>
          <cell r="D183">
            <v>2.6433943857574849</v>
          </cell>
          <cell r="E183">
            <v>1.8159637807192952</v>
          </cell>
          <cell r="F183">
            <v>1.5842300960863454</v>
          </cell>
          <cell r="G183">
            <v>1.8836348318731291</v>
          </cell>
          <cell r="H183">
            <v>0.39476414481487648</v>
          </cell>
          <cell r="I183">
            <v>2.8292946001344981</v>
          </cell>
          <cell r="J183">
            <v>0.8109371638740811</v>
          </cell>
          <cell r="K183">
            <v>2037.9622190032601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Sheet"/>
      <sheetName val="Revision History"/>
      <sheetName val="CTR Summary "/>
      <sheetName val="Cost &amp; Hours Summary"/>
      <sheetName val="WBS_CTR Structure"/>
      <sheetName val="SAP Codes"/>
      <sheetName val="PMA01_Proj Mgt"/>
      <sheetName val="PMA02_Venture"/>
      <sheetName val="PMA03_PS"/>
      <sheetName val="CON01_Contingency"/>
      <sheetName val="COM01_Comm"/>
      <sheetName val="COM02_Stakeholder"/>
      <sheetName val="COM03_Econ"/>
      <sheetName val="COM04_Market"/>
      <sheetName val="COM05_Tax"/>
      <sheetName val="HSE01_HSSE"/>
      <sheetName val="SSW01-Subsurface"/>
      <sheetName val="SSW02-Wells"/>
      <sheetName val="SSW03- CO2 Seques"/>
      <sheetName val="SSE01-PM SS"/>
      <sheetName val="SSE02- Sys Eng"/>
      <sheetName val="SSE03-Flow Lines"/>
      <sheetName val="SSE04 - Umbilicals"/>
      <sheetName val="SSE05-SS Sys"/>
      <sheetName val="SSE06-MW Arch"/>
      <sheetName val="LNG01-Verification"/>
      <sheetName val="LNG02- FEED"/>
      <sheetName val="LNG03- Interface"/>
      <sheetName val="LNG04 - Support"/>
      <sheetName val="OSH01-Onshore"/>
      <sheetName val="OPS01-Operations"/>
      <sheetName val="Calculator Rates"/>
      <sheetName val="BLANK"/>
      <sheetName val="Gas"/>
      <sheetName val="Base Data"/>
    </sheetNames>
    <sheetDataSet>
      <sheetData sheetId="0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>
        <row r="4">
          <cell r="C4">
            <v>233.42169942777983</v>
          </cell>
        </row>
        <row r="6">
          <cell r="C6">
            <v>300</v>
          </cell>
        </row>
        <row r="7">
          <cell r="C7">
            <v>467.02937499999962</v>
          </cell>
        </row>
        <row r="9">
          <cell r="C9">
            <v>200</v>
          </cell>
        </row>
      </sheetData>
      <sheetData sheetId="32" refreshError="1"/>
      <sheetData sheetId="33" refreshError="1"/>
      <sheetData sheetId="34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 1"/>
      <sheetName val="sheet 2"/>
      <sheetName val="sheet 3"/>
      <sheetName val="CDCalc6-7"/>
      <sheetName val="ELECTRIC HEATER Sh. 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60413-D301-4891-A8BA-A5F011FED20C}">
  <sheetPr codeName="Sheet1"/>
  <dimension ref="C1:J42"/>
  <sheetViews>
    <sheetView showGridLines="0" showWhiteSpace="0" topLeftCell="B1" zoomScaleNormal="100" zoomScaleSheetLayoutView="100" zoomScalePageLayoutView="65" workbookViewId="0">
      <selection activeCell="K19" sqref="K19"/>
    </sheetView>
  </sheetViews>
  <sheetFormatPr defaultColWidth="10.44140625" defaultRowHeight="15.6" x14ac:dyDescent="0.3"/>
  <cols>
    <col min="1" max="1" width="0" style="382" hidden="1" customWidth="1"/>
    <col min="2" max="2" width="8.5546875" style="382" customWidth="1"/>
    <col min="3" max="3" width="11.5546875" style="382" customWidth="1"/>
    <col min="4" max="4" width="17.5546875" style="382" customWidth="1"/>
    <col min="5" max="5" width="3.88671875" style="382" customWidth="1"/>
    <col min="6" max="6" width="8.5546875" style="382" customWidth="1"/>
    <col min="7" max="9" width="12.5546875" style="382" customWidth="1"/>
    <col min="10" max="10" width="8.5546875" style="382" customWidth="1"/>
    <col min="11" max="16384" width="10.44140625" style="382"/>
  </cols>
  <sheetData>
    <row r="1" spans="3:10" x14ac:dyDescent="0.3">
      <c r="E1" s="383"/>
      <c r="F1" s="384"/>
      <c r="G1" s="384"/>
      <c r="H1" s="384"/>
    </row>
    <row r="2" spans="3:10" x14ac:dyDescent="0.3">
      <c r="D2" s="385"/>
      <c r="E2" s="384"/>
      <c r="F2" s="384"/>
      <c r="G2" s="384"/>
      <c r="H2" s="384"/>
    </row>
    <row r="3" spans="3:10" ht="37.200000000000003" x14ac:dyDescent="0.3">
      <c r="D3" s="386"/>
      <c r="E3" s="384"/>
      <c r="F3" s="384"/>
      <c r="G3" s="384"/>
      <c r="H3" s="384"/>
    </row>
    <row r="4" spans="3:10" ht="37.200000000000003" x14ac:dyDescent="0.3">
      <c r="D4" s="386"/>
      <c r="E4" s="384"/>
      <c r="F4" s="384"/>
      <c r="G4" s="384"/>
      <c r="H4" s="384"/>
    </row>
    <row r="5" spans="3:10" ht="37.200000000000003" x14ac:dyDescent="0.3">
      <c r="D5" s="386"/>
      <c r="E5" s="384"/>
      <c r="F5" s="384"/>
      <c r="G5" s="384"/>
      <c r="H5" s="384"/>
    </row>
    <row r="6" spans="3:10" ht="39.9" customHeight="1" x14ac:dyDescent="0.3">
      <c r="C6" s="710"/>
      <c r="D6" s="711"/>
      <c r="E6" s="711"/>
      <c r="F6" s="711"/>
      <c r="G6" s="711"/>
      <c r="H6" s="711"/>
      <c r="I6" s="711"/>
      <c r="J6" s="711"/>
    </row>
    <row r="7" spans="3:10" ht="58.5" customHeight="1" x14ac:dyDescent="0.3">
      <c r="C7" s="711"/>
      <c r="D7" s="711"/>
      <c r="E7" s="711"/>
      <c r="F7" s="711"/>
      <c r="G7" s="711"/>
      <c r="H7" s="711"/>
      <c r="I7" s="711"/>
      <c r="J7" s="711"/>
    </row>
    <row r="8" spans="3:10" ht="24.9" customHeight="1" x14ac:dyDescent="0.3">
      <c r="C8" s="706" t="s">
        <v>194</v>
      </c>
      <c r="D8" s="707"/>
      <c r="E8" s="387"/>
      <c r="F8" s="708" t="s">
        <v>195</v>
      </c>
      <c r="G8" s="709"/>
      <c r="H8" s="709"/>
      <c r="I8" s="709"/>
      <c r="J8" s="709"/>
    </row>
    <row r="9" spans="3:10" ht="33.75" customHeight="1" x14ac:dyDescent="0.3">
      <c r="C9" s="712" t="s">
        <v>196</v>
      </c>
      <c r="D9" s="713"/>
      <c r="E9" s="387"/>
      <c r="F9" s="714" t="s">
        <v>197</v>
      </c>
      <c r="G9" s="714"/>
      <c r="H9" s="714"/>
      <c r="I9" s="714"/>
      <c r="J9" s="388"/>
    </row>
    <row r="10" spans="3:10" s="389" customFormat="1" ht="24.9" customHeight="1" x14ac:dyDescent="0.35">
      <c r="C10" s="706" t="s">
        <v>198</v>
      </c>
      <c r="D10" s="707"/>
      <c r="E10" s="387"/>
      <c r="F10" s="708" t="s">
        <v>253</v>
      </c>
      <c r="G10" s="709"/>
      <c r="H10" s="709"/>
      <c r="I10" s="709"/>
      <c r="J10" s="709"/>
    </row>
    <row r="11" spans="3:10" s="389" customFormat="1" ht="24.9" customHeight="1" x14ac:dyDescent="0.35">
      <c r="C11" s="706" t="s">
        <v>199</v>
      </c>
      <c r="D11" s="707"/>
      <c r="E11" s="387"/>
      <c r="F11" s="708" t="s">
        <v>238</v>
      </c>
      <c r="G11" s="709"/>
      <c r="H11" s="709"/>
      <c r="I11" s="709"/>
      <c r="J11" s="709"/>
    </row>
    <row r="12" spans="3:10" s="389" customFormat="1" ht="24.9" customHeight="1" x14ac:dyDescent="0.35">
      <c r="C12" s="706" t="s">
        <v>200</v>
      </c>
      <c r="D12" s="706"/>
      <c r="E12" s="387"/>
      <c r="F12" s="708" t="s">
        <v>201</v>
      </c>
      <c r="G12" s="708"/>
      <c r="H12" s="708"/>
      <c r="I12" s="708"/>
      <c r="J12" s="708"/>
    </row>
    <row r="13" spans="3:10" s="389" customFormat="1" ht="24.9" customHeight="1" x14ac:dyDescent="0.35">
      <c r="C13" s="706" t="s">
        <v>202</v>
      </c>
      <c r="D13" s="707"/>
      <c r="E13" s="387"/>
      <c r="F13" s="708" t="s">
        <v>203</v>
      </c>
      <c r="G13" s="709"/>
      <c r="H13" s="709"/>
      <c r="I13" s="709"/>
      <c r="J13" s="709"/>
    </row>
    <row r="14" spans="3:10" s="389" customFormat="1" ht="24.9" customHeight="1" x14ac:dyDescent="0.35">
      <c r="C14" s="706" t="s">
        <v>204</v>
      </c>
      <c r="D14" s="707"/>
      <c r="E14" s="387"/>
      <c r="F14" s="708" t="s">
        <v>205</v>
      </c>
      <c r="G14" s="708"/>
      <c r="H14" s="708"/>
      <c r="I14" s="708"/>
      <c r="J14" s="709"/>
    </row>
    <row r="15" spans="3:10" s="389" customFormat="1" ht="24.9" customHeight="1" x14ac:dyDescent="0.35">
      <c r="C15" s="717" t="s">
        <v>206</v>
      </c>
      <c r="D15" s="707"/>
      <c r="E15" s="390"/>
      <c r="F15" s="708"/>
      <c r="G15" s="708"/>
      <c r="H15" s="709"/>
      <c r="I15" s="709"/>
      <c r="J15" s="391"/>
    </row>
    <row r="16" spans="3:10" s="389" customFormat="1" ht="22.65" customHeight="1" x14ac:dyDescent="0.35">
      <c r="C16" s="392"/>
      <c r="D16" s="393"/>
      <c r="E16" s="390"/>
      <c r="F16" s="394"/>
      <c r="G16" s="394"/>
      <c r="H16" s="395"/>
      <c r="I16" s="395"/>
    </row>
    <row r="17" spans="3:10" s="389" customFormat="1" ht="22.65" customHeight="1" x14ac:dyDescent="0.35">
      <c r="C17" s="392"/>
      <c r="D17" s="393"/>
      <c r="E17" s="390"/>
      <c r="F17" s="394"/>
      <c r="G17" s="394"/>
      <c r="H17" s="395"/>
      <c r="I17" s="395"/>
    </row>
    <row r="18" spans="3:10" s="389" customFormat="1" ht="39.75" customHeight="1" x14ac:dyDescent="0.35">
      <c r="C18" s="396"/>
      <c r="D18" s="396"/>
      <c r="E18" s="396"/>
      <c r="F18" s="396"/>
      <c r="G18" s="396"/>
      <c r="H18" s="384"/>
      <c r="I18" s="384"/>
    </row>
    <row r="19" spans="3:10" ht="33.75" customHeight="1" x14ac:dyDescent="0.3">
      <c r="E19" s="718"/>
      <c r="F19" s="718"/>
    </row>
    <row r="20" spans="3:10" ht="30" customHeight="1" x14ac:dyDescent="0.3">
      <c r="C20" s="397" t="s">
        <v>207</v>
      </c>
      <c r="D20" s="398" t="s">
        <v>208</v>
      </c>
      <c r="E20" s="715" t="s">
        <v>209</v>
      </c>
      <c r="F20" s="716"/>
      <c r="G20" s="397" t="s">
        <v>210</v>
      </c>
      <c r="H20" s="399" t="s">
        <v>211</v>
      </c>
      <c r="I20" s="397" t="s">
        <v>212</v>
      </c>
      <c r="J20" s="384"/>
    </row>
    <row r="21" spans="3:10" ht="30" customHeight="1" x14ac:dyDescent="0.3">
      <c r="C21" s="400"/>
      <c r="D21" s="450"/>
      <c r="E21" s="721"/>
      <c r="F21" s="722"/>
      <c r="G21" s="402"/>
      <c r="H21" s="403"/>
      <c r="I21" s="404"/>
      <c r="J21" s="384"/>
    </row>
    <row r="22" spans="3:10" ht="30" customHeight="1" x14ac:dyDescent="0.3">
      <c r="C22" s="400"/>
      <c r="D22" s="401"/>
      <c r="E22" s="721"/>
      <c r="F22" s="722"/>
      <c r="G22" s="400"/>
      <c r="H22" s="405"/>
      <c r="I22" s="404"/>
      <c r="J22" s="384"/>
    </row>
    <row r="23" spans="3:10" ht="30" customHeight="1" x14ac:dyDescent="0.3">
      <c r="C23" s="400"/>
      <c r="D23" s="401"/>
      <c r="E23" s="721"/>
      <c r="F23" s="722"/>
      <c r="G23" s="400"/>
      <c r="H23" s="405"/>
      <c r="I23" s="400"/>
      <c r="J23" s="384"/>
    </row>
    <row r="24" spans="3:10" ht="30" customHeight="1" x14ac:dyDescent="0.3">
      <c r="C24" s="488"/>
      <c r="D24" s="488"/>
      <c r="E24" s="725"/>
      <c r="F24" s="726"/>
      <c r="G24" s="488"/>
      <c r="H24" s="488"/>
      <c r="I24" s="488"/>
      <c r="J24" s="384"/>
    </row>
    <row r="25" spans="3:10" ht="30" customHeight="1" x14ac:dyDescent="0.3">
      <c r="C25" s="400" t="s">
        <v>254</v>
      </c>
      <c r="D25" s="450" t="s">
        <v>255</v>
      </c>
      <c r="E25" s="723" t="s">
        <v>213</v>
      </c>
      <c r="F25" s="724"/>
      <c r="G25" s="400" t="s">
        <v>241</v>
      </c>
      <c r="H25" s="400" t="s">
        <v>171</v>
      </c>
      <c r="I25" s="400" t="s">
        <v>155</v>
      </c>
      <c r="J25" s="384"/>
    </row>
    <row r="26" spans="3:10" x14ac:dyDescent="0.3">
      <c r="D26" s="406"/>
      <c r="E26" s="719"/>
      <c r="F26" s="719"/>
      <c r="G26" s="406"/>
      <c r="H26" s="406"/>
      <c r="I26" s="406"/>
    </row>
    <row r="27" spans="3:10" x14ac:dyDescent="0.3">
      <c r="D27" s="406"/>
      <c r="E27" s="719"/>
      <c r="F27" s="719"/>
      <c r="G27" s="406"/>
      <c r="H27" s="406"/>
      <c r="I27" s="406"/>
    </row>
    <row r="28" spans="3:10" x14ac:dyDescent="0.3">
      <c r="D28" s="406"/>
      <c r="E28" s="406"/>
      <c r="F28" s="406"/>
      <c r="G28" s="406"/>
      <c r="H28" s="406"/>
      <c r="I28" s="406"/>
    </row>
    <row r="29" spans="3:10" x14ac:dyDescent="0.3">
      <c r="D29" s="406"/>
      <c r="E29" s="406"/>
      <c r="F29" s="406"/>
      <c r="G29" s="406"/>
      <c r="H29" s="406"/>
      <c r="I29" s="406"/>
    </row>
    <row r="30" spans="3:10" x14ac:dyDescent="0.3">
      <c r="D30" s="406"/>
      <c r="E30" s="406"/>
      <c r="F30" s="406"/>
      <c r="G30" s="406"/>
      <c r="H30" s="406"/>
      <c r="I30" s="406"/>
    </row>
    <row r="31" spans="3:10" ht="15.75" customHeight="1" x14ac:dyDescent="0.3">
      <c r="C31" s="720" t="s">
        <v>214</v>
      </c>
      <c r="D31" s="720"/>
      <c r="E31" s="720"/>
      <c r="F31" s="720"/>
      <c r="G31" s="720"/>
      <c r="H31" s="720"/>
      <c r="I31" s="720"/>
      <c r="J31" s="720"/>
    </row>
    <row r="32" spans="3:10" ht="15.75" customHeight="1" x14ac:dyDescent="0.3">
      <c r="C32" s="720"/>
      <c r="D32" s="720"/>
      <c r="E32" s="720"/>
      <c r="F32" s="720"/>
      <c r="G32" s="720"/>
      <c r="H32" s="720"/>
      <c r="I32" s="720"/>
      <c r="J32" s="720"/>
    </row>
    <row r="33" spans="3:10" ht="9.75" customHeight="1" x14ac:dyDescent="0.3">
      <c r="C33" s="720"/>
      <c r="D33" s="720"/>
      <c r="E33" s="720"/>
      <c r="F33" s="720"/>
      <c r="G33" s="720"/>
      <c r="H33" s="720"/>
      <c r="I33" s="720"/>
      <c r="J33" s="720"/>
    </row>
    <row r="34" spans="3:10" ht="15.75" hidden="1" customHeight="1" x14ac:dyDescent="0.3">
      <c r="C34" s="720"/>
      <c r="D34" s="720"/>
      <c r="E34" s="720"/>
      <c r="F34" s="720"/>
      <c r="G34" s="720"/>
      <c r="H34" s="720"/>
      <c r="I34" s="720"/>
      <c r="J34" s="720"/>
    </row>
    <row r="35" spans="3:10" ht="15.75" hidden="1" customHeight="1" x14ac:dyDescent="0.3">
      <c r="C35" s="720"/>
      <c r="D35" s="720"/>
      <c r="E35" s="720"/>
      <c r="F35" s="720"/>
      <c r="G35" s="720"/>
      <c r="H35" s="720"/>
      <c r="I35" s="720"/>
      <c r="J35" s="720"/>
    </row>
    <row r="36" spans="3:10" ht="15.75" hidden="1" customHeight="1" x14ac:dyDescent="0.3">
      <c r="C36" s="720"/>
      <c r="D36" s="720"/>
      <c r="E36" s="720"/>
      <c r="F36" s="720"/>
      <c r="G36" s="720"/>
      <c r="H36" s="720"/>
      <c r="I36" s="720"/>
      <c r="J36" s="720"/>
    </row>
    <row r="37" spans="3:10" x14ac:dyDescent="0.3">
      <c r="C37" s="720"/>
      <c r="D37" s="720"/>
      <c r="E37" s="720"/>
      <c r="F37" s="720"/>
      <c r="G37" s="720"/>
      <c r="H37" s="720"/>
      <c r="I37" s="720"/>
      <c r="J37" s="720"/>
    </row>
    <row r="38" spans="3:10" ht="21.75" customHeight="1" x14ac:dyDescent="0.3">
      <c r="C38" s="720"/>
      <c r="D38" s="720"/>
      <c r="E38" s="720"/>
      <c r="F38" s="720"/>
      <c r="G38" s="720"/>
      <c r="H38" s="720"/>
      <c r="I38" s="720"/>
      <c r="J38" s="720"/>
    </row>
    <row r="39" spans="3:10" x14ac:dyDescent="0.3">
      <c r="C39" s="720"/>
      <c r="D39" s="720"/>
      <c r="E39" s="720"/>
      <c r="F39" s="720"/>
      <c r="G39" s="720"/>
      <c r="H39" s="720"/>
      <c r="I39" s="720"/>
      <c r="J39" s="720"/>
    </row>
    <row r="40" spans="3:10" x14ac:dyDescent="0.3">
      <c r="C40" s="720"/>
      <c r="D40" s="720"/>
      <c r="E40" s="720"/>
      <c r="F40" s="720"/>
      <c r="G40" s="720"/>
      <c r="H40" s="720"/>
      <c r="I40" s="720"/>
      <c r="J40" s="720"/>
    </row>
    <row r="41" spans="3:10" x14ac:dyDescent="0.3">
      <c r="C41" s="720"/>
      <c r="D41" s="720"/>
      <c r="E41" s="720"/>
      <c r="F41" s="720"/>
      <c r="G41" s="720"/>
      <c r="H41" s="720"/>
      <c r="I41" s="720"/>
      <c r="J41" s="720"/>
    </row>
    <row r="42" spans="3:10" x14ac:dyDescent="0.3">
      <c r="C42" s="720"/>
      <c r="D42" s="720"/>
      <c r="E42" s="720"/>
      <c r="F42" s="720"/>
      <c r="G42" s="720"/>
      <c r="H42" s="720"/>
      <c r="I42" s="720"/>
      <c r="J42" s="720"/>
    </row>
  </sheetData>
  <mergeCells count="27">
    <mergeCell ref="E27:F27"/>
    <mergeCell ref="C31:J42"/>
    <mergeCell ref="E21:F21"/>
    <mergeCell ref="E22:F22"/>
    <mergeCell ref="E23:F23"/>
    <mergeCell ref="E25:F25"/>
    <mergeCell ref="E26:F26"/>
    <mergeCell ref="E24:F24"/>
    <mergeCell ref="E20:F20"/>
    <mergeCell ref="C11:D11"/>
    <mergeCell ref="F11:J11"/>
    <mergeCell ref="C12:D12"/>
    <mergeCell ref="F12:J12"/>
    <mergeCell ref="C13:D13"/>
    <mergeCell ref="F13:J13"/>
    <mergeCell ref="C14:D14"/>
    <mergeCell ref="F14:J14"/>
    <mergeCell ref="C15:D15"/>
    <mergeCell ref="F15:I15"/>
    <mergeCell ref="E19:F19"/>
    <mergeCell ref="C10:D10"/>
    <mergeCell ref="F10:J10"/>
    <mergeCell ref="C6:J7"/>
    <mergeCell ref="C8:D8"/>
    <mergeCell ref="F8:J8"/>
    <mergeCell ref="C9:D9"/>
    <mergeCell ref="F9:I9"/>
  </mergeCells>
  <printOptions horizontalCentered="1"/>
  <pageMargins left="0" right="0" top="0" bottom="0" header="0" footer="0"/>
  <pageSetup paperSize="9" fitToHeight="0" orientation="portrait" useFirstPageNumber="1" r:id="rId1"/>
  <headerFooter differentFirst="1" scaleWithDoc="0" alignWithMargins="0">
    <oddFooter>&amp;L&amp;"Garamond"&amp;11ANG-TPG-XXX-XXXX-XXXXX_x000D_&amp;R&amp;"Garamond"&amp;11_x000D_Excel Document Template _x000D_&amp;C&amp;"Garamond"&amp;11&amp;P of &amp;N_x000D_&amp;Kff0000This document is controlled electronically and uncontrolled when printed.</oddFooter>
  </headerFooter>
  <drawing r:id="rId2"/>
  <extLst>
    <ext xmlns:x14="http://schemas.microsoft.com/office/spreadsheetml/2009/9/main" uri="{CCE6A557-97BC-4b89-ADB6-D9C93CAAB3DF}">
      <x14:dataValidations xmlns:xm="http://schemas.microsoft.com/office/excel/2006/main" disablePrompts="1" xWindow="228" yWindow="666" count="1">
        <x14:dataValidation type="list" allowBlank="1" showInputMessage="1" showErrorMessage="1" xr:uid="{E48E8C3F-5E76-47B2-B581-7B2345972B4A}">
          <x14:formula1>
            <xm:f>'C:\Apps\2018\20180101 PHC\1 Assa North\Docs Reviewed New\[Assa Process Modules Supervision.xlsm]DATA'!#REF!</xm:f>
          </x14:formula1>
          <xm:sqref>F13:J14 E25:F25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63"/>
  <sheetViews>
    <sheetView workbookViewId="0">
      <selection activeCell="D38" sqref="D38"/>
    </sheetView>
  </sheetViews>
  <sheetFormatPr defaultColWidth="9.109375" defaultRowHeight="13.8" x14ac:dyDescent="0.3"/>
  <cols>
    <col min="1" max="1" width="5.44140625" style="14" customWidth="1"/>
    <col min="2" max="2" width="31.109375" style="14" customWidth="1"/>
    <col min="3" max="3" width="10.5546875" style="14" bestFit="1" customWidth="1"/>
    <col min="4" max="4" width="11" style="14" bestFit="1" customWidth="1"/>
    <col min="5" max="5" width="10.88671875" style="14" bestFit="1" customWidth="1"/>
    <col min="6" max="6" width="10" style="14" bestFit="1" customWidth="1"/>
    <col min="7" max="7" width="5.88671875" style="14" customWidth="1"/>
    <col min="8" max="8" width="12.88671875" style="14" customWidth="1"/>
    <col min="9" max="9" width="17" style="14" bestFit="1" customWidth="1"/>
    <col min="10" max="10" width="14.109375" style="15" bestFit="1" customWidth="1"/>
    <col min="11" max="11" width="18.109375" style="14" customWidth="1"/>
    <col min="12" max="12" width="9.109375" style="14"/>
    <col min="13" max="13" width="14" style="14" bestFit="1" customWidth="1"/>
    <col min="14" max="15" width="9.109375" style="14"/>
    <col min="16" max="16" width="13.109375" style="14" bestFit="1" customWidth="1"/>
    <col min="17" max="16384" width="9.109375" style="14"/>
  </cols>
  <sheetData>
    <row r="1" spans="1:11" x14ac:dyDescent="0.3">
      <c r="A1" s="824" t="s">
        <v>29</v>
      </c>
      <c r="B1" s="824"/>
      <c r="C1" s="824"/>
      <c r="D1" s="824"/>
      <c r="E1" s="824"/>
      <c r="F1" s="824"/>
      <c r="G1" s="824"/>
      <c r="H1" s="824"/>
      <c r="I1" s="824"/>
      <c r="J1" s="824"/>
      <c r="K1" s="824"/>
    </row>
    <row r="2" spans="1:11" ht="14.4" thickBot="1" x14ac:dyDescent="0.35"/>
    <row r="3" spans="1:11" ht="27.6" x14ac:dyDescent="0.3">
      <c r="A3" s="16" t="s">
        <v>0</v>
      </c>
      <c r="B3" s="825" t="s">
        <v>30</v>
      </c>
      <c r="C3" s="826"/>
      <c r="D3" s="826"/>
      <c r="E3" s="826"/>
      <c r="F3" s="826"/>
      <c r="G3" s="826"/>
      <c r="H3" s="827"/>
      <c r="I3" s="17" t="s">
        <v>31</v>
      </c>
      <c r="J3" s="17" t="s">
        <v>32</v>
      </c>
      <c r="K3" s="18" t="s">
        <v>33</v>
      </c>
    </row>
    <row r="4" spans="1:11" x14ac:dyDescent="0.3">
      <c r="A4" s="19">
        <v>1</v>
      </c>
      <c r="B4" s="812" t="s">
        <v>34</v>
      </c>
      <c r="C4" s="813"/>
      <c r="D4" s="813"/>
      <c r="E4" s="813"/>
      <c r="F4" s="813"/>
      <c r="G4" s="813"/>
      <c r="H4" s="814"/>
      <c r="I4" s="20">
        <f>J27+J29+J31</f>
        <v>19974.23715420597</v>
      </c>
      <c r="J4" s="20">
        <f>J34-I4</f>
        <v>65017.749127878444</v>
      </c>
      <c r="K4" s="21">
        <f>I4+J4</f>
        <v>84991.986282084414</v>
      </c>
    </row>
    <row r="5" spans="1:11" x14ac:dyDescent="0.3">
      <c r="A5" s="19">
        <v>2</v>
      </c>
      <c r="B5" s="812" t="str">
        <f>A35</f>
        <v>SIEMENS NAG compressor Design Review/ HAZID/ HAZOP. Hengelo, Netherlands</v>
      </c>
      <c r="C5" s="813"/>
      <c r="D5" s="813"/>
      <c r="E5" s="813"/>
      <c r="F5" s="813"/>
      <c r="G5" s="813"/>
      <c r="H5" s="814"/>
      <c r="I5" s="20">
        <f>J39+J41+J43</f>
        <v>53071.18577102985</v>
      </c>
      <c r="J5" s="20">
        <f>J46-I5</f>
        <v>139979.14003267212</v>
      </c>
      <c r="K5" s="21">
        <f t="shared" ref="K5:K13" si="0">I5+J5</f>
        <v>193050.32580370197</v>
      </c>
    </row>
    <row r="6" spans="1:11" x14ac:dyDescent="0.3">
      <c r="A6" s="19">
        <v>3</v>
      </c>
      <c r="B6" s="812" t="str">
        <f>A47</f>
        <v>SIEMENS NAG compressor SIL classification workshop. Hengelo, Netherlands</v>
      </c>
      <c r="C6" s="813"/>
      <c r="D6" s="813"/>
      <c r="E6" s="813"/>
      <c r="F6" s="813"/>
      <c r="G6" s="813"/>
      <c r="H6" s="814"/>
      <c r="I6" s="20">
        <f>J51+J53+J55</f>
        <v>42135.592885514925</v>
      </c>
      <c r="J6" s="20">
        <f>J59-I6</f>
        <v>85779.763996436479</v>
      </c>
      <c r="K6" s="21">
        <f t="shared" si="0"/>
        <v>127915.3568819514</v>
      </c>
    </row>
    <row r="7" spans="1:11" x14ac:dyDescent="0.3">
      <c r="A7" s="19">
        <v>4</v>
      </c>
      <c r="B7" s="812" t="str">
        <f>A60</f>
        <v>SIEMENS NAG compressor Factory Acceptance Test (FAT). Hengelo, Netherlands</v>
      </c>
      <c r="C7" s="813"/>
      <c r="D7" s="813"/>
      <c r="E7" s="813"/>
      <c r="F7" s="813"/>
      <c r="G7" s="813"/>
      <c r="H7" s="814"/>
      <c r="I7" s="20">
        <f>J64+J66+J68</f>
        <v>81392.202569511559</v>
      </c>
      <c r="J7" s="20">
        <f>J71-I7</f>
        <v>130286.22815687481</v>
      </c>
      <c r="K7" s="21">
        <f t="shared" si="0"/>
        <v>211678.43072638637</v>
      </c>
    </row>
    <row r="8" spans="1:11" x14ac:dyDescent="0.3">
      <c r="A8" s="19">
        <v>5</v>
      </c>
      <c r="B8" s="812" t="str">
        <f>A72</f>
        <v>GE Turbine Controls Design Review/ HAZID/ HAZOP. Florence, Italy</v>
      </c>
      <c r="C8" s="813"/>
      <c r="D8" s="813"/>
      <c r="E8" s="813"/>
      <c r="F8" s="813"/>
      <c r="G8" s="813"/>
      <c r="H8" s="814"/>
      <c r="I8" s="20">
        <f>J88+J90+J92</f>
        <v>42135.592885514925</v>
      </c>
      <c r="J8" s="20">
        <f>J83-I8</f>
        <v>53568.036025242298</v>
      </c>
      <c r="K8" s="21">
        <f t="shared" si="0"/>
        <v>95703.628910757223</v>
      </c>
    </row>
    <row r="9" spans="1:11" x14ac:dyDescent="0.3">
      <c r="A9" s="19">
        <v>6</v>
      </c>
      <c r="B9" s="812" t="str">
        <f>A84</f>
        <v>GE Turbine Controls Factory Acceptance Test (FAT). Florence, Italy</v>
      </c>
      <c r="C9" s="813"/>
      <c r="D9" s="813"/>
      <c r="E9" s="813"/>
      <c r="F9" s="813"/>
      <c r="G9" s="813"/>
      <c r="H9" s="814"/>
      <c r="I9" s="20">
        <f>J88+J90+J92</f>
        <v>42135.592885514925</v>
      </c>
      <c r="J9" s="20">
        <f>J95-I9</f>
        <v>85779.763996436479</v>
      </c>
      <c r="K9" s="21">
        <f t="shared" si="0"/>
        <v>127915.3568819514</v>
      </c>
    </row>
    <row r="10" spans="1:11" x14ac:dyDescent="0.3">
      <c r="A10" s="19">
        <v>7</v>
      </c>
      <c r="B10" s="812" t="str">
        <f>A96</f>
        <v>Kick off meeting NRI/ FBM HUDSON, Florence, ITALY</v>
      </c>
      <c r="C10" s="813"/>
      <c r="D10" s="813"/>
      <c r="E10" s="813"/>
      <c r="F10" s="813"/>
      <c r="G10" s="813"/>
      <c r="H10" s="814"/>
      <c r="I10" s="20">
        <f>J97+J98</f>
        <v>9171.7875813996143</v>
      </c>
      <c r="J10" s="20">
        <f>J107-I10</f>
        <v>131395.76585388381</v>
      </c>
      <c r="K10" s="21">
        <f t="shared" si="0"/>
        <v>140567.55343528342</v>
      </c>
    </row>
    <row r="11" spans="1:11" x14ac:dyDescent="0.3">
      <c r="A11" s="19">
        <v>8</v>
      </c>
      <c r="B11" s="812" t="str">
        <f>A109</f>
        <v>FBM Hudson Air-cooled heat exchangers Design Review/ HAZID/ HAZOP Italy</v>
      </c>
      <c r="C11" s="813"/>
      <c r="D11" s="813"/>
      <c r="E11" s="813"/>
      <c r="F11" s="813"/>
      <c r="G11" s="813"/>
      <c r="H11" s="814"/>
      <c r="I11" s="20">
        <f>J113+J115+J117</f>
        <v>42135.592885514925</v>
      </c>
      <c r="J11" s="20">
        <f>J120-I11</f>
        <v>123587.56515977831</v>
      </c>
      <c r="K11" s="21">
        <f t="shared" si="0"/>
        <v>165723.15804529324</v>
      </c>
    </row>
    <row r="12" spans="1:11" x14ac:dyDescent="0.3">
      <c r="A12" s="19">
        <v>9</v>
      </c>
      <c r="B12" s="812" t="str">
        <f>A121</f>
        <v>FBM Hudson Air-cooled heat exchangers Factory Acceptance Test (FAT).  Italy</v>
      </c>
      <c r="C12" s="813"/>
      <c r="D12" s="813"/>
      <c r="E12" s="813"/>
      <c r="F12" s="813"/>
      <c r="G12" s="813"/>
      <c r="H12" s="814"/>
      <c r="I12" s="22">
        <f>J125+J127+J129</f>
        <v>81392.202569511559</v>
      </c>
      <c r="J12" s="22">
        <f>J132-I12</f>
        <v>118771.36345998313</v>
      </c>
      <c r="K12" s="21">
        <f t="shared" si="0"/>
        <v>200163.56602949469</v>
      </c>
    </row>
    <row r="13" spans="1:11" ht="14.4" thickBot="1" x14ac:dyDescent="0.35">
      <c r="A13" s="19">
        <v>10</v>
      </c>
      <c r="B13" s="815" t="str">
        <f>A134</f>
        <v>Training (Siemens &amp; GE), Lagos</v>
      </c>
      <c r="C13" s="816"/>
      <c r="D13" s="816"/>
      <c r="E13" s="816"/>
      <c r="F13" s="816"/>
      <c r="G13" s="816"/>
      <c r="H13" s="817"/>
      <c r="I13" s="20">
        <v>0</v>
      </c>
      <c r="J13" s="20">
        <f>J142</f>
        <v>56799.020478741659</v>
      </c>
      <c r="K13" s="21">
        <f t="shared" si="0"/>
        <v>56799.020478741659</v>
      </c>
    </row>
    <row r="14" spans="1:11" ht="15" thickTop="1" thickBot="1" x14ac:dyDescent="0.35">
      <c r="A14" s="23"/>
      <c r="B14" s="818" t="s">
        <v>35</v>
      </c>
      <c r="C14" s="819"/>
      <c r="D14" s="819"/>
      <c r="E14" s="819"/>
      <c r="F14" s="819"/>
      <c r="G14" s="819"/>
      <c r="H14" s="820"/>
      <c r="I14" s="24">
        <f>SUM(I4:I13)</f>
        <v>413543.98718771822</v>
      </c>
      <c r="J14" s="24">
        <f>SUM(J4:J13)</f>
        <v>990964.39628792752</v>
      </c>
      <c r="K14" s="25">
        <f>SUM(K4:K13)</f>
        <v>1404508.3834756459</v>
      </c>
    </row>
    <row r="16" spans="1:11" x14ac:dyDescent="0.3">
      <c r="I16" s="26">
        <f>I14/K14</f>
        <v>0.29444038359126606</v>
      </c>
      <c r="J16" s="26">
        <f>J14/K14</f>
        <v>0.70555961640873377</v>
      </c>
      <c r="K16" s="27"/>
    </row>
    <row r="17" spans="1:16" x14ac:dyDescent="0.3">
      <c r="M17" s="28"/>
    </row>
    <row r="18" spans="1:16" x14ac:dyDescent="0.3">
      <c r="B18" s="29" t="s">
        <v>36</v>
      </c>
    </row>
    <row r="19" spans="1:16" ht="14.4" thickBot="1" x14ac:dyDescent="0.35"/>
    <row r="20" spans="1:16" ht="41.4" x14ac:dyDescent="0.3">
      <c r="A20" s="16" t="s">
        <v>0</v>
      </c>
      <c r="B20" s="30" t="s">
        <v>37</v>
      </c>
      <c r="C20" s="30" t="s">
        <v>38</v>
      </c>
      <c r="D20" s="31" t="s">
        <v>39</v>
      </c>
      <c r="E20" s="30" t="s">
        <v>40</v>
      </c>
      <c r="F20" s="31" t="s">
        <v>39</v>
      </c>
      <c r="G20" s="31" t="s">
        <v>41</v>
      </c>
      <c r="H20" s="30" t="s">
        <v>42</v>
      </c>
      <c r="I20" s="30" t="s">
        <v>43</v>
      </c>
      <c r="J20" s="32" t="s">
        <v>44</v>
      </c>
      <c r="K20" s="33" t="s">
        <v>45</v>
      </c>
    </row>
    <row r="21" spans="1:16" x14ac:dyDescent="0.3">
      <c r="A21" s="19"/>
      <c r="B21" s="34"/>
      <c r="C21" s="35"/>
      <c r="D21" s="34"/>
      <c r="E21" s="36"/>
      <c r="F21" s="34"/>
      <c r="G21" s="34"/>
      <c r="H21" s="37"/>
      <c r="I21" s="38"/>
      <c r="J21" s="36"/>
      <c r="K21" s="39"/>
    </row>
    <row r="22" spans="1:16" x14ac:dyDescent="0.3">
      <c r="A22" s="19"/>
      <c r="B22" s="34"/>
      <c r="C22" s="34"/>
      <c r="D22" s="34"/>
      <c r="E22" s="34"/>
      <c r="F22" s="34"/>
      <c r="G22" s="34"/>
      <c r="H22" s="34"/>
      <c r="I22" s="40"/>
      <c r="J22" s="41"/>
      <c r="K22" s="42"/>
    </row>
    <row r="23" spans="1:16" x14ac:dyDescent="0.3">
      <c r="A23" s="821" t="str">
        <f>'[13]Soku Nag Travel plan'!E2</f>
        <v>Kick off meeting. SIEMENS/GE, Hengelo, Netherlands</v>
      </c>
      <c r="B23" s="822"/>
      <c r="C23" s="822"/>
      <c r="D23" s="822"/>
      <c r="E23" s="822"/>
      <c r="F23" s="822"/>
      <c r="G23" s="822"/>
      <c r="H23" s="822"/>
      <c r="I23" s="822"/>
      <c r="J23" s="822"/>
      <c r="K23" s="823"/>
    </row>
    <row r="24" spans="1:16" x14ac:dyDescent="0.3">
      <c r="A24" s="19">
        <v>1</v>
      </c>
      <c r="B24" s="34" t="s">
        <v>46</v>
      </c>
      <c r="C24" s="35">
        <v>7</v>
      </c>
      <c r="D24" s="34" t="s">
        <v>47</v>
      </c>
      <c r="E24" s="38">
        <v>25000</v>
      </c>
      <c r="F24" s="34" t="s">
        <v>48</v>
      </c>
      <c r="G24" s="34">
        <v>2</v>
      </c>
      <c r="H24" s="43">
        <f>E24*G24</f>
        <v>50000</v>
      </c>
      <c r="I24" s="38">
        <f>H24*C24</f>
        <v>350000</v>
      </c>
      <c r="J24" s="36">
        <f>I24/155.9129</f>
        <v>2244.843114328577</v>
      </c>
      <c r="K24" s="39" t="s">
        <v>49</v>
      </c>
      <c r="M24" s="60">
        <f>E24/155.9129</f>
        <v>160.34593673775549</v>
      </c>
    </row>
    <row r="25" spans="1:16" x14ac:dyDescent="0.3">
      <c r="A25" s="19">
        <v>2</v>
      </c>
      <c r="B25" s="34" t="s">
        <v>50</v>
      </c>
      <c r="C25" s="35">
        <v>7</v>
      </c>
      <c r="D25" s="34" t="s">
        <v>47</v>
      </c>
      <c r="E25" s="38">
        <v>60000</v>
      </c>
      <c r="F25" s="34" t="s">
        <v>51</v>
      </c>
      <c r="G25" s="34">
        <v>1</v>
      </c>
      <c r="H25" s="43">
        <f t="shared" ref="H25:H32" si="1">E25*G25</f>
        <v>60000</v>
      </c>
      <c r="I25" s="38">
        <f t="shared" ref="I25:I32" si="2">H25*C25</f>
        <v>420000</v>
      </c>
      <c r="J25" s="36">
        <f t="shared" ref="J25:J32" si="3">I25/155.9129</f>
        <v>2693.8117371942922</v>
      </c>
      <c r="K25" s="39" t="s">
        <v>52</v>
      </c>
      <c r="M25" s="60">
        <f t="shared" ref="M25:M32" si="4">E25/155.9129</f>
        <v>384.83024817061317</v>
      </c>
    </row>
    <row r="26" spans="1:16" x14ac:dyDescent="0.3">
      <c r="A26" s="19">
        <v>3</v>
      </c>
      <c r="B26" s="34" t="s">
        <v>53</v>
      </c>
      <c r="C26" s="35">
        <v>1</v>
      </c>
      <c r="D26" s="34" t="s">
        <v>54</v>
      </c>
      <c r="E26" s="38">
        <v>14000</v>
      </c>
      <c r="F26" s="34" t="s">
        <v>55</v>
      </c>
      <c r="G26" s="34">
        <v>2</v>
      </c>
      <c r="H26" s="43">
        <f t="shared" si="1"/>
        <v>28000</v>
      </c>
      <c r="I26" s="38">
        <f t="shared" si="2"/>
        <v>28000</v>
      </c>
      <c r="J26" s="36">
        <f t="shared" si="3"/>
        <v>179.58744914628616</v>
      </c>
      <c r="K26" s="39" t="s">
        <v>56</v>
      </c>
      <c r="M26" s="60">
        <f>E26/155.9129/7</f>
        <v>12.82767493902044</v>
      </c>
      <c r="P26" s="27"/>
    </row>
    <row r="27" spans="1:16" x14ac:dyDescent="0.3">
      <c r="A27" s="19">
        <v>4</v>
      </c>
      <c r="B27" s="34" t="s">
        <v>57</v>
      </c>
      <c r="C27" s="35">
        <v>2</v>
      </c>
      <c r="D27" s="34" t="s">
        <v>47</v>
      </c>
      <c r="E27" s="38">
        <f>3900*155.9129</f>
        <v>608060.31000000006</v>
      </c>
      <c r="F27" s="34" t="s">
        <v>48</v>
      </c>
      <c r="G27" s="34">
        <v>2</v>
      </c>
      <c r="H27" s="43">
        <f t="shared" si="1"/>
        <v>1216120.6200000001</v>
      </c>
      <c r="I27" s="38">
        <f t="shared" si="2"/>
        <v>2432241.2400000002</v>
      </c>
      <c r="J27" s="36">
        <f t="shared" si="3"/>
        <v>15600</v>
      </c>
      <c r="K27" s="39" t="s">
        <v>49</v>
      </c>
      <c r="M27" s="60">
        <f t="shared" si="4"/>
        <v>3900</v>
      </c>
    </row>
    <row r="28" spans="1:16" x14ac:dyDescent="0.3">
      <c r="A28" s="19">
        <v>5</v>
      </c>
      <c r="B28" s="34" t="s">
        <v>58</v>
      </c>
      <c r="C28" s="35">
        <v>7</v>
      </c>
      <c r="D28" s="34" t="s">
        <v>47</v>
      </c>
      <c r="E28" s="38">
        <f>3900*155.9129</f>
        <v>608060.31000000006</v>
      </c>
      <c r="F28" s="34" t="s">
        <v>48</v>
      </c>
      <c r="G28" s="34">
        <v>2</v>
      </c>
      <c r="H28" s="43">
        <f t="shared" si="1"/>
        <v>1216120.6200000001</v>
      </c>
      <c r="I28" s="38">
        <f t="shared" si="2"/>
        <v>8512844.3399999999</v>
      </c>
      <c r="J28" s="36">
        <f t="shared" si="3"/>
        <v>54600</v>
      </c>
      <c r="K28" s="39" t="s">
        <v>49</v>
      </c>
      <c r="M28" s="60">
        <f t="shared" si="4"/>
        <v>3900</v>
      </c>
    </row>
    <row r="29" spans="1:16" x14ac:dyDescent="0.3">
      <c r="A29" s="19">
        <v>6</v>
      </c>
      <c r="B29" s="34" t="s">
        <v>59</v>
      </c>
      <c r="C29" s="35">
        <v>2</v>
      </c>
      <c r="D29" s="34" t="s">
        <v>47</v>
      </c>
      <c r="E29" s="38">
        <v>85250</v>
      </c>
      <c r="F29" s="34" t="s">
        <v>60</v>
      </c>
      <c r="G29" s="34">
        <v>2</v>
      </c>
      <c r="H29" s="43">
        <f t="shared" si="1"/>
        <v>170500</v>
      </c>
      <c r="I29" s="38">
        <f t="shared" si="2"/>
        <v>341000</v>
      </c>
      <c r="J29" s="36">
        <f t="shared" si="3"/>
        <v>2187.118577102985</v>
      </c>
      <c r="K29" s="39" t="s">
        <v>61</v>
      </c>
      <c r="M29" s="60">
        <f t="shared" si="4"/>
        <v>546.77964427574625</v>
      </c>
    </row>
    <row r="30" spans="1:16" x14ac:dyDescent="0.3">
      <c r="A30" s="19">
        <v>7</v>
      </c>
      <c r="B30" s="34" t="s">
        <v>62</v>
      </c>
      <c r="C30" s="35">
        <v>7</v>
      </c>
      <c r="D30" s="34" t="s">
        <v>47</v>
      </c>
      <c r="E30" s="38">
        <v>38750</v>
      </c>
      <c r="F30" s="34" t="s">
        <v>60</v>
      </c>
      <c r="G30" s="34">
        <v>2</v>
      </c>
      <c r="H30" s="43">
        <f t="shared" si="1"/>
        <v>77500</v>
      </c>
      <c r="I30" s="38">
        <f t="shared" si="2"/>
        <v>542500</v>
      </c>
      <c r="J30" s="36">
        <f t="shared" si="3"/>
        <v>3479.5068272092944</v>
      </c>
      <c r="K30" s="39" t="s">
        <v>61</v>
      </c>
      <c r="M30" s="60">
        <f t="shared" si="4"/>
        <v>248.53620194352101</v>
      </c>
    </row>
    <row r="31" spans="1:16" x14ac:dyDescent="0.3">
      <c r="A31" s="19">
        <v>8</v>
      </c>
      <c r="B31" s="34" t="s">
        <v>63</v>
      </c>
      <c r="C31" s="35">
        <v>2</v>
      </c>
      <c r="D31" s="34" t="s">
        <v>47</v>
      </c>
      <c r="E31" s="38">
        <v>85250</v>
      </c>
      <c r="F31" s="34" t="s">
        <v>55</v>
      </c>
      <c r="G31" s="34">
        <v>2</v>
      </c>
      <c r="H31" s="43">
        <f t="shared" si="1"/>
        <v>170500</v>
      </c>
      <c r="I31" s="38">
        <f t="shared" si="2"/>
        <v>341000</v>
      </c>
      <c r="J31" s="36">
        <f t="shared" si="3"/>
        <v>2187.118577102985</v>
      </c>
      <c r="K31" s="39" t="s">
        <v>64</v>
      </c>
      <c r="M31" s="60">
        <f t="shared" si="4"/>
        <v>546.77964427574625</v>
      </c>
    </row>
    <row r="32" spans="1:16" x14ac:dyDescent="0.3">
      <c r="A32" s="19">
        <v>9</v>
      </c>
      <c r="B32" s="34" t="s">
        <v>65</v>
      </c>
      <c r="C32" s="35">
        <v>7</v>
      </c>
      <c r="D32" s="34" t="s">
        <v>47</v>
      </c>
      <c r="E32" s="38">
        <v>20268.677</v>
      </c>
      <c r="F32" s="34" t="s">
        <v>55</v>
      </c>
      <c r="G32" s="34">
        <v>2</v>
      </c>
      <c r="H32" s="43">
        <f t="shared" si="1"/>
        <v>40537.353999999999</v>
      </c>
      <c r="I32" s="38">
        <f t="shared" si="2"/>
        <v>283761.478</v>
      </c>
      <c r="J32" s="36">
        <f t="shared" si="3"/>
        <v>1820</v>
      </c>
      <c r="K32" s="39" t="s">
        <v>64</v>
      </c>
      <c r="M32" s="60">
        <f t="shared" si="4"/>
        <v>130</v>
      </c>
    </row>
    <row r="33" spans="1:16" x14ac:dyDescent="0.3">
      <c r="A33" s="19"/>
      <c r="B33" s="34"/>
      <c r="C33" s="35"/>
      <c r="D33" s="34"/>
      <c r="E33" s="36"/>
      <c r="F33" s="34"/>
      <c r="G33" s="34"/>
      <c r="H33" s="37"/>
      <c r="I33" s="38"/>
      <c r="J33" s="36"/>
      <c r="K33" s="39"/>
    </row>
    <row r="34" spans="1:16" x14ac:dyDescent="0.3">
      <c r="A34" s="19"/>
      <c r="B34" s="34"/>
      <c r="C34" s="34"/>
      <c r="D34" s="34"/>
      <c r="E34" s="34"/>
      <c r="F34" s="34"/>
      <c r="G34" s="34"/>
      <c r="H34" s="34"/>
      <c r="I34" s="40">
        <f>SUM(I24:I33)</f>
        <v>13251347.058</v>
      </c>
      <c r="J34" s="41">
        <f>SUM(J24:J33)</f>
        <v>84991.986282084414</v>
      </c>
      <c r="K34" s="42"/>
      <c r="M34" s="61"/>
    </row>
    <row r="35" spans="1:16" x14ac:dyDescent="0.3">
      <c r="A35" s="821" t="str">
        <f>'[13]Soku Nag Travel plan'!F2</f>
        <v>SIEMENS NAG compressor Design Review/ HAZID/ HAZOP. Hengelo, Netherlands</v>
      </c>
      <c r="B35" s="822"/>
      <c r="C35" s="822"/>
      <c r="D35" s="822"/>
      <c r="E35" s="822"/>
      <c r="F35" s="822"/>
      <c r="G35" s="822"/>
      <c r="H35" s="822"/>
      <c r="I35" s="822"/>
      <c r="J35" s="822"/>
      <c r="K35" s="823"/>
    </row>
    <row r="36" spans="1:16" x14ac:dyDescent="0.3">
      <c r="A36" s="19">
        <v>1</v>
      </c>
      <c r="B36" s="34" t="s">
        <v>66</v>
      </c>
      <c r="C36" s="35">
        <f>'[13]Soku Nag Travel plan'!F42</f>
        <v>13</v>
      </c>
      <c r="D36" s="34" t="s">
        <v>47</v>
      </c>
      <c r="E36" s="38">
        <f>E24</f>
        <v>25000</v>
      </c>
      <c r="F36" s="34" t="s">
        <v>48</v>
      </c>
      <c r="G36" s="34">
        <v>2</v>
      </c>
      <c r="H36" s="43">
        <f>E36*G36</f>
        <v>50000</v>
      </c>
      <c r="I36" s="38">
        <f>H36*C36</f>
        <v>650000</v>
      </c>
      <c r="J36" s="36">
        <f>I36/155.9129</f>
        <v>4168.9943551816432</v>
      </c>
      <c r="K36" s="39" t="s">
        <v>49</v>
      </c>
    </row>
    <row r="37" spans="1:16" x14ac:dyDescent="0.3">
      <c r="A37" s="19">
        <v>2</v>
      </c>
      <c r="B37" s="34" t="s">
        <v>67</v>
      </c>
      <c r="C37" s="35">
        <f>C36</f>
        <v>13</v>
      </c>
      <c r="D37" s="34" t="s">
        <v>47</v>
      </c>
      <c r="E37" s="38">
        <v>60000</v>
      </c>
      <c r="F37" s="34" t="s">
        <v>51</v>
      </c>
      <c r="G37" s="34">
        <v>1</v>
      </c>
      <c r="H37" s="43">
        <f t="shared" ref="H37:H44" si="5">E37*G37</f>
        <v>60000</v>
      </c>
      <c r="I37" s="38">
        <f t="shared" ref="I37:I44" si="6">H37*C37</f>
        <v>780000</v>
      </c>
      <c r="J37" s="36">
        <f t="shared" ref="J37:J44" si="7">I37/155.9129</f>
        <v>5002.7932262179711</v>
      </c>
      <c r="K37" s="39" t="s">
        <v>52</v>
      </c>
      <c r="P37" s="27"/>
    </row>
    <row r="38" spans="1:16" x14ac:dyDescent="0.3">
      <c r="A38" s="19">
        <v>3</v>
      </c>
      <c r="B38" s="34" t="s">
        <v>68</v>
      </c>
      <c r="C38" s="35">
        <v>1</v>
      </c>
      <c r="D38" s="34" t="s">
        <v>54</v>
      </c>
      <c r="E38" s="38">
        <v>14000</v>
      </c>
      <c r="F38" s="34" t="s">
        <v>55</v>
      </c>
      <c r="G38" s="34">
        <v>2</v>
      </c>
      <c r="H38" s="43">
        <f t="shared" si="5"/>
        <v>28000</v>
      </c>
      <c r="I38" s="38">
        <f t="shared" si="6"/>
        <v>28000</v>
      </c>
      <c r="J38" s="36">
        <f t="shared" si="7"/>
        <v>179.58744914628616</v>
      </c>
      <c r="K38" s="39" t="s">
        <v>56</v>
      </c>
    </row>
    <row r="39" spans="1:16" x14ac:dyDescent="0.3">
      <c r="A39" s="19">
        <v>4</v>
      </c>
      <c r="B39" s="34" t="s">
        <v>57</v>
      </c>
      <c r="C39" s="35">
        <f>'[13]Soku Nag Travel plan'!F43</f>
        <v>4</v>
      </c>
      <c r="D39" s="34" t="s">
        <v>47</v>
      </c>
      <c r="E39" s="38">
        <f t="shared" ref="E39:E44" si="8">E27</f>
        <v>608060.31000000006</v>
      </c>
      <c r="F39" s="34" t="s">
        <v>48</v>
      </c>
      <c r="G39" s="34">
        <v>2</v>
      </c>
      <c r="H39" s="43">
        <f t="shared" si="5"/>
        <v>1216120.6200000001</v>
      </c>
      <c r="I39" s="38">
        <f t="shared" si="6"/>
        <v>4864482.4800000004</v>
      </c>
      <c r="J39" s="36">
        <f t="shared" si="7"/>
        <v>31200</v>
      </c>
      <c r="K39" s="39" t="s">
        <v>49</v>
      </c>
    </row>
    <row r="40" spans="1:16" x14ac:dyDescent="0.3">
      <c r="A40" s="19">
        <v>5</v>
      </c>
      <c r="B40" s="34" t="s">
        <v>58</v>
      </c>
      <c r="C40" s="35">
        <f>C37</f>
        <v>13</v>
      </c>
      <c r="D40" s="34" t="s">
        <v>47</v>
      </c>
      <c r="E40" s="38">
        <f t="shared" si="8"/>
        <v>608060.31000000006</v>
      </c>
      <c r="F40" s="34" t="s">
        <v>48</v>
      </c>
      <c r="G40" s="34">
        <v>2</v>
      </c>
      <c r="H40" s="43">
        <f t="shared" si="5"/>
        <v>1216120.6200000001</v>
      </c>
      <c r="I40" s="38">
        <f t="shared" si="6"/>
        <v>15809568.060000002</v>
      </c>
      <c r="J40" s="36">
        <f t="shared" si="7"/>
        <v>101400.00000000001</v>
      </c>
      <c r="K40" s="39" t="s">
        <v>49</v>
      </c>
    </row>
    <row r="41" spans="1:16" x14ac:dyDescent="0.3">
      <c r="A41" s="19">
        <v>6</v>
      </c>
      <c r="B41" s="34" t="s">
        <v>59</v>
      </c>
      <c r="C41" s="35">
        <f>C39</f>
        <v>4</v>
      </c>
      <c r="D41" s="34" t="s">
        <v>47</v>
      </c>
      <c r="E41" s="38">
        <f t="shared" si="8"/>
        <v>85250</v>
      </c>
      <c r="F41" s="34" t="s">
        <v>60</v>
      </c>
      <c r="G41" s="34">
        <v>8</v>
      </c>
      <c r="H41" s="43">
        <f t="shared" si="5"/>
        <v>682000</v>
      </c>
      <c r="I41" s="38">
        <f t="shared" si="6"/>
        <v>2728000</v>
      </c>
      <c r="J41" s="36">
        <f t="shared" si="7"/>
        <v>17496.94861682388</v>
      </c>
      <c r="K41" s="39" t="s">
        <v>69</v>
      </c>
    </row>
    <row r="42" spans="1:16" x14ac:dyDescent="0.3">
      <c r="A42" s="19">
        <v>7</v>
      </c>
      <c r="B42" s="34" t="s">
        <v>62</v>
      </c>
      <c r="C42" s="35">
        <f>C40</f>
        <v>13</v>
      </c>
      <c r="D42" s="34" t="s">
        <v>47</v>
      </c>
      <c r="E42" s="38">
        <f t="shared" si="8"/>
        <v>38750</v>
      </c>
      <c r="F42" s="34" t="s">
        <v>60</v>
      </c>
      <c r="G42" s="34">
        <v>8</v>
      </c>
      <c r="H42" s="43">
        <f t="shared" si="5"/>
        <v>310000</v>
      </c>
      <c r="I42" s="38">
        <f t="shared" si="6"/>
        <v>4030000</v>
      </c>
      <c r="J42" s="36">
        <f t="shared" si="7"/>
        <v>25847.765002126187</v>
      </c>
      <c r="K42" s="39" t="s">
        <v>69</v>
      </c>
    </row>
    <row r="43" spans="1:16" x14ac:dyDescent="0.3">
      <c r="A43" s="19">
        <v>8</v>
      </c>
      <c r="B43" s="34" t="s">
        <v>63</v>
      </c>
      <c r="C43" s="35">
        <f>C41</f>
        <v>4</v>
      </c>
      <c r="D43" s="34" t="s">
        <v>47</v>
      </c>
      <c r="E43" s="38">
        <f t="shared" si="8"/>
        <v>85250</v>
      </c>
      <c r="F43" s="34" t="s">
        <v>55</v>
      </c>
      <c r="G43" s="34">
        <v>2</v>
      </c>
      <c r="H43" s="43">
        <f t="shared" si="5"/>
        <v>170500</v>
      </c>
      <c r="I43" s="38">
        <f t="shared" si="6"/>
        <v>682000</v>
      </c>
      <c r="J43" s="36">
        <f t="shared" si="7"/>
        <v>4374.23715420597</v>
      </c>
      <c r="K43" s="39" t="s">
        <v>64</v>
      </c>
    </row>
    <row r="44" spans="1:16" x14ac:dyDescent="0.3">
      <c r="A44" s="19">
        <v>9</v>
      </c>
      <c r="B44" s="34" t="s">
        <v>65</v>
      </c>
      <c r="C44" s="35">
        <f>C42</f>
        <v>13</v>
      </c>
      <c r="D44" s="34" t="s">
        <v>47</v>
      </c>
      <c r="E44" s="38">
        <f t="shared" si="8"/>
        <v>20268.677</v>
      </c>
      <c r="F44" s="34" t="s">
        <v>55</v>
      </c>
      <c r="G44" s="34">
        <v>2</v>
      </c>
      <c r="H44" s="43">
        <f t="shared" si="5"/>
        <v>40537.353999999999</v>
      </c>
      <c r="I44" s="38">
        <f t="shared" si="6"/>
        <v>526985.60199999996</v>
      </c>
      <c r="J44" s="36">
        <f t="shared" si="7"/>
        <v>3379.9999999999995</v>
      </c>
      <c r="K44" s="39" t="s">
        <v>64</v>
      </c>
    </row>
    <row r="45" spans="1:16" x14ac:dyDescent="0.3">
      <c r="A45" s="19"/>
      <c r="B45" s="34"/>
      <c r="C45" s="35"/>
      <c r="D45" s="34"/>
      <c r="E45" s="36"/>
      <c r="F45" s="34"/>
      <c r="G45" s="34"/>
      <c r="H45" s="37"/>
      <c r="I45" s="38"/>
      <c r="J45" s="36"/>
      <c r="K45" s="39"/>
    </row>
    <row r="46" spans="1:16" x14ac:dyDescent="0.3">
      <c r="A46" s="19"/>
      <c r="B46" s="34"/>
      <c r="C46" s="34"/>
      <c r="D46" s="34"/>
      <c r="E46" s="34"/>
      <c r="F46" s="34"/>
      <c r="G46" s="34"/>
      <c r="H46" s="34"/>
      <c r="I46" s="40">
        <f>SUM(I36:I45)</f>
        <v>30099036.142000005</v>
      </c>
      <c r="J46" s="41">
        <f>SUM(J36:J45)</f>
        <v>193050.32580370197</v>
      </c>
      <c r="K46" s="42"/>
    </row>
    <row r="47" spans="1:16" x14ac:dyDescent="0.3">
      <c r="A47" s="821" t="str">
        <f>'[13]Soku Nag Travel plan'!G2</f>
        <v>SIEMENS NAG compressor SIL classification workshop. Hengelo, Netherlands</v>
      </c>
      <c r="B47" s="822"/>
      <c r="C47" s="822"/>
      <c r="D47" s="822"/>
      <c r="E47" s="822"/>
      <c r="F47" s="822"/>
      <c r="G47" s="822"/>
      <c r="H47" s="822"/>
      <c r="I47" s="822"/>
      <c r="J47" s="822"/>
      <c r="K47" s="823"/>
    </row>
    <row r="48" spans="1:16" x14ac:dyDescent="0.3">
      <c r="A48" s="19">
        <v>1</v>
      </c>
      <c r="B48" s="34" t="s">
        <v>66</v>
      </c>
      <c r="C48" s="35">
        <f>'[13]Soku Nag Travel plan'!G42</f>
        <v>9</v>
      </c>
      <c r="D48" s="34" t="s">
        <v>47</v>
      </c>
      <c r="E48" s="38">
        <f>E36</f>
        <v>25000</v>
      </c>
      <c r="F48" s="34" t="s">
        <v>48</v>
      </c>
      <c r="G48" s="34">
        <v>2</v>
      </c>
      <c r="H48" s="43">
        <f>E48*G48</f>
        <v>50000</v>
      </c>
      <c r="I48" s="38">
        <f>H48*C48</f>
        <v>450000</v>
      </c>
      <c r="J48" s="36">
        <f>I48/155.9129</f>
        <v>2886.2268612795988</v>
      </c>
      <c r="K48" s="39" t="s">
        <v>49</v>
      </c>
    </row>
    <row r="49" spans="1:11" x14ac:dyDescent="0.3">
      <c r="A49" s="19">
        <v>2</v>
      </c>
      <c r="B49" s="34" t="s">
        <v>67</v>
      </c>
      <c r="C49" s="35">
        <f>C48</f>
        <v>9</v>
      </c>
      <c r="D49" s="34" t="s">
        <v>47</v>
      </c>
      <c r="E49" s="38">
        <v>60000</v>
      </c>
      <c r="F49" s="34" t="s">
        <v>51</v>
      </c>
      <c r="G49" s="34">
        <v>1</v>
      </c>
      <c r="H49" s="43">
        <f t="shared" ref="H49:H56" si="9">E49*G49</f>
        <v>60000</v>
      </c>
      <c r="I49" s="38">
        <f t="shared" ref="I49:I56" si="10">H49*C49</f>
        <v>540000</v>
      </c>
      <c r="J49" s="36">
        <f t="shared" ref="J49:J56" si="11">I49/155.9129</f>
        <v>3463.4722335355186</v>
      </c>
      <c r="K49" s="39" t="s">
        <v>52</v>
      </c>
    </row>
    <row r="50" spans="1:11" x14ac:dyDescent="0.3">
      <c r="A50" s="19">
        <v>3</v>
      </c>
      <c r="B50" s="34" t="s">
        <v>68</v>
      </c>
      <c r="C50" s="35">
        <v>1</v>
      </c>
      <c r="D50" s="34" t="s">
        <v>54</v>
      </c>
      <c r="E50" s="38">
        <v>14000</v>
      </c>
      <c r="F50" s="34" t="s">
        <v>55</v>
      </c>
      <c r="G50" s="34">
        <v>2</v>
      </c>
      <c r="H50" s="43">
        <f t="shared" si="9"/>
        <v>28000</v>
      </c>
      <c r="I50" s="38">
        <f t="shared" si="10"/>
        <v>28000</v>
      </c>
      <c r="J50" s="36">
        <f t="shared" si="11"/>
        <v>179.58744914628616</v>
      </c>
      <c r="K50" s="39" t="s">
        <v>56</v>
      </c>
    </row>
    <row r="51" spans="1:11" x14ac:dyDescent="0.3">
      <c r="A51" s="19">
        <v>4</v>
      </c>
      <c r="B51" s="34" t="s">
        <v>57</v>
      </c>
      <c r="C51" s="35">
        <f>'[13]Soku Nag Travel plan'!G43</f>
        <v>4</v>
      </c>
      <c r="D51" s="34" t="s">
        <v>47</v>
      </c>
      <c r="E51" s="38">
        <f>E39</f>
        <v>608060.31000000006</v>
      </c>
      <c r="F51" s="34" t="s">
        <v>48</v>
      </c>
      <c r="G51" s="34">
        <v>2</v>
      </c>
      <c r="H51" s="43">
        <f t="shared" si="9"/>
        <v>1216120.6200000001</v>
      </c>
      <c r="I51" s="38">
        <f t="shared" si="10"/>
        <v>4864482.4800000004</v>
      </c>
      <c r="J51" s="36">
        <f t="shared" si="11"/>
        <v>31200</v>
      </c>
      <c r="K51" s="39" t="s">
        <v>49</v>
      </c>
    </row>
    <row r="52" spans="1:11" x14ac:dyDescent="0.3">
      <c r="A52" s="19">
        <v>5</v>
      </c>
      <c r="B52" s="34" t="s">
        <v>58</v>
      </c>
      <c r="C52" s="35">
        <f>C49</f>
        <v>9</v>
      </c>
      <c r="D52" s="34" t="s">
        <v>47</v>
      </c>
      <c r="E52" s="38">
        <f>E40</f>
        <v>608060.31000000006</v>
      </c>
      <c r="F52" s="34" t="s">
        <v>48</v>
      </c>
      <c r="G52" s="34">
        <v>2</v>
      </c>
      <c r="H52" s="43">
        <f t="shared" si="9"/>
        <v>1216120.6200000001</v>
      </c>
      <c r="I52" s="38">
        <f t="shared" si="10"/>
        <v>10945085.580000002</v>
      </c>
      <c r="J52" s="36">
        <f t="shared" si="11"/>
        <v>70200.000000000015</v>
      </c>
      <c r="K52" s="39" t="s">
        <v>49</v>
      </c>
    </row>
    <row r="53" spans="1:11" x14ac:dyDescent="0.3">
      <c r="A53" s="19">
        <v>6</v>
      </c>
      <c r="B53" s="34" t="s">
        <v>59</v>
      </c>
      <c r="C53" s="35">
        <f>C51</f>
        <v>4</v>
      </c>
      <c r="D53" s="34" t="s">
        <v>47</v>
      </c>
      <c r="E53" s="38">
        <v>85250</v>
      </c>
      <c r="F53" s="34" t="s">
        <v>60</v>
      </c>
      <c r="G53" s="34">
        <v>3</v>
      </c>
      <c r="H53" s="43">
        <f t="shared" si="9"/>
        <v>255750</v>
      </c>
      <c r="I53" s="38">
        <f t="shared" si="10"/>
        <v>1023000</v>
      </c>
      <c r="J53" s="36">
        <f t="shared" si="11"/>
        <v>6561.355731308955</v>
      </c>
      <c r="K53" s="39" t="s">
        <v>70</v>
      </c>
    </row>
    <row r="54" spans="1:11" x14ac:dyDescent="0.3">
      <c r="A54" s="19">
        <v>7</v>
      </c>
      <c r="B54" s="34" t="s">
        <v>62</v>
      </c>
      <c r="C54" s="35">
        <f>C52</f>
        <v>9</v>
      </c>
      <c r="D54" s="34" t="s">
        <v>47</v>
      </c>
      <c r="E54" s="38">
        <v>38750</v>
      </c>
      <c r="F54" s="34" t="s">
        <v>60</v>
      </c>
      <c r="G54" s="34">
        <v>3</v>
      </c>
      <c r="H54" s="43">
        <f t="shared" si="9"/>
        <v>116250</v>
      </c>
      <c r="I54" s="38">
        <f t="shared" si="10"/>
        <v>1046250</v>
      </c>
      <c r="J54" s="36">
        <f t="shared" si="11"/>
        <v>6710.4774524750674</v>
      </c>
      <c r="K54" s="39" t="s">
        <v>70</v>
      </c>
    </row>
    <row r="55" spans="1:11" x14ac:dyDescent="0.3">
      <c r="A55" s="19">
        <v>8</v>
      </c>
      <c r="B55" s="34" t="s">
        <v>63</v>
      </c>
      <c r="C55" s="35">
        <f>C53</f>
        <v>4</v>
      </c>
      <c r="D55" s="34" t="s">
        <v>47</v>
      </c>
      <c r="E55" s="38">
        <v>85250</v>
      </c>
      <c r="F55" s="34" t="s">
        <v>55</v>
      </c>
      <c r="G55" s="34">
        <v>2</v>
      </c>
      <c r="H55" s="43">
        <f t="shared" si="9"/>
        <v>170500</v>
      </c>
      <c r="I55" s="38">
        <f t="shared" si="10"/>
        <v>682000</v>
      </c>
      <c r="J55" s="36">
        <f t="shared" si="11"/>
        <v>4374.23715420597</v>
      </c>
      <c r="K55" s="39" t="s">
        <v>64</v>
      </c>
    </row>
    <row r="56" spans="1:11" x14ac:dyDescent="0.3">
      <c r="A56" s="19">
        <v>9</v>
      </c>
      <c r="B56" s="34" t="s">
        <v>65</v>
      </c>
      <c r="C56" s="35">
        <f>C54</f>
        <v>9</v>
      </c>
      <c r="D56" s="34" t="s">
        <v>47</v>
      </c>
      <c r="E56" s="38">
        <v>20268.677</v>
      </c>
      <c r="F56" s="34" t="s">
        <v>55</v>
      </c>
      <c r="G56" s="34">
        <v>2</v>
      </c>
      <c r="H56" s="43">
        <f t="shared" si="9"/>
        <v>40537.353999999999</v>
      </c>
      <c r="I56" s="38">
        <f t="shared" si="10"/>
        <v>364836.18599999999</v>
      </c>
      <c r="J56" s="36">
        <f t="shared" si="11"/>
        <v>2340</v>
      </c>
      <c r="K56" s="39" t="s">
        <v>64</v>
      </c>
    </row>
    <row r="57" spans="1:11" x14ac:dyDescent="0.3">
      <c r="A57" s="19"/>
      <c r="B57" s="34"/>
      <c r="C57" s="35"/>
      <c r="D57" s="34"/>
      <c r="E57" s="38"/>
      <c r="F57" s="34"/>
      <c r="G57" s="34"/>
      <c r="H57" s="43"/>
      <c r="I57" s="38"/>
      <c r="J57" s="36"/>
      <c r="K57" s="39"/>
    </row>
    <row r="58" spans="1:11" x14ac:dyDescent="0.3">
      <c r="A58" s="19"/>
      <c r="B58" s="34"/>
      <c r="C58" s="35"/>
      <c r="D58" s="34"/>
      <c r="E58" s="36"/>
      <c r="F58" s="34"/>
      <c r="G58" s="34"/>
      <c r="H58" s="37"/>
      <c r="I58" s="38"/>
      <c r="J58" s="36"/>
      <c r="K58" s="39"/>
    </row>
    <row r="59" spans="1:11" x14ac:dyDescent="0.3">
      <c r="A59" s="19"/>
      <c r="B59" s="34"/>
      <c r="C59" s="34"/>
      <c r="D59" s="34"/>
      <c r="E59" s="34"/>
      <c r="F59" s="34"/>
      <c r="G59" s="34"/>
      <c r="H59" s="34"/>
      <c r="I59" s="40">
        <f>SUM(I48:I58)</f>
        <v>19943654.246000003</v>
      </c>
      <c r="J59" s="41">
        <f>SUM(J48:J58)</f>
        <v>127915.3568819514</v>
      </c>
      <c r="K59" s="42"/>
    </row>
    <row r="60" spans="1:11" x14ac:dyDescent="0.3">
      <c r="A60" s="821" t="str">
        <f>'[13]Soku Nag Travel plan'!I2</f>
        <v>SIEMENS NAG compressor Factory Acceptance Test (FAT). Hengelo, Netherlands</v>
      </c>
      <c r="B60" s="822"/>
      <c r="C60" s="822"/>
      <c r="D60" s="822"/>
      <c r="E60" s="822"/>
      <c r="F60" s="822"/>
      <c r="G60" s="822"/>
      <c r="H60" s="822"/>
      <c r="I60" s="822"/>
      <c r="J60" s="822"/>
      <c r="K60" s="823"/>
    </row>
    <row r="61" spans="1:11" x14ac:dyDescent="0.3">
      <c r="A61" s="19">
        <v>1</v>
      </c>
      <c r="B61" s="34" t="s">
        <v>66</v>
      </c>
      <c r="C61" s="35">
        <f>'[13]Soku Nag Travel plan'!I42</f>
        <v>13</v>
      </c>
      <c r="D61" s="34" t="s">
        <v>47</v>
      </c>
      <c r="E61" s="38">
        <f>E48</f>
        <v>25000</v>
      </c>
      <c r="F61" s="34" t="s">
        <v>48</v>
      </c>
      <c r="G61" s="34">
        <v>2</v>
      </c>
      <c r="H61" s="43">
        <f>E61*G61</f>
        <v>50000</v>
      </c>
      <c r="I61" s="38">
        <f>C61*H61</f>
        <v>650000</v>
      </c>
      <c r="J61" s="36">
        <f>I61/155.9129</f>
        <v>4168.9943551816432</v>
      </c>
      <c r="K61" s="39" t="s">
        <v>49</v>
      </c>
    </row>
    <row r="62" spans="1:11" x14ac:dyDescent="0.3">
      <c r="A62" s="19">
        <v>2</v>
      </c>
      <c r="B62" s="34" t="s">
        <v>67</v>
      </c>
      <c r="C62" s="35">
        <f>C61</f>
        <v>13</v>
      </c>
      <c r="D62" s="34" t="s">
        <v>47</v>
      </c>
      <c r="E62" s="38">
        <v>60000</v>
      </c>
      <c r="F62" s="34" t="s">
        <v>51</v>
      </c>
      <c r="G62" s="34">
        <v>1</v>
      </c>
      <c r="H62" s="43">
        <f t="shared" ref="H62:H69" si="12">E62*G62</f>
        <v>60000</v>
      </c>
      <c r="I62" s="38">
        <f t="shared" ref="I62:I69" si="13">C62*H62</f>
        <v>780000</v>
      </c>
      <c r="J62" s="36">
        <f t="shared" ref="J62:J69" si="14">I62/155.9129</f>
        <v>5002.7932262179711</v>
      </c>
      <c r="K62" s="39" t="s">
        <v>52</v>
      </c>
    </row>
    <row r="63" spans="1:11" x14ac:dyDescent="0.3">
      <c r="A63" s="19">
        <v>3</v>
      </c>
      <c r="B63" s="34" t="s">
        <v>68</v>
      </c>
      <c r="C63" s="35">
        <v>1</v>
      </c>
      <c r="D63" s="34" t="s">
        <v>54</v>
      </c>
      <c r="E63" s="38">
        <v>14000</v>
      </c>
      <c r="F63" s="34" t="s">
        <v>55</v>
      </c>
      <c r="G63" s="34">
        <v>2</v>
      </c>
      <c r="H63" s="43">
        <f t="shared" si="12"/>
        <v>28000</v>
      </c>
      <c r="I63" s="38">
        <f t="shared" si="13"/>
        <v>28000</v>
      </c>
      <c r="J63" s="36">
        <f t="shared" si="14"/>
        <v>179.58744914628616</v>
      </c>
      <c r="K63" s="39" t="s">
        <v>56</v>
      </c>
    </row>
    <row r="64" spans="1:11" x14ac:dyDescent="0.3">
      <c r="A64" s="19">
        <v>4</v>
      </c>
      <c r="B64" s="34" t="s">
        <v>57</v>
      </c>
      <c r="C64" s="35">
        <f>'[13]Soku Nag Travel plan'!I43</f>
        <v>7</v>
      </c>
      <c r="D64" s="34" t="s">
        <v>47</v>
      </c>
      <c r="E64" s="38">
        <f>E51</f>
        <v>608060.31000000006</v>
      </c>
      <c r="F64" s="34" t="s">
        <v>48</v>
      </c>
      <c r="G64" s="34">
        <v>2</v>
      </c>
      <c r="H64" s="43">
        <f t="shared" si="12"/>
        <v>1216120.6200000001</v>
      </c>
      <c r="I64" s="38">
        <f t="shared" si="13"/>
        <v>8512844.3399999999</v>
      </c>
      <c r="J64" s="36">
        <f t="shared" si="14"/>
        <v>54600</v>
      </c>
      <c r="K64" s="39" t="s">
        <v>49</v>
      </c>
    </row>
    <row r="65" spans="1:11" x14ac:dyDescent="0.3">
      <c r="A65" s="19">
        <v>5</v>
      </c>
      <c r="B65" s="34" t="s">
        <v>58</v>
      </c>
      <c r="C65" s="35">
        <f>C62</f>
        <v>13</v>
      </c>
      <c r="D65" s="34" t="s">
        <v>47</v>
      </c>
      <c r="E65" s="38">
        <f>E52</f>
        <v>608060.31000000006</v>
      </c>
      <c r="F65" s="34" t="s">
        <v>48</v>
      </c>
      <c r="G65" s="34">
        <v>2</v>
      </c>
      <c r="H65" s="43">
        <f t="shared" si="12"/>
        <v>1216120.6200000001</v>
      </c>
      <c r="I65" s="38">
        <f t="shared" si="13"/>
        <v>15809568.060000002</v>
      </c>
      <c r="J65" s="36">
        <f t="shared" si="14"/>
        <v>101400.00000000001</v>
      </c>
      <c r="K65" s="39" t="s">
        <v>49</v>
      </c>
    </row>
    <row r="66" spans="1:11" x14ac:dyDescent="0.3">
      <c r="A66" s="19">
        <v>6</v>
      </c>
      <c r="B66" s="34" t="s">
        <v>59</v>
      </c>
      <c r="C66" s="35">
        <f>C64</f>
        <v>7</v>
      </c>
      <c r="D66" s="34" t="s">
        <v>47</v>
      </c>
      <c r="E66" s="38">
        <v>85250</v>
      </c>
      <c r="F66" s="34" t="s">
        <v>60</v>
      </c>
      <c r="G66" s="34">
        <v>5</v>
      </c>
      <c r="H66" s="43">
        <f t="shared" si="12"/>
        <v>426250</v>
      </c>
      <c r="I66" s="38">
        <f t="shared" si="13"/>
        <v>2983750</v>
      </c>
      <c r="J66" s="36">
        <f t="shared" si="14"/>
        <v>19137.287549651119</v>
      </c>
      <c r="K66" s="39" t="s">
        <v>71</v>
      </c>
    </row>
    <row r="67" spans="1:11" x14ac:dyDescent="0.3">
      <c r="A67" s="19">
        <v>7</v>
      </c>
      <c r="B67" s="34" t="s">
        <v>62</v>
      </c>
      <c r="C67" s="35">
        <f>C65</f>
        <v>13</v>
      </c>
      <c r="D67" s="34" t="s">
        <v>47</v>
      </c>
      <c r="E67" s="38">
        <v>38750</v>
      </c>
      <c r="F67" s="34" t="s">
        <v>60</v>
      </c>
      <c r="G67" s="34">
        <v>5</v>
      </c>
      <c r="H67" s="43">
        <f t="shared" si="12"/>
        <v>193750</v>
      </c>
      <c r="I67" s="38">
        <f t="shared" si="13"/>
        <v>2518750</v>
      </c>
      <c r="J67" s="36">
        <f t="shared" si="14"/>
        <v>16154.853126328866</v>
      </c>
      <c r="K67" s="39" t="s">
        <v>71</v>
      </c>
    </row>
    <row r="68" spans="1:11" x14ac:dyDescent="0.3">
      <c r="A68" s="19">
        <v>8</v>
      </c>
      <c r="B68" s="34" t="s">
        <v>63</v>
      </c>
      <c r="C68" s="35">
        <f>C66</f>
        <v>7</v>
      </c>
      <c r="D68" s="34" t="s">
        <v>47</v>
      </c>
      <c r="E68" s="38">
        <v>85250</v>
      </c>
      <c r="F68" s="34" t="s">
        <v>55</v>
      </c>
      <c r="G68" s="34">
        <v>2</v>
      </c>
      <c r="H68" s="43">
        <f t="shared" si="12"/>
        <v>170500</v>
      </c>
      <c r="I68" s="38">
        <f t="shared" si="13"/>
        <v>1193500</v>
      </c>
      <c r="J68" s="36">
        <f t="shared" si="14"/>
        <v>7654.9150198604475</v>
      </c>
      <c r="K68" s="39" t="s">
        <v>64</v>
      </c>
    </row>
    <row r="69" spans="1:11" x14ac:dyDescent="0.3">
      <c r="A69" s="19">
        <v>9</v>
      </c>
      <c r="B69" s="34" t="s">
        <v>65</v>
      </c>
      <c r="C69" s="35">
        <f>C67</f>
        <v>13</v>
      </c>
      <c r="D69" s="34" t="s">
        <v>47</v>
      </c>
      <c r="E69" s="38">
        <v>20268.677</v>
      </c>
      <c r="F69" s="34" t="s">
        <v>55</v>
      </c>
      <c r="G69" s="34">
        <v>2</v>
      </c>
      <c r="H69" s="43">
        <f t="shared" si="12"/>
        <v>40537.353999999999</v>
      </c>
      <c r="I69" s="38">
        <f t="shared" si="13"/>
        <v>526985.60199999996</v>
      </c>
      <c r="J69" s="36">
        <f t="shared" si="14"/>
        <v>3379.9999999999995</v>
      </c>
      <c r="K69" s="39" t="s">
        <v>64</v>
      </c>
    </row>
    <row r="70" spans="1:11" x14ac:dyDescent="0.3">
      <c r="A70" s="19"/>
      <c r="B70" s="34"/>
      <c r="C70" s="35"/>
      <c r="D70" s="34"/>
      <c r="E70" s="36"/>
      <c r="F70" s="34"/>
      <c r="G70" s="34"/>
      <c r="H70" s="37"/>
      <c r="I70" s="38"/>
      <c r="J70" s="36"/>
      <c r="K70" s="39"/>
    </row>
    <row r="71" spans="1:11" ht="14.4" thickBot="1" x14ac:dyDescent="0.35">
      <c r="A71" s="19"/>
      <c r="B71" s="34"/>
      <c r="C71" s="34"/>
      <c r="D71" s="34"/>
      <c r="E71" s="34"/>
      <c r="F71" s="34"/>
      <c r="G71" s="34"/>
      <c r="H71" s="34"/>
      <c r="I71" s="40">
        <f>SUM(I61:I70)</f>
        <v>33003398.002000004</v>
      </c>
      <c r="J71" s="41">
        <f>SUM(J61:J70)</f>
        <v>211678.43072638637</v>
      </c>
      <c r="K71" s="42"/>
    </row>
    <row r="72" spans="1:11" ht="15.75" customHeight="1" thickBot="1" x14ac:dyDescent="0.35">
      <c r="A72" s="803" t="str">
        <f>'[13]Soku Nag Travel plan'!J2</f>
        <v>GE Turbine Controls Design Review/ HAZID/ HAZOP. Florence, Italy</v>
      </c>
      <c r="B72" s="804"/>
      <c r="C72" s="804"/>
      <c r="D72" s="804"/>
      <c r="E72" s="804"/>
      <c r="F72" s="804"/>
      <c r="G72" s="804"/>
      <c r="H72" s="804"/>
      <c r="I72" s="804"/>
      <c r="J72" s="804"/>
      <c r="K72" s="805"/>
    </row>
    <row r="73" spans="1:11" x14ac:dyDescent="0.3">
      <c r="A73" s="19">
        <v>1</v>
      </c>
      <c r="B73" s="34" t="s">
        <v>66</v>
      </c>
      <c r="C73" s="35">
        <f>'[13]Soku Nag Travel plan'!J42</f>
        <v>6</v>
      </c>
      <c r="D73" s="34" t="s">
        <v>47</v>
      </c>
      <c r="E73" s="38">
        <f>E61</f>
        <v>25000</v>
      </c>
      <c r="F73" s="34" t="s">
        <v>48</v>
      </c>
      <c r="G73" s="34">
        <v>2</v>
      </c>
      <c r="H73" s="43">
        <f>E73*G73</f>
        <v>50000</v>
      </c>
      <c r="I73" s="38">
        <f>C73*H73</f>
        <v>300000</v>
      </c>
      <c r="J73" s="36">
        <f>I73/155.9129</f>
        <v>1924.1512408530659</v>
      </c>
      <c r="K73" s="39" t="s">
        <v>49</v>
      </c>
    </row>
    <row r="74" spans="1:11" x14ac:dyDescent="0.3">
      <c r="A74" s="19">
        <v>2</v>
      </c>
      <c r="B74" s="34" t="s">
        <v>67</v>
      </c>
      <c r="C74" s="35">
        <f>C73</f>
        <v>6</v>
      </c>
      <c r="D74" s="34" t="s">
        <v>47</v>
      </c>
      <c r="E74" s="38">
        <v>60000</v>
      </c>
      <c r="F74" s="34" t="s">
        <v>51</v>
      </c>
      <c r="G74" s="34">
        <v>1</v>
      </c>
      <c r="H74" s="43">
        <f t="shared" ref="H74:H81" si="15">E74*G74</f>
        <v>60000</v>
      </c>
      <c r="I74" s="38">
        <f t="shared" ref="I74:I81" si="16">C74*H74</f>
        <v>360000</v>
      </c>
      <c r="J74" s="36">
        <f t="shared" ref="J74:J81" si="17">I74/155.9129</f>
        <v>2308.9814890236789</v>
      </c>
      <c r="K74" s="39" t="s">
        <v>52</v>
      </c>
    </row>
    <row r="75" spans="1:11" x14ac:dyDescent="0.3">
      <c r="A75" s="19">
        <v>3</v>
      </c>
      <c r="B75" s="34" t="s">
        <v>68</v>
      </c>
      <c r="C75" s="35">
        <v>1</v>
      </c>
      <c r="D75" s="34" t="s">
        <v>54</v>
      </c>
      <c r="E75" s="38">
        <v>14000</v>
      </c>
      <c r="F75" s="34" t="s">
        <v>55</v>
      </c>
      <c r="G75" s="34">
        <v>2</v>
      </c>
      <c r="H75" s="43">
        <f t="shared" si="15"/>
        <v>28000</v>
      </c>
      <c r="I75" s="38">
        <f t="shared" si="16"/>
        <v>28000</v>
      </c>
      <c r="J75" s="36">
        <f t="shared" si="17"/>
        <v>179.58744914628616</v>
      </c>
      <c r="K75" s="39" t="s">
        <v>56</v>
      </c>
    </row>
    <row r="76" spans="1:11" x14ac:dyDescent="0.3">
      <c r="A76" s="19">
        <v>4</v>
      </c>
      <c r="B76" s="34" t="s">
        <v>57</v>
      </c>
      <c r="C76" s="35">
        <f>'[13]Soku Nag Travel plan'!J43</f>
        <v>4</v>
      </c>
      <c r="D76" s="34" t="s">
        <v>47</v>
      </c>
      <c r="E76" s="38">
        <f>E64</f>
        <v>608060.31000000006</v>
      </c>
      <c r="F76" s="34" t="s">
        <v>48</v>
      </c>
      <c r="G76" s="34">
        <v>2</v>
      </c>
      <c r="H76" s="43">
        <f t="shared" si="15"/>
        <v>1216120.6200000001</v>
      </c>
      <c r="I76" s="38">
        <f t="shared" si="16"/>
        <v>4864482.4800000004</v>
      </c>
      <c r="J76" s="36">
        <f t="shared" si="17"/>
        <v>31200</v>
      </c>
      <c r="K76" s="39" t="s">
        <v>49</v>
      </c>
    </row>
    <row r="77" spans="1:11" x14ac:dyDescent="0.3">
      <c r="A77" s="19">
        <v>5</v>
      </c>
      <c r="B77" s="34" t="s">
        <v>58</v>
      </c>
      <c r="C77" s="35">
        <f>C74</f>
        <v>6</v>
      </c>
      <c r="D77" s="34" t="s">
        <v>47</v>
      </c>
      <c r="E77" s="38">
        <f>E65</f>
        <v>608060.31000000006</v>
      </c>
      <c r="F77" s="34" t="s">
        <v>48</v>
      </c>
      <c r="G77" s="34">
        <v>2</v>
      </c>
      <c r="H77" s="43">
        <f t="shared" si="15"/>
        <v>1216120.6200000001</v>
      </c>
      <c r="I77" s="38">
        <f t="shared" si="16"/>
        <v>7296723.7200000007</v>
      </c>
      <c r="J77" s="36">
        <f t="shared" si="17"/>
        <v>46800</v>
      </c>
      <c r="K77" s="39" t="s">
        <v>49</v>
      </c>
    </row>
    <row r="78" spans="1:11" x14ac:dyDescent="0.3">
      <c r="A78" s="19">
        <v>6</v>
      </c>
      <c r="B78" s="34" t="s">
        <v>59</v>
      </c>
      <c r="C78" s="35">
        <f>C76</f>
        <v>4</v>
      </c>
      <c r="D78" s="34" t="s">
        <v>47</v>
      </c>
      <c r="E78" s="38">
        <v>85250</v>
      </c>
      <c r="F78" s="34" t="s">
        <v>60</v>
      </c>
      <c r="G78" s="34">
        <v>2</v>
      </c>
      <c r="H78" s="43">
        <f t="shared" si="15"/>
        <v>170500</v>
      </c>
      <c r="I78" s="38">
        <f t="shared" si="16"/>
        <v>682000</v>
      </c>
      <c r="J78" s="36">
        <f t="shared" si="17"/>
        <v>4374.23715420597</v>
      </c>
      <c r="K78" s="39" t="s">
        <v>61</v>
      </c>
    </row>
    <row r="79" spans="1:11" x14ac:dyDescent="0.3">
      <c r="A79" s="19">
        <v>7</v>
      </c>
      <c r="B79" s="34" t="s">
        <v>62</v>
      </c>
      <c r="C79" s="35">
        <f>C77</f>
        <v>6</v>
      </c>
      <c r="D79" s="34" t="s">
        <v>47</v>
      </c>
      <c r="E79" s="38">
        <v>38750</v>
      </c>
      <c r="F79" s="34" t="s">
        <v>60</v>
      </c>
      <c r="G79" s="34">
        <v>2</v>
      </c>
      <c r="H79" s="43">
        <f t="shared" si="15"/>
        <v>77500</v>
      </c>
      <c r="I79" s="38">
        <f t="shared" si="16"/>
        <v>465000</v>
      </c>
      <c r="J79" s="36">
        <f t="shared" si="17"/>
        <v>2982.4344233222523</v>
      </c>
      <c r="K79" s="39" t="s">
        <v>61</v>
      </c>
    </row>
    <row r="80" spans="1:11" x14ac:dyDescent="0.3">
      <c r="A80" s="19">
        <v>8</v>
      </c>
      <c r="B80" s="34" t="s">
        <v>63</v>
      </c>
      <c r="C80" s="35">
        <f>C78</f>
        <v>4</v>
      </c>
      <c r="D80" s="34" t="s">
        <v>47</v>
      </c>
      <c r="E80" s="38">
        <v>85250</v>
      </c>
      <c r="F80" s="34" t="s">
        <v>55</v>
      </c>
      <c r="G80" s="34">
        <v>2</v>
      </c>
      <c r="H80" s="43">
        <f t="shared" si="15"/>
        <v>170500</v>
      </c>
      <c r="I80" s="38">
        <f t="shared" si="16"/>
        <v>682000</v>
      </c>
      <c r="J80" s="36">
        <f t="shared" si="17"/>
        <v>4374.23715420597</v>
      </c>
      <c r="K80" s="39" t="s">
        <v>64</v>
      </c>
    </row>
    <row r="81" spans="1:11" x14ac:dyDescent="0.3">
      <c r="A81" s="19">
        <v>9</v>
      </c>
      <c r="B81" s="34" t="s">
        <v>65</v>
      </c>
      <c r="C81" s="35">
        <f>C79</f>
        <v>6</v>
      </c>
      <c r="D81" s="34" t="s">
        <v>47</v>
      </c>
      <c r="E81" s="38">
        <v>20268.677</v>
      </c>
      <c r="F81" s="34" t="s">
        <v>55</v>
      </c>
      <c r="G81" s="34">
        <v>2</v>
      </c>
      <c r="H81" s="43">
        <f t="shared" si="15"/>
        <v>40537.353999999999</v>
      </c>
      <c r="I81" s="38">
        <f t="shared" si="16"/>
        <v>243224.12400000001</v>
      </c>
      <c r="J81" s="36">
        <f t="shared" si="17"/>
        <v>1560</v>
      </c>
      <c r="K81" s="39" t="s">
        <v>64</v>
      </c>
    </row>
    <row r="82" spans="1:11" x14ac:dyDescent="0.3">
      <c r="A82" s="19"/>
      <c r="B82" s="34"/>
      <c r="C82" s="35"/>
      <c r="D82" s="34"/>
      <c r="E82" s="36"/>
      <c r="F82" s="34"/>
      <c r="G82" s="34"/>
      <c r="H82" s="37"/>
      <c r="I82" s="38"/>
      <c r="J82" s="36"/>
      <c r="K82" s="39"/>
    </row>
    <row r="83" spans="1:11" ht="14.4" thickBot="1" x14ac:dyDescent="0.35">
      <c r="A83" s="19"/>
      <c r="B83" s="34"/>
      <c r="C83" s="34"/>
      <c r="D83" s="34"/>
      <c r="E83" s="34"/>
      <c r="F83" s="34"/>
      <c r="G83" s="34"/>
      <c r="H83" s="34"/>
      <c r="I83" s="40">
        <f>SUM(I73:I82)</f>
        <v>14921430.324000001</v>
      </c>
      <c r="J83" s="41">
        <f>SUM(J73:J82)</f>
        <v>95703.628910757223</v>
      </c>
      <c r="K83" s="42"/>
    </row>
    <row r="84" spans="1:11" ht="16.5" customHeight="1" thickBot="1" x14ac:dyDescent="0.35">
      <c r="A84" s="803" t="str">
        <f>'[13]Soku Nag Travel plan'!K2</f>
        <v>GE Turbine Controls Factory Acceptance Test (FAT). Florence, Italy</v>
      </c>
      <c r="B84" s="804"/>
      <c r="C84" s="804"/>
      <c r="D84" s="804"/>
      <c r="E84" s="804"/>
      <c r="F84" s="804"/>
      <c r="G84" s="804"/>
      <c r="H84" s="804"/>
      <c r="I84" s="804"/>
      <c r="J84" s="804"/>
      <c r="K84" s="805"/>
    </row>
    <row r="85" spans="1:11" x14ac:dyDescent="0.3">
      <c r="A85" s="19">
        <v>1</v>
      </c>
      <c r="B85" s="34" t="s">
        <v>66</v>
      </c>
      <c r="C85" s="35">
        <f>'[13]Soku Nag Travel plan'!K42</f>
        <v>9</v>
      </c>
      <c r="D85" s="34" t="s">
        <v>47</v>
      </c>
      <c r="E85" s="38">
        <f>E73</f>
        <v>25000</v>
      </c>
      <c r="F85" s="34" t="s">
        <v>48</v>
      </c>
      <c r="G85" s="34">
        <v>2</v>
      </c>
      <c r="H85" s="43">
        <f>E85*G85</f>
        <v>50000</v>
      </c>
      <c r="I85" s="38">
        <f>C85*H85</f>
        <v>450000</v>
      </c>
      <c r="J85" s="36">
        <f>I85/155.9129</f>
        <v>2886.2268612795988</v>
      </c>
      <c r="K85" s="39" t="s">
        <v>49</v>
      </c>
    </row>
    <row r="86" spans="1:11" x14ac:dyDescent="0.3">
      <c r="A86" s="19">
        <v>2</v>
      </c>
      <c r="B86" s="34" t="s">
        <v>67</v>
      </c>
      <c r="C86" s="35">
        <f>C85</f>
        <v>9</v>
      </c>
      <c r="D86" s="34" t="s">
        <v>47</v>
      </c>
      <c r="E86" s="38">
        <v>60000</v>
      </c>
      <c r="F86" s="34" t="s">
        <v>51</v>
      </c>
      <c r="G86" s="34">
        <v>1</v>
      </c>
      <c r="H86" s="43">
        <f t="shared" ref="H86:H93" si="18">E86*G86</f>
        <v>60000</v>
      </c>
      <c r="I86" s="38">
        <f t="shared" ref="I86:I93" si="19">C86*H86</f>
        <v>540000</v>
      </c>
      <c r="J86" s="36">
        <f t="shared" ref="J86:J93" si="20">I86/155.9129</f>
        <v>3463.4722335355186</v>
      </c>
      <c r="K86" s="39" t="s">
        <v>52</v>
      </c>
    </row>
    <row r="87" spans="1:11" x14ac:dyDescent="0.3">
      <c r="A87" s="19">
        <v>3</v>
      </c>
      <c r="B87" s="34" t="s">
        <v>68</v>
      </c>
      <c r="C87" s="35">
        <v>1</v>
      </c>
      <c r="D87" s="34" t="s">
        <v>54</v>
      </c>
      <c r="E87" s="38">
        <v>14000</v>
      </c>
      <c r="F87" s="34" t="s">
        <v>55</v>
      </c>
      <c r="G87" s="34">
        <v>2</v>
      </c>
      <c r="H87" s="43">
        <f t="shared" si="18"/>
        <v>28000</v>
      </c>
      <c r="I87" s="38">
        <f t="shared" si="19"/>
        <v>28000</v>
      </c>
      <c r="J87" s="36">
        <f t="shared" si="20"/>
        <v>179.58744914628616</v>
      </c>
      <c r="K87" s="39" t="s">
        <v>56</v>
      </c>
    </row>
    <row r="88" spans="1:11" x14ac:dyDescent="0.3">
      <c r="A88" s="19">
        <v>4</v>
      </c>
      <c r="B88" s="34" t="s">
        <v>57</v>
      </c>
      <c r="C88" s="35">
        <f>'[13]Soku Nag Travel plan'!K43</f>
        <v>4</v>
      </c>
      <c r="D88" s="34" t="s">
        <v>47</v>
      </c>
      <c r="E88" s="38">
        <f>E76</f>
        <v>608060.31000000006</v>
      </c>
      <c r="F88" s="34" t="s">
        <v>48</v>
      </c>
      <c r="G88" s="34">
        <v>2</v>
      </c>
      <c r="H88" s="43">
        <f t="shared" si="18"/>
        <v>1216120.6200000001</v>
      </c>
      <c r="I88" s="38">
        <f t="shared" si="19"/>
        <v>4864482.4800000004</v>
      </c>
      <c r="J88" s="36">
        <f t="shared" si="20"/>
        <v>31200</v>
      </c>
      <c r="K88" s="39" t="s">
        <v>49</v>
      </c>
    </row>
    <row r="89" spans="1:11" x14ac:dyDescent="0.3">
      <c r="A89" s="19">
        <v>5</v>
      </c>
      <c r="B89" s="34" t="s">
        <v>58</v>
      </c>
      <c r="C89" s="35">
        <f>C86</f>
        <v>9</v>
      </c>
      <c r="D89" s="34" t="s">
        <v>47</v>
      </c>
      <c r="E89" s="38">
        <f>E77</f>
        <v>608060.31000000006</v>
      </c>
      <c r="F89" s="34" t="s">
        <v>48</v>
      </c>
      <c r="G89" s="34">
        <v>2</v>
      </c>
      <c r="H89" s="43">
        <f t="shared" si="18"/>
        <v>1216120.6200000001</v>
      </c>
      <c r="I89" s="38">
        <f t="shared" si="19"/>
        <v>10945085.580000002</v>
      </c>
      <c r="J89" s="36">
        <f t="shared" si="20"/>
        <v>70200.000000000015</v>
      </c>
      <c r="K89" s="39" t="s">
        <v>49</v>
      </c>
    </row>
    <row r="90" spans="1:11" x14ac:dyDescent="0.3">
      <c r="A90" s="19">
        <v>6</v>
      </c>
      <c r="B90" s="34" t="s">
        <v>59</v>
      </c>
      <c r="C90" s="35">
        <f>C88</f>
        <v>4</v>
      </c>
      <c r="D90" s="34" t="s">
        <v>47</v>
      </c>
      <c r="E90" s="38">
        <v>85250</v>
      </c>
      <c r="F90" s="34" t="s">
        <v>60</v>
      </c>
      <c r="G90" s="34">
        <v>3</v>
      </c>
      <c r="H90" s="43">
        <f t="shared" si="18"/>
        <v>255750</v>
      </c>
      <c r="I90" s="38">
        <f t="shared" si="19"/>
        <v>1023000</v>
      </c>
      <c r="J90" s="36">
        <f t="shared" si="20"/>
        <v>6561.355731308955</v>
      </c>
      <c r="K90" s="39" t="s">
        <v>70</v>
      </c>
    </row>
    <row r="91" spans="1:11" x14ac:dyDescent="0.3">
      <c r="A91" s="19">
        <v>7</v>
      </c>
      <c r="B91" s="34" t="s">
        <v>62</v>
      </c>
      <c r="C91" s="35">
        <f>C89</f>
        <v>9</v>
      </c>
      <c r="D91" s="34" t="s">
        <v>47</v>
      </c>
      <c r="E91" s="38">
        <v>38750</v>
      </c>
      <c r="F91" s="34" t="s">
        <v>60</v>
      </c>
      <c r="G91" s="34">
        <v>3</v>
      </c>
      <c r="H91" s="43">
        <f t="shared" si="18"/>
        <v>116250</v>
      </c>
      <c r="I91" s="38">
        <f t="shared" si="19"/>
        <v>1046250</v>
      </c>
      <c r="J91" s="36">
        <f t="shared" si="20"/>
        <v>6710.4774524750674</v>
      </c>
      <c r="K91" s="39" t="s">
        <v>70</v>
      </c>
    </row>
    <row r="92" spans="1:11" x14ac:dyDescent="0.3">
      <c r="A92" s="19">
        <v>8</v>
      </c>
      <c r="B92" s="34" t="s">
        <v>63</v>
      </c>
      <c r="C92" s="35">
        <f>C90</f>
        <v>4</v>
      </c>
      <c r="D92" s="34" t="s">
        <v>47</v>
      </c>
      <c r="E92" s="38">
        <v>85250</v>
      </c>
      <c r="F92" s="34" t="s">
        <v>55</v>
      </c>
      <c r="G92" s="34">
        <v>2</v>
      </c>
      <c r="H92" s="43">
        <f t="shared" si="18"/>
        <v>170500</v>
      </c>
      <c r="I92" s="38">
        <f t="shared" si="19"/>
        <v>682000</v>
      </c>
      <c r="J92" s="36">
        <f t="shared" si="20"/>
        <v>4374.23715420597</v>
      </c>
      <c r="K92" s="39" t="s">
        <v>64</v>
      </c>
    </row>
    <row r="93" spans="1:11" x14ac:dyDescent="0.3">
      <c r="A93" s="19">
        <v>9</v>
      </c>
      <c r="B93" s="34" t="s">
        <v>65</v>
      </c>
      <c r="C93" s="35">
        <f>C91</f>
        <v>9</v>
      </c>
      <c r="D93" s="34" t="s">
        <v>47</v>
      </c>
      <c r="E93" s="38">
        <v>20268.677</v>
      </c>
      <c r="F93" s="34" t="s">
        <v>55</v>
      </c>
      <c r="G93" s="34">
        <v>2</v>
      </c>
      <c r="H93" s="43">
        <f t="shared" si="18"/>
        <v>40537.353999999999</v>
      </c>
      <c r="I93" s="38">
        <f t="shared" si="19"/>
        <v>364836.18599999999</v>
      </c>
      <c r="J93" s="36">
        <f t="shared" si="20"/>
        <v>2340</v>
      </c>
      <c r="K93" s="39" t="s">
        <v>64</v>
      </c>
    </row>
    <row r="94" spans="1:11" x14ac:dyDescent="0.3">
      <c r="A94" s="19"/>
      <c r="B94" s="34"/>
      <c r="C94" s="35"/>
      <c r="D94" s="34"/>
      <c r="E94" s="36"/>
      <c r="F94" s="34"/>
      <c r="G94" s="34"/>
      <c r="H94" s="37"/>
      <c r="I94" s="38"/>
      <c r="J94" s="36"/>
      <c r="K94" s="39"/>
    </row>
    <row r="95" spans="1:11" ht="14.4" thickBot="1" x14ac:dyDescent="0.35">
      <c r="A95" s="19"/>
      <c r="B95" s="34"/>
      <c r="C95" s="34"/>
      <c r="D95" s="34"/>
      <c r="E95" s="34"/>
      <c r="F95" s="34"/>
      <c r="G95" s="34"/>
      <c r="H95" s="34"/>
      <c r="I95" s="40">
        <f>SUM(I85:I94)</f>
        <v>19943654.246000003</v>
      </c>
      <c r="J95" s="41">
        <f>SUM(J85:J94)</f>
        <v>127915.3568819514</v>
      </c>
      <c r="K95" s="42"/>
    </row>
    <row r="96" spans="1:11" ht="14.4" thickBot="1" x14ac:dyDescent="0.35">
      <c r="A96" s="806" t="str">
        <f>'[13]Soku Nag Travel plan'!L2</f>
        <v>Kick off meeting NRI/ FBM HUDSON, Florence, ITALY</v>
      </c>
      <c r="B96" s="807"/>
      <c r="C96" s="807"/>
      <c r="D96" s="807"/>
      <c r="E96" s="807"/>
      <c r="F96" s="807"/>
      <c r="G96" s="807"/>
      <c r="H96" s="807"/>
      <c r="I96" s="807"/>
      <c r="J96" s="807"/>
      <c r="K96" s="808"/>
    </row>
    <row r="97" spans="1:11" x14ac:dyDescent="0.3">
      <c r="A97" s="19">
        <v>1</v>
      </c>
      <c r="B97" s="34" t="s">
        <v>66</v>
      </c>
      <c r="C97" s="35">
        <f>'[13]Soku Nag Travel plan'!L42</f>
        <v>13</v>
      </c>
      <c r="D97" s="34" t="s">
        <v>47</v>
      </c>
      <c r="E97" s="38">
        <f>E85</f>
        <v>25000</v>
      </c>
      <c r="F97" s="34" t="s">
        <v>48</v>
      </c>
      <c r="G97" s="34">
        <v>2</v>
      </c>
      <c r="H97" s="43">
        <f>E97*G97</f>
        <v>50000</v>
      </c>
      <c r="I97" s="38">
        <f>C97*H97</f>
        <v>650000</v>
      </c>
      <c r="J97" s="36">
        <f>I97/155.9129</f>
        <v>4168.9943551816432</v>
      </c>
      <c r="K97" s="39" t="s">
        <v>49</v>
      </c>
    </row>
    <row r="98" spans="1:11" x14ac:dyDescent="0.3">
      <c r="A98" s="19">
        <v>2</v>
      </c>
      <c r="B98" s="34" t="s">
        <v>67</v>
      </c>
      <c r="C98" s="35">
        <f>C97</f>
        <v>13</v>
      </c>
      <c r="D98" s="34" t="s">
        <v>47</v>
      </c>
      <c r="E98" s="38">
        <v>60000</v>
      </c>
      <c r="F98" s="34" t="s">
        <v>51</v>
      </c>
      <c r="G98" s="34">
        <v>1</v>
      </c>
      <c r="H98" s="43">
        <f t="shared" ref="H98:H105" si="21">E98*G98</f>
        <v>60000</v>
      </c>
      <c r="I98" s="38">
        <f t="shared" ref="I98:I105" si="22">C98*H98</f>
        <v>780000</v>
      </c>
      <c r="J98" s="36">
        <f t="shared" ref="J98:J105" si="23">I98/155.9129</f>
        <v>5002.7932262179711</v>
      </c>
      <c r="K98" s="39" t="s">
        <v>52</v>
      </c>
    </row>
    <row r="99" spans="1:11" x14ac:dyDescent="0.3">
      <c r="A99" s="19">
        <v>3</v>
      </c>
      <c r="B99" s="34" t="s">
        <v>68</v>
      </c>
      <c r="C99" s="35">
        <v>1</v>
      </c>
      <c r="D99" s="34" t="s">
        <v>54</v>
      </c>
      <c r="E99" s="38">
        <v>14000</v>
      </c>
      <c r="F99" s="34" t="s">
        <v>55</v>
      </c>
      <c r="G99" s="34">
        <v>2</v>
      </c>
      <c r="H99" s="43">
        <f t="shared" si="21"/>
        <v>28000</v>
      </c>
      <c r="I99" s="38">
        <f t="shared" si="22"/>
        <v>28000</v>
      </c>
      <c r="J99" s="36">
        <f t="shared" si="23"/>
        <v>179.58744914628616</v>
      </c>
      <c r="K99" s="39" t="s">
        <v>56</v>
      </c>
    </row>
    <row r="100" spans="1:11" x14ac:dyDescent="0.3">
      <c r="A100" s="19">
        <v>4</v>
      </c>
      <c r="B100" s="34" t="s">
        <v>57</v>
      </c>
      <c r="C100" s="35">
        <f>'[13]Soku Nag Travel plan'!L43</f>
        <v>2</v>
      </c>
      <c r="D100" s="34" t="s">
        <v>47</v>
      </c>
      <c r="E100" s="38">
        <f>E88</f>
        <v>608060.31000000006</v>
      </c>
      <c r="F100" s="34" t="s">
        <v>48</v>
      </c>
      <c r="G100" s="34">
        <v>2</v>
      </c>
      <c r="H100" s="43">
        <f t="shared" si="21"/>
        <v>1216120.6200000001</v>
      </c>
      <c r="I100" s="38">
        <f t="shared" si="22"/>
        <v>2432241.2400000002</v>
      </c>
      <c r="J100" s="36">
        <f t="shared" si="23"/>
        <v>15600</v>
      </c>
      <c r="K100" s="39" t="s">
        <v>49</v>
      </c>
    </row>
    <row r="101" spans="1:11" x14ac:dyDescent="0.3">
      <c r="A101" s="19">
        <v>5</v>
      </c>
      <c r="B101" s="34" t="s">
        <v>58</v>
      </c>
      <c r="C101" s="35">
        <f>C98</f>
        <v>13</v>
      </c>
      <c r="D101" s="34" t="s">
        <v>47</v>
      </c>
      <c r="E101" s="38">
        <f>E89</f>
        <v>608060.31000000006</v>
      </c>
      <c r="F101" s="34" t="s">
        <v>48</v>
      </c>
      <c r="G101" s="34">
        <v>2</v>
      </c>
      <c r="H101" s="43">
        <f t="shared" si="21"/>
        <v>1216120.6200000001</v>
      </c>
      <c r="I101" s="38">
        <f t="shared" si="22"/>
        <v>15809568.060000002</v>
      </c>
      <c r="J101" s="36">
        <f t="shared" si="23"/>
        <v>101400.00000000001</v>
      </c>
      <c r="K101" s="39" t="s">
        <v>49</v>
      </c>
    </row>
    <row r="102" spans="1:11" x14ac:dyDescent="0.3">
      <c r="A102" s="19">
        <v>6</v>
      </c>
      <c r="B102" s="34" t="s">
        <v>59</v>
      </c>
      <c r="C102" s="35">
        <f>C100</f>
        <v>2</v>
      </c>
      <c r="D102" s="34" t="s">
        <v>47</v>
      </c>
      <c r="E102" s="38">
        <v>85250</v>
      </c>
      <c r="F102" s="34" t="s">
        <v>60</v>
      </c>
      <c r="G102" s="34">
        <v>2</v>
      </c>
      <c r="H102" s="43">
        <f t="shared" si="21"/>
        <v>170500</v>
      </c>
      <c r="I102" s="38">
        <f t="shared" si="22"/>
        <v>341000</v>
      </c>
      <c r="J102" s="36">
        <f t="shared" si="23"/>
        <v>2187.118577102985</v>
      </c>
      <c r="K102" s="39" t="s">
        <v>61</v>
      </c>
    </row>
    <row r="103" spans="1:11" x14ac:dyDescent="0.3">
      <c r="A103" s="19">
        <v>7</v>
      </c>
      <c r="B103" s="34" t="s">
        <v>62</v>
      </c>
      <c r="C103" s="35">
        <f>C101</f>
        <v>13</v>
      </c>
      <c r="D103" s="34" t="s">
        <v>47</v>
      </c>
      <c r="E103" s="38">
        <v>38750</v>
      </c>
      <c r="F103" s="34" t="s">
        <v>60</v>
      </c>
      <c r="G103" s="34">
        <v>2</v>
      </c>
      <c r="H103" s="43">
        <f t="shared" si="21"/>
        <v>77500</v>
      </c>
      <c r="I103" s="38">
        <f t="shared" si="22"/>
        <v>1007500</v>
      </c>
      <c r="J103" s="36">
        <f t="shared" si="23"/>
        <v>6461.9412505315468</v>
      </c>
      <c r="K103" s="39" t="s">
        <v>61</v>
      </c>
    </row>
    <row r="104" spans="1:11" x14ac:dyDescent="0.3">
      <c r="A104" s="19">
        <v>8</v>
      </c>
      <c r="B104" s="34" t="s">
        <v>63</v>
      </c>
      <c r="C104" s="35">
        <f>C102</f>
        <v>2</v>
      </c>
      <c r="D104" s="34" t="s">
        <v>47</v>
      </c>
      <c r="E104" s="38">
        <v>85250</v>
      </c>
      <c r="F104" s="34" t="s">
        <v>55</v>
      </c>
      <c r="G104" s="34">
        <v>2</v>
      </c>
      <c r="H104" s="43">
        <f t="shared" si="21"/>
        <v>170500</v>
      </c>
      <c r="I104" s="38">
        <f t="shared" si="22"/>
        <v>341000</v>
      </c>
      <c r="J104" s="36">
        <f t="shared" si="23"/>
        <v>2187.118577102985</v>
      </c>
      <c r="K104" s="39" t="s">
        <v>64</v>
      </c>
    </row>
    <row r="105" spans="1:11" x14ac:dyDescent="0.3">
      <c r="A105" s="19">
        <v>9</v>
      </c>
      <c r="B105" s="34" t="s">
        <v>65</v>
      </c>
      <c r="C105" s="35">
        <f>C103</f>
        <v>13</v>
      </c>
      <c r="D105" s="34" t="s">
        <v>47</v>
      </c>
      <c r="E105" s="38">
        <v>20268.677</v>
      </c>
      <c r="F105" s="34" t="s">
        <v>55</v>
      </c>
      <c r="G105" s="34">
        <v>2</v>
      </c>
      <c r="H105" s="43">
        <f t="shared" si="21"/>
        <v>40537.353999999999</v>
      </c>
      <c r="I105" s="38">
        <f t="shared" si="22"/>
        <v>526985.60199999996</v>
      </c>
      <c r="J105" s="36">
        <f t="shared" si="23"/>
        <v>3379.9999999999995</v>
      </c>
      <c r="K105" s="39" t="s">
        <v>64</v>
      </c>
    </row>
    <row r="106" spans="1:11" x14ac:dyDescent="0.3">
      <c r="A106" s="19"/>
      <c r="B106" s="44"/>
      <c r="C106" s="35"/>
      <c r="D106" s="34"/>
      <c r="E106" s="36"/>
      <c r="F106" s="34"/>
      <c r="G106" s="34"/>
      <c r="H106" s="37"/>
      <c r="I106" s="38"/>
      <c r="J106" s="36"/>
      <c r="K106" s="39"/>
    </row>
    <row r="107" spans="1:11" x14ac:dyDescent="0.3">
      <c r="A107" s="19"/>
      <c r="B107" s="34"/>
      <c r="C107" s="35"/>
      <c r="D107" s="34"/>
      <c r="E107" s="38"/>
      <c r="F107" s="34"/>
      <c r="G107" s="34"/>
      <c r="H107" s="43"/>
      <c r="I107" s="45">
        <f>SUM(I97:I105)</f>
        <v>21916294.902000003</v>
      </c>
      <c r="J107" s="45">
        <f>SUM(J97:J105)</f>
        <v>140567.55343528342</v>
      </c>
      <c r="K107" s="39"/>
    </row>
    <row r="108" spans="1:11" ht="14.4" thickBot="1" x14ac:dyDescent="0.35">
      <c r="A108" s="19"/>
      <c r="B108" s="34"/>
      <c r="C108" s="35"/>
      <c r="D108" s="34"/>
      <c r="E108" s="38"/>
      <c r="F108" s="34"/>
      <c r="G108" s="34"/>
      <c r="H108" s="43"/>
      <c r="I108" s="38"/>
      <c r="J108" s="36"/>
      <c r="K108" s="39"/>
    </row>
    <row r="109" spans="1:11" ht="16.5" customHeight="1" thickBot="1" x14ac:dyDescent="0.35">
      <c r="A109" s="806" t="str">
        <f>'[13]Soku Nag Travel plan'!M2</f>
        <v>FBM Hudson Air-cooled heat exchangers Design Review/ HAZID/ HAZOP Italy</v>
      </c>
      <c r="B109" s="807"/>
      <c r="C109" s="807"/>
      <c r="D109" s="807"/>
      <c r="E109" s="807"/>
      <c r="F109" s="807"/>
      <c r="G109" s="807"/>
      <c r="H109" s="807"/>
      <c r="I109" s="807"/>
      <c r="J109" s="807"/>
      <c r="K109" s="808"/>
    </row>
    <row r="110" spans="1:11" x14ac:dyDescent="0.3">
      <c r="A110" s="19">
        <v>1</v>
      </c>
      <c r="B110" s="34" t="s">
        <v>66</v>
      </c>
      <c r="C110" s="35">
        <f>'[13]Soku Nag Travel plan'!M42</f>
        <v>12</v>
      </c>
      <c r="D110" s="34" t="s">
        <v>47</v>
      </c>
      <c r="E110" s="38">
        <f>E92</f>
        <v>85250</v>
      </c>
      <c r="F110" s="34" t="s">
        <v>48</v>
      </c>
      <c r="G110" s="34">
        <v>2</v>
      </c>
      <c r="H110" s="43">
        <f>E110*G110</f>
        <v>170500</v>
      </c>
      <c r="I110" s="38">
        <f>C110*H110</f>
        <v>2046000</v>
      </c>
      <c r="J110" s="36">
        <f>I110/155.9129</f>
        <v>13122.71146261791</v>
      </c>
      <c r="K110" s="39" t="s">
        <v>49</v>
      </c>
    </row>
    <row r="111" spans="1:11" x14ac:dyDescent="0.3">
      <c r="A111" s="19">
        <v>2</v>
      </c>
      <c r="B111" s="34" t="s">
        <v>67</v>
      </c>
      <c r="C111" s="35">
        <f>C110</f>
        <v>12</v>
      </c>
      <c r="D111" s="34" t="s">
        <v>47</v>
      </c>
      <c r="E111" s="38">
        <v>60000</v>
      </c>
      <c r="F111" s="34" t="s">
        <v>51</v>
      </c>
      <c r="G111" s="34">
        <v>1</v>
      </c>
      <c r="H111" s="43">
        <f t="shared" ref="H111:H118" si="24">E111*G111</f>
        <v>60000</v>
      </c>
      <c r="I111" s="38">
        <f t="shared" ref="I111:I118" si="25">C111*H111</f>
        <v>720000</v>
      </c>
      <c r="J111" s="36">
        <f t="shared" ref="J111:J118" si="26">I111/155.9129</f>
        <v>4617.9629780473579</v>
      </c>
      <c r="K111" s="39" t="s">
        <v>52</v>
      </c>
    </row>
    <row r="112" spans="1:11" x14ac:dyDescent="0.3">
      <c r="A112" s="19">
        <v>3</v>
      </c>
      <c r="B112" s="34" t="s">
        <v>68</v>
      </c>
      <c r="C112" s="35">
        <v>1</v>
      </c>
      <c r="D112" s="34" t="s">
        <v>54</v>
      </c>
      <c r="E112" s="38">
        <v>14000</v>
      </c>
      <c r="F112" s="34" t="s">
        <v>55</v>
      </c>
      <c r="G112" s="34">
        <v>2</v>
      </c>
      <c r="H112" s="43">
        <f t="shared" si="24"/>
        <v>28000</v>
      </c>
      <c r="I112" s="38">
        <f t="shared" si="25"/>
        <v>28000</v>
      </c>
      <c r="J112" s="36">
        <f t="shared" si="26"/>
        <v>179.58744914628616</v>
      </c>
      <c r="K112" s="39" t="s">
        <v>56</v>
      </c>
    </row>
    <row r="113" spans="1:11" x14ac:dyDescent="0.3">
      <c r="A113" s="19">
        <v>4</v>
      </c>
      <c r="B113" s="34" t="s">
        <v>57</v>
      </c>
      <c r="C113" s="35">
        <f>'[13]Soku Nag Travel plan'!M43</f>
        <v>4</v>
      </c>
      <c r="D113" s="34" t="s">
        <v>47</v>
      </c>
      <c r="E113" s="38">
        <f>E88</f>
        <v>608060.31000000006</v>
      </c>
      <c r="F113" s="34" t="s">
        <v>48</v>
      </c>
      <c r="G113" s="34">
        <v>2</v>
      </c>
      <c r="H113" s="43">
        <f t="shared" si="24"/>
        <v>1216120.6200000001</v>
      </c>
      <c r="I113" s="38">
        <f t="shared" si="25"/>
        <v>4864482.4800000004</v>
      </c>
      <c r="J113" s="36">
        <f t="shared" si="26"/>
        <v>31200</v>
      </c>
      <c r="K113" s="39" t="s">
        <v>49</v>
      </c>
    </row>
    <row r="114" spans="1:11" x14ac:dyDescent="0.3">
      <c r="A114" s="19">
        <v>5</v>
      </c>
      <c r="B114" s="34" t="s">
        <v>58</v>
      </c>
      <c r="C114" s="35">
        <f>C111</f>
        <v>12</v>
      </c>
      <c r="D114" s="34" t="s">
        <v>47</v>
      </c>
      <c r="E114" s="38">
        <f>E89</f>
        <v>608060.31000000006</v>
      </c>
      <c r="F114" s="34" t="s">
        <v>48</v>
      </c>
      <c r="G114" s="34">
        <v>2</v>
      </c>
      <c r="H114" s="43">
        <f t="shared" si="24"/>
        <v>1216120.6200000001</v>
      </c>
      <c r="I114" s="38">
        <f t="shared" si="25"/>
        <v>14593447.440000001</v>
      </c>
      <c r="J114" s="36">
        <f t="shared" si="26"/>
        <v>93600</v>
      </c>
      <c r="K114" s="39" t="s">
        <v>49</v>
      </c>
    </row>
    <row r="115" spans="1:11" x14ac:dyDescent="0.3">
      <c r="A115" s="19">
        <v>6</v>
      </c>
      <c r="B115" s="34" t="s">
        <v>59</v>
      </c>
      <c r="C115" s="35">
        <f>C113</f>
        <v>4</v>
      </c>
      <c r="D115" s="34" t="s">
        <v>47</v>
      </c>
      <c r="E115" s="38">
        <v>85250</v>
      </c>
      <c r="F115" s="34" t="s">
        <v>60</v>
      </c>
      <c r="G115" s="34">
        <v>3</v>
      </c>
      <c r="H115" s="43">
        <f t="shared" si="24"/>
        <v>255750</v>
      </c>
      <c r="I115" s="38">
        <f t="shared" si="25"/>
        <v>1023000</v>
      </c>
      <c r="J115" s="36">
        <f t="shared" si="26"/>
        <v>6561.355731308955</v>
      </c>
      <c r="K115" s="39" t="s">
        <v>70</v>
      </c>
    </row>
    <row r="116" spans="1:11" x14ac:dyDescent="0.3">
      <c r="A116" s="19">
        <v>7</v>
      </c>
      <c r="B116" s="34" t="s">
        <v>62</v>
      </c>
      <c r="C116" s="35">
        <f>C114</f>
        <v>12</v>
      </c>
      <c r="D116" s="34" t="s">
        <v>47</v>
      </c>
      <c r="E116" s="38">
        <v>38750</v>
      </c>
      <c r="F116" s="34" t="s">
        <v>60</v>
      </c>
      <c r="G116" s="34">
        <v>3</v>
      </c>
      <c r="H116" s="43">
        <f t="shared" si="24"/>
        <v>116250</v>
      </c>
      <c r="I116" s="38">
        <f t="shared" si="25"/>
        <v>1395000</v>
      </c>
      <c r="J116" s="36">
        <f t="shared" si="26"/>
        <v>8947.3032699667565</v>
      </c>
      <c r="K116" s="39" t="s">
        <v>70</v>
      </c>
    </row>
    <row r="117" spans="1:11" x14ac:dyDescent="0.3">
      <c r="A117" s="19">
        <v>8</v>
      </c>
      <c r="B117" s="34" t="s">
        <v>63</v>
      </c>
      <c r="C117" s="35">
        <f>C115</f>
        <v>4</v>
      </c>
      <c r="D117" s="34" t="s">
        <v>47</v>
      </c>
      <c r="E117" s="38">
        <v>85250</v>
      </c>
      <c r="F117" s="34" t="s">
        <v>55</v>
      </c>
      <c r="G117" s="34">
        <v>2</v>
      </c>
      <c r="H117" s="43">
        <f t="shared" si="24"/>
        <v>170500</v>
      </c>
      <c r="I117" s="38">
        <f t="shared" si="25"/>
        <v>682000</v>
      </c>
      <c r="J117" s="36">
        <f t="shared" si="26"/>
        <v>4374.23715420597</v>
      </c>
      <c r="K117" s="39" t="s">
        <v>64</v>
      </c>
    </row>
    <row r="118" spans="1:11" x14ac:dyDescent="0.3">
      <c r="A118" s="19">
        <v>9</v>
      </c>
      <c r="B118" s="34" t="s">
        <v>65</v>
      </c>
      <c r="C118" s="35">
        <f>C116</f>
        <v>12</v>
      </c>
      <c r="D118" s="34" t="s">
        <v>47</v>
      </c>
      <c r="E118" s="38">
        <v>20268.677</v>
      </c>
      <c r="F118" s="34" t="s">
        <v>55</v>
      </c>
      <c r="G118" s="34">
        <v>2</v>
      </c>
      <c r="H118" s="43">
        <f t="shared" si="24"/>
        <v>40537.353999999999</v>
      </c>
      <c r="I118" s="38">
        <f t="shared" si="25"/>
        <v>486448.24800000002</v>
      </c>
      <c r="J118" s="36">
        <f t="shared" si="26"/>
        <v>3120</v>
      </c>
      <c r="K118" s="39" t="s">
        <v>64</v>
      </c>
    </row>
    <row r="119" spans="1:11" x14ac:dyDescent="0.3">
      <c r="A119" s="19"/>
      <c r="B119" s="34"/>
      <c r="C119" s="34"/>
      <c r="D119" s="34"/>
      <c r="E119" s="34"/>
      <c r="F119" s="34"/>
      <c r="G119" s="34"/>
      <c r="H119" s="34"/>
      <c r="I119" s="34"/>
      <c r="J119" s="46"/>
      <c r="K119" s="42"/>
    </row>
    <row r="120" spans="1:11" ht="14.4" thickBot="1" x14ac:dyDescent="0.35">
      <c r="A120" s="19"/>
      <c r="B120" s="34"/>
      <c r="C120" s="34"/>
      <c r="D120" s="34"/>
      <c r="E120" s="34"/>
      <c r="F120" s="34"/>
      <c r="G120" s="34"/>
      <c r="H120" s="34"/>
      <c r="I120" s="40">
        <f>SUM(I110:I119)</f>
        <v>25838378.168000001</v>
      </c>
      <c r="J120" s="41">
        <f>SUM(J110:J119)</f>
        <v>165723.15804529324</v>
      </c>
      <c r="K120" s="42"/>
    </row>
    <row r="121" spans="1:11" ht="14.4" thickBot="1" x14ac:dyDescent="0.35">
      <c r="A121" s="806" t="str">
        <f>'[13]Soku Nag Travel plan'!N2</f>
        <v>FBM Hudson Air-cooled heat exchangers Factory Acceptance Test (FAT).  Italy</v>
      </c>
      <c r="B121" s="807"/>
      <c r="C121" s="807"/>
      <c r="D121" s="807"/>
      <c r="E121" s="807"/>
      <c r="F121" s="807"/>
      <c r="G121" s="807"/>
      <c r="H121" s="807"/>
      <c r="I121" s="807"/>
      <c r="J121" s="807"/>
      <c r="K121" s="808"/>
    </row>
    <row r="122" spans="1:11" x14ac:dyDescent="0.3">
      <c r="A122" s="19">
        <v>1</v>
      </c>
      <c r="B122" s="34" t="s">
        <v>66</v>
      </c>
      <c r="C122" s="35">
        <f>'[13]Soku Nag Travel plan'!N42</f>
        <v>11</v>
      </c>
      <c r="D122" s="34" t="s">
        <v>47</v>
      </c>
      <c r="E122" s="38">
        <f>E110</f>
        <v>85250</v>
      </c>
      <c r="F122" s="34" t="s">
        <v>48</v>
      </c>
      <c r="G122" s="34">
        <f>G61</f>
        <v>2</v>
      </c>
      <c r="H122" s="43">
        <f>E122*G122</f>
        <v>170500</v>
      </c>
      <c r="I122" s="38">
        <f>C122*H122</f>
        <v>1875500</v>
      </c>
      <c r="J122" s="36">
        <f>I122/155.9129</f>
        <v>12029.152174066418</v>
      </c>
      <c r="K122" s="47" t="str">
        <f>K61</f>
        <v>to and fro</v>
      </c>
    </row>
    <row r="123" spans="1:11" x14ac:dyDescent="0.3">
      <c r="A123" s="19">
        <v>2</v>
      </c>
      <c r="B123" s="34" t="s">
        <v>67</v>
      </c>
      <c r="C123" s="35">
        <f>C122</f>
        <v>11</v>
      </c>
      <c r="D123" s="34" t="s">
        <v>47</v>
      </c>
      <c r="E123" s="38">
        <v>60000</v>
      </c>
      <c r="F123" s="34" t="s">
        <v>51</v>
      </c>
      <c r="G123" s="34">
        <f t="shared" ref="G123:G130" si="27">G62</f>
        <v>1</v>
      </c>
      <c r="H123" s="43">
        <f t="shared" ref="H123:H130" si="28">E123*G123</f>
        <v>60000</v>
      </c>
      <c r="I123" s="38">
        <f t="shared" ref="I123:I130" si="29">C123*H123</f>
        <v>660000</v>
      </c>
      <c r="J123" s="36">
        <f t="shared" ref="J123:J130" si="30">I123/155.9129</f>
        <v>4233.1327298767446</v>
      </c>
      <c r="K123" s="47" t="str">
        <f t="shared" ref="K123:K130" si="31">K62</f>
        <v>1 night</v>
      </c>
    </row>
    <row r="124" spans="1:11" x14ac:dyDescent="0.3">
      <c r="A124" s="19">
        <v>3</v>
      </c>
      <c r="B124" s="34" t="s">
        <v>68</v>
      </c>
      <c r="C124" s="35">
        <v>1</v>
      </c>
      <c r="D124" s="34" t="s">
        <v>54</v>
      </c>
      <c r="E124" s="38">
        <v>14000</v>
      </c>
      <c r="F124" s="34" t="s">
        <v>55</v>
      </c>
      <c r="G124" s="34">
        <f t="shared" si="27"/>
        <v>2</v>
      </c>
      <c r="H124" s="43">
        <f t="shared" si="28"/>
        <v>28000</v>
      </c>
      <c r="I124" s="38">
        <f t="shared" si="29"/>
        <v>28000</v>
      </c>
      <c r="J124" s="36">
        <f t="shared" si="30"/>
        <v>179.58744914628616</v>
      </c>
      <c r="K124" s="47" t="str">
        <f t="shared" si="31"/>
        <v>2 days</v>
      </c>
    </row>
    <row r="125" spans="1:11" x14ac:dyDescent="0.3">
      <c r="A125" s="19">
        <v>4</v>
      </c>
      <c r="B125" s="34" t="s">
        <v>57</v>
      </c>
      <c r="C125" s="35">
        <f>'[13]Soku Nag Travel plan'!N43</f>
        <v>7</v>
      </c>
      <c r="D125" s="34" t="s">
        <v>47</v>
      </c>
      <c r="E125" s="38">
        <f>E113</f>
        <v>608060.31000000006</v>
      </c>
      <c r="F125" s="34" t="s">
        <v>48</v>
      </c>
      <c r="G125" s="34">
        <f t="shared" si="27"/>
        <v>2</v>
      </c>
      <c r="H125" s="43">
        <f t="shared" si="28"/>
        <v>1216120.6200000001</v>
      </c>
      <c r="I125" s="38">
        <f t="shared" si="29"/>
        <v>8512844.3399999999</v>
      </c>
      <c r="J125" s="36">
        <f t="shared" si="30"/>
        <v>54600</v>
      </c>
      <c r="K125" s="47" t="str">
        <f t="shared" si="31"/>
        <v>to and fro</v>
      </c>
    </row>
    <row r="126" spans="1:11" x14ac:dyDescent="0.3">
      <c r="A126" s="19">
        <v>5</v>
      </c>
      <c r="B126" s="34" t="s">
        <v>58</v>
      </c>
      <c r="C126" s="35">
        <f>C123</f>
        <v>11</v>
      </c>
      <c r="D126" s="34" t="s">
        <v>47</v>
      </c>
      <c r="E126" s="38">
        <f>E114</f>
        <v>608060.31000000006</v>
      </c>
      <c r="F126" s="34" t="s">
        <v>48</v>
      </c>
      <c r="G126" s="34">
        <f t="shared" si="27"/>
        <v>2</v>
      </c>
      <c r="H126" s="43">
        <f t="shared" si="28"/>
        <v>1216120.6200000001</v>
      </c>
      <c r="I126" s="38">
        <f t="shared" si="29"/>
        <v>13377326.82</v>
      </c>
      <c r="J126" s="36">
        <f t="shared" si="30"/>
        <v>85800</v>
      </c>
      <c r="K126" s="47" t="str">
        <f t="shared" si="31"/>
        <v>to and fro</v>
      </c>
    </row>
    <row r="127" spans="1:11" x14ac:dyDescent="0.3">
      <c r="A127" s="19">
        <v>6</v>
      </c>
      <c r="B127" s="34" t="s">
        <v>59</v>
      </c>
      <c r="C127" s="35">
        <f>C125</f>
        <v>7</v>
      </c>
      <c r="D127" s="34" t="s">
        <v>47</v>
      </c>
      <c r="E127" s="38">
        <v>85250</v>
      </c>
      <c r="F127" s="34" t="s">
        <v>60</v>
      </c>
      <c r="G127" s="34">
        <f t="shared" si="27"/>
        <v>5</v>
      </c>
      <c r="H127" s="43">
        <f t="shared" si="28"/>
        <v>426250</v>
      </c>
      <c r="I127" s="38">
        <f t="shared" si="29"/>
        <v>2983750</v>
      </c>
      <c r="J127" s="36">
        <f t="shared" si="30"/>
        <v>19137.287549651119</v>
      </c>
      <c r="K127" s="47" t="str">
        <f t="shared" si="31"/>
        <v>5 nights</v>
      </c>
    </row>
    <row r="128" spans="1:11" x14ac:dyDescent="0.3">
      <c r="A128" s="19">
        <v>7</v>
      </c>
      <c r="B128" s="34" t="s">
        <v>62</v>
      </c>
      <c r="C128" s="35">
        <f>C126</f>
        <v>11</v>
      </c>
      <c r="D128" s="34" t="s">
        <v>47</v>
      </c>
      <c r="E128" s="38">
        <v>38750</v>
      </c>
      <c r="F128" s="34" t="s">
        <v>60</v>
      </c>
      <c r="G128" s="34">
        <f t="shared" si="27"/>
        <v>5</v>
      </c>
      <c r="H128" s="43">
        <f t="shared" si="28"/>
        <v>193750</v>
      </c>
      <c r="I128" s="38">
        <f t="shared" si="29"/>
        <v>2131250</v>
      </c>
      <c r="J128" s="36">
        <f t="shared" si="30"/>
        <v>13669.491106893656</v>
      </c>
      <c r="K128" s="47" t="str">
        <f t="shared" si="31"/>
        <v>5 nights</v>
      </c>
    </row>
    <row r="129" spans="1:13" x14ac:dyDescent="0.3">
      <c r="A129" s="19">
        <v>8</v>
      </c>
      <c r="B129" s="34" t="s">
        <v>63</v>
      </c>
      <c r="C129" s="35">
        <f>C127</f>
        <v>7</v>
      </c>
      <c r="D129" s="34" t="s">
        <v>47</v>
      </c>
      <c r="E129" s="38">
        <v>85250</v>
      </c>
      <c r="F129" s="34" t="s">
        <v>55</v>
      </c>
      <c r="G129" s="34">
        <f t="shared" si="27"/>
        <v>2</v>
      </c>
      <c r="H129" s="43">
        <f t="shared" si="28"/>
        <v>170500</v>
      </c>
      <c r="I129" s="38">
        <f t="shared" si="29"/>
        <v>1193500</v>
      </c>
      <c r="J129" s="36">
        <f t="shared" si="30"/>
        <v>7654.9150198604475</v>
      </c>
      <c r="K129" s="47" t="str">
        <f t="shared" si="31"/>
        <v>2 travel days</v>
      </c>
    </row>
    <row r="130" spans="1:13" x14ac:dyDescent="0.3">
      <c r="A130" s="19">
        <v>9</v>
      </c>
      <c r="B130" s="34" t="s">
        <v>65</v>
      </c>
      <c r="C130" s="35">
        <f>C128</f>
        <v>11</v>
      </c>
      <c r="D130" s="34" t="s">
        <v>47</v>
      </c>
      <c r="E130" s="38">
        <v>20268.677</v>
      </c>
      <c r="F130" s="34" t="s">
        <v>55</v>
      </c>
      <c r="G130" s="34">
        <f t="shared" si="27"/>
        <v>2</v>
      </c>
      <c r="H130" s="43">
        <f t="shared" si="28"/>
        <v>40537.353999999999</v>
      </c>
      <c r="I130" s="38">
        <f t="shared" si="29"/>
        <v>445910.89399999997</v>
      </c>
      <c r="J130" s="36">
        <f t="shared" si="30"/>
        <v>2859.9999999999995</v>
      </c>
      <c r="K130" s="47" t="str">
        <f t="shared" si="31"/>
        <v>2 travel days</v>
      </c>
    </row>
    <row r="131" spans="1:13" x14ac:dyDescent="0.3">
      <c r="A131" s="19"/>
      <c r="B131" s="34"/>
      <c r="C131" s="34"/>
      <c r="D131" s="34"/>
      <c r="E131" s="34"/>
      <c r="F131" s="34"/>
      <c r="G131" s="34"/>
      <c r="H131" s="34"/>
      <c r="I131" s="34"/>
      <c r="J131" s="46"/>
      <c r="K131" s="42"/>
    </row>
    <row r="132" spans="1:13" x14ac:dyDescent="0.3">
      <c r="A132" s="19"/>
      <c r="B132" s="34"/>
      <c r="C132" s="34"/>
      <c r="D132" s="34"/>
      <c r="E132" s="34"/>
      <c r="F132" s="34"/>
      <c r="G132" s="34"/>
      <c r="H132" s="34"/>
      <c r="I132" s="40">
        <f>SUM(I122:I131)</f>
        <v>31208082.054000001</v>
      </c>
      <c r="J132" s="41">
        <f>SUM(J122:J131)</f>
        <v>200163.56602949469</v>
      </c>
      <c r="K132" s="42"/>
    </row>
    <row r="133" spans="1:13" x14ac:dyDescent="0.3">
      <c r="A133" s="19"/>
      <c r="B133" s="34"/>
      <c r="C133" s="34"/>
      <c r="D133" s="34"/>
      <c r="E133" s="34"/>
      <c r="F133" s="34"/>
      <c r="G133" s="34"/>
      <c r="H133" s="34"/>
      <c r="I133" s="40"/>
      <c r="J133" s="41"/>
      <c r="K133" s="42"/>
    </row>
    <row r="134" spans="1:13" x14ac:dyDescent="0.3">
      <c r="A134" s="809" t="str">
        <f>'[13]Soku Nag Travel plan'!DM2</f>
        <v>Training (Siemens &amp; GE), Lagos</v>
      </c>
      <c r="B134" s="810"/>
      <c r="C134" s="810"/>
      <c r="D134" s="810"/>
      <c r="E134" s="810"/>
      <c r="F134" s="810"/>
      <c r="G134" s="810"/>
      <c r="H134" s="810"/>
      <c r="I134" s="810"/>
      <c r="J134" s="810"/>
      <c r="K134" s="811"/>
    </row>
    <row r="135" spans="1:13" x14ac:dyDescent="0.3">
      <c r="A135" s="19">
        <v>1</v>
      </c>
      <c r="B135" s="34" t="s">
        <v>46</v>
      </c>
      <c r="C135" s="35">
        <f>'[13]Soku Nag Travel plan'!DM42</f>
        <v>10</v>
      </c>
      <c r="D135" s="34" t="s">
        <v>47</v>
      </c>
      <c r="E135" s="38">
        <v>25000</v>
      </c>
      <c r="F135" s="34" t="s">
        <v>48</v>
      </c>
      <c r="G135" s="34">
        <v>2</v>
      </c>
      <c r="H135" s="43">
        <f t="shared" ref="H135:H140" si="32">E135*G135</f>
        <v>50000</v>
      </c>
      <c r="I135" s="38">
        <f t="shared" ref="I135:I140" si="33">H135*C135</f>
        <v>500000</v>
      </c>
      <c r="J135" s="36">
        <f t="shared" ref="J135:J140" si="34">I135/155.9129</f>
        <v>3206.9187347551101</v>
      </c>
      <c r="K135" s="39" t="s">
        <v>49</v>
      </c>
    </row>
    <row r="136" spans="1:13" x14ac:dyDescent="0.3">
      <c r="A136" s="19">
        <v>2</v>
      </c>
      <c r="B136" s="34" t="s">
        <v>50</v>
      </c>
      <c r="C136" s="35">
        <f>C135</f>
        <v>10</v>
      </c>
      <c r="D136" s="34" t="s">
        <v>47</v>
      </c>
      <c r="E136" s="38">
        <v>60000</v>
      </c>
      <c r="F136" s="34" t="s">
        <v>51</v>
      </c>
      <c r="G136" s="34">
        <v>12</v>
      </c>
      <c r="H136" s="43">
        <f t="shared" si="32"/>
        <v>720000</v>
      </c>
      <c r="I136" s="38">
        <f t="shared" si="33"/>
        <v>7200000</v>
      </c>
      <c r="J136" s="36">
        <f t="shared" si="34"/>
        <v>46179.62978047358</v>
      </c>
      <c r="K136" s="39" t="s">
        <v>72</v>
      </c>
    </row>
    <row r="137" spans="1:13" x14ac:dyDescent="0.3">
      <c r="A137" s="19">
        <v>3</v>
      </c>
      <c r="B137" s="34" t="s">
        <v>53</v>
      </c>
      <c r="C137" s="35">
        <v>1</v>
      </c>
      <c r="D137" s="34" t="s">
        <v>54</v>
      </c>
      <c r="E137" s="38">
        <v>14000</v>
      </c>
      <c r="F137" s="34" t="s">
        <v>55</v>
      </c>
      <c r="G137" s="34">
        <v>12</v>
      </c>
      <c r="H137" s="43">
        <f t="shared" si="32"/>
        <v>168000</v>
      </c>
      <c r="I137" s="38">
        <f t="shared" si="33"/>
        <v>168000</v>
      </c>
      <c r="J137" s="36">
        <f t="shared" si="34"/>
        <v>1077.5246948777169</v>
      </c>
      <c r="K137" s="39" t="s">
        <v>56</v>
      </c>
    </row>
    <row r="138" spans="1:13" ht="14.4" x14ac:dyDescent="0.3">
      <c r="A138" s="19">
        <v>4</v>
      </c>
      <c r="B138" s="34" t="s">
        <v>73</v>
      </c>
      <c r="C138" s="35">
        <v>1</v>
      </c>
      <c r="D138" s="34" t="s">
        <v>74</v>
      </c>
      <c r="E138" s="48">
        <v>70000</v>
      </c>
      <c r="F138" s="34" t="s">
        <v>55</v>
      </c>
      <c r="G138" s="34">
        <v>10</v>
      </c>
      <c r="H138" s="43">
        <f t="shared" si="32"/>
        <v>700000</v>
      </c>
      <c r="I138" s="38">
        <f t="shared" si="33"/>
        <v>700000</v>
      </c>
      <c r="J138" s="36">
        <f t="shared" si="34"/>
        <v>4489.6862286571541</v>
      </c>
      <c r="K138" s="39" t="s">
        <v>75</v>
      </c>
    </row>
    <row r="139" spans="1:13" ht="14.4" x14ac:dyDescent="0.3">
      <c r="A139" s="19">
        <v>5</v>
      </c>
      <c r="B139" s="34" t="s">
        <v>76</v>
      </c>
      <c r="C139" s="35">
        <f>'[13]Soku Nag Travel plan'!DM41</f>
        <v>14</v>
      </c>
      <c r="D139" s="34" t="s">
        <v>47</v>
      </c>
      <c r="E139" s="48">
        <v>2000</v>
      </c>
      <c r="F139" s="34" t="s">
        <v>55</v>
      </c>
      <c r="G139" s="34">
        <v>10</v>
      </c>
      <c r="H139" s="43">
        <f t="shared" si="32"/>
        <v>20000</v>
      </c>
      <c r="I139" s="38">
        <f t="shared" si="33"/>
        <v>280000</v>
      </c>
      <c r="J139" s="36">
        <f t="shared" si="34"/>
        <v>1795.8744914628614</v>
      </c>
      <c r="K139" s="39" t="s">
        <v>75</v>
      </c>
    </row>
    <row r="140" spans="1:13" ht="14.4" x14ac:dyDescent="0.3">
      <c r="A140" s="19">
        <v>6</v>
      </c>
      <c r="B140" s="34" t="s">
        <v>77</v>
      </c>
      <c r="C140" s="35">
        <f>C139</f>
        <v>14</v>
      </c>
      <c r="D140" s="34" t="s">
        <v>47</v>
      </c>
      <c r="E140" s="49">
        <v>55</v>
      </c>
      <c r="F140" s="34" t="s">
        <v>78</v>
      </c>
      <c r="G140" s="34">
        <v>10</v>
      </c>
      <c r="H140" s="43">
        <f t="shared" si="32"/>
        <v>550</v>
      </c>
      <c r="I140" s="38">
        <f t="shared" si="33"/>
        <v>7700</v>
      </c>
      <c r="J140" s="36">
        <f t="shared" si="34"/>
        <v>49.386548515228689</v>
      </c>
      <c r="K140" s="39" t="s">
        <v>75</v>
      </c>
    </row>
    <row r="141" spans="1:13" x14ac:dyDescent="0.3">
      <c r="A141" s="19"/>
      <c r="B141" s="34"/>
      <c r="C141" s="35"/>
      <c r="D141" s="34"/>
      <c r="E141" s="36"/>
      <c r="F141" s="34"/>
      <c r="G141" s="34"/>
      <c r="H141" s="37"/>
      <c r="I141" s="38"/>
      <c r="J141" s="36"/>
      <c r="K141" s="39"/>
    </row>
    <row r="142" spans="1:13" x14ac:dyDescent="0.3">
      <c r="A142" s="19"/>
      <c r="B142" s="34"/>
      <c r="C142" s="34"/>
      <c r="D142" s="34"/>
      <c r="E142" s="34"/>
      <c r="F142" s="34"/>
      <c r="G142" s="34"/>
      <c r="H142" s="34"/>
      <c r="I142" s="40">
        <f>SUM(I135:I141)</f>
        <v>8855700</v>
      </c>
      <c r="J142" s="41">
        <f>SUM(J135:J141)</f>
        <v>56799.020478741659</v>
      </c>
      <c r="K142" s="42"/>
      <c r="M142" s="97">
        <f>J142/C140</f>
        <v>4057.0728913386897</v>
      </c>
    </row>
    <row r="143" spans="1:13" x14ac:dyDescent="0.3">
      <c r="A143" s="19"/>
      <c r="B143" s="34"/>
      <c r="C143" s="34"/>
      <c r="D143" s="34"/>
      <c r="E143" s="34"/>
      <c r="F143" s="34"/>
      <c r="G143" s="34"/>
      <c r="H143" s="34"/>
      <c r="I143" s="40"/>
      <c r="J143" s="41"/>
      <c r="K143" s="42"/>
    </row>
    <row r="144" spans="1:13" x14ac:dyDescent="0.3">
      <c r="A144" s="19"/>
      <c r="B144" s="34"/>
      <c r="C144" s="34"/>
      <c r="D144" s="34"/>
      <c r="E144" s="34"/>
      <c r="F144" s="34"/>
      <c r="G144" s="34"/>
      <c r="H144" s="34"/>
      <c r="I144" s="34"/>
      <c r="J144" s="46"/>
      <c r="K144" s="42"/>
    </row>
    <row r="145" spans="1:11" x14ac:dyDescent="0.3">
      <c r="A145" s="50"/>
      <c r="B145" s="51" t="s">
        <v>79</v>
      </c>
      <c r="C145" s="51"/>
      <c r="D145" s="51"/>
      <c r="E145" s="51"/>
      <c r="F145" s="51"/>
      <c r="G145" s="51"/>
      <c r="H145" s="51"/>
      <c r="I145" s="52"/>
      <c r="J145" s="52">
        <f>J34+J46+J59+J71+J83+J95+J107+J120+J132+J142</f>
        <v>1404508.3834756459</v>
      </c>
      <c r="K145" s="53"/>
    </row>
    <row r="146" spans="1:11" ht="14.4" thickBot="1" x14ac:dyDescent="0.35">
      <c r="A146" s="54"/>
      <c r="B146" s="55"/>
      <c r="C146" s="55"/>
      <c r="D146" s="55"/>
      <c r="E146" s="55"/>
      <c r="F146" s="55"/>
      <c r="G146" s="55"/>
      <c r="H146" s="55"/>
      <c r="I146" s="56"/>
      <c r="J146" s="57"/>
      <c r="K146" s="58"/>
    </row>
    <row r="148" spans="1:11" x14ac:dyDescent="0.3">
      <c r="A148" s="14" t="s">
        <v>80</v>
      </c>
    </row>
    <row r="150" spans="1:11" x14ac:dyDescent="0.3">
      <c r="J150" s="14"/>
    </row>
    <row r="151" spans="1:11" ht="15.75" customHeight="1" x14ac:dyDescent="0.3">
      <c r="J151" s="14"/>
    </row>
    <row r="152" spans="1:11" ht="15.75" customHeight="1" x14ac:dyDescent="0.3">
      <c r="J152" s="14"/>
    </row>
    <row r="153" spans="1:11" ht="15.75" customHeight="1" x14ac:dyDescent="0.3">
      <c r="J153" s="14"/>
    </row>
    <row r="154" spans="1:11" ht="15.75" customHeight="1" x14ac:dyDescent="0.3">
      <c r="J154" s="14"/>
    </row>
    <row r="155" spans="1:11" x14ac:dyDescent="0.3">
      <c r="J155" s="14"/>
    </row>
    <row r="156" spans="1:11" x14ac:dyDescent="0.3">
      <c r="J156" s="14"/>
    </row>
    <row r="157" spans="1:11" x14ac:dyDescent="0.3">
      <c r="J157" s="14"/>
    </row>
    <row r="158" spans="1:11" x14ac:dyDescent="0.3">
      <c r="J158" s="14"/>
    </row>
    <row r="159" spans="1:11" ht="15.75" customHeight="1" x14ac:dyDescent="0.3">
      <c r="J159" s="14"/>
    </row>
    <row r="160" spans="1:11" x14ac:dyDescent="0.3">
      <c r="J160" s="14"/>
    </row>
    <row r="162" spans="10:13" ht="15.75" customHeight="1" x14ac:dyDescent="0.3">
      <c r="J162" s="14"/>
      <c r="M162" s="59"/>
    </row>
    <row r="163" spans="10:13" x14ac:dyDescent="0.3">
      <c r="J163" s="14"/>
    </row>
  </sheetData>
  <mergeCells count="23">
    <mergeCell ref="A1:K1"/>
    <mergeCell ref="B3:H3"/>
    <mergeCell ref="B4:H4"/>
    <mergeCell ref="B5:H5"/>
    <mergeCell ref="B6:H6"/>
    <mergeCell ref="B7:H7"/>
    <mergeCell ref="A72:K72"/>
    <mergeCell ref="B8:H8"/>
    <mergeCell ref="B9:H9"/>
    <mergeCell ref="B10:H10"/>
    <mergeCell ref="B11:H11"/>
    <mergeCell ref="B12:H12"/>
    <mergeCell ref="B13:H13"/>
    <mergeCell ref="B14:H14"/>
    <mergeCell ref="A23:K23"/>
    <mergeCell ref="A35:K35"/>
    <mergeCell ref="A47:K47"/>
    <mergeCell ref="A60:K60"/>
    <mergeCell ref="A84:K84"/>
    <mergeCell ref="A96:K96"/>
    <mergeCell ref="A109:K109"/>
    <mergeCell ref="A121:K121"/>
    <mergeCell ref="A134:K13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66"/>
  <sheetViews>
    <sheetView workbookViewId="0">
      <pane ySplit="4" topLeftCell="A44" activePane="bottomLeft" state="frozen"/>
      <selection pane="bottomLeft" activeCell="A50" sqref="A50:XFD52"/>
    </sheetView>
  </sheetViews>
  <sheetFormatPr defaultColWidth="9.109375" defaultRowHeight="13.2" x14ac:dyDescent="0.25"/>
  <cols>
    <col min="1" max="1" width="1.44140625" style="2" customWidth="1"/>
    <col min="2" max="2" width="4.109375" style="3" customWidth="1"/>
    <col min="3" max="3" width="26.88671875" style="3" customWidth="1"/>
    <col min="4" max="4" width="34.109375" style="3" customWidth="1"/>
    <col min="5" max="11" width="13.88671875" style="2" customWidth="1"/>
    <col min="12" max="14" width="9.109375" style="2"/>
    <col min="15" max="15" width="13.88671875" style="2" bestFit="1" customWidth="1"/>
    <col min="16" max="16384" width="9.109375" style="2"/>
  </cols>
  <sheetData>
    <row r="1" spans="2:17" s="62" customFormat="1" ht="24" customHeight="1" thickBot="1" x14ac:dyDescent="0.35">
      <c r="B1" s="837" t="s">
        <v>81</v>
      </c>
      <c r="C1" s="837"/>
      <c r="D1" s="837"/>
      <c r="E1" s="828" t="s">
        <v>132</v>
      </c>
      <c r="F1" s="829"/>
      <c r="G1" s="829"/>
      <c r="H1" s="829"/>
      <c r="I1" s="829"/>
      <c r="J1" s="829"/>
      <c r="K1" s="829"/>
    </row>
    <row r="2" spans="2:17" s="1" customFormat="1" ht="78.75" customHeight="1" thickBot="1" x14ac:dyDescent="0.3">
      <c r="B2" s="838" t="s">
        <v>82</v>
      </c>
      <c r="C2" s="839"/>
      <c r="D2" s="839"/>
      <c r="E2" s="115" t="s">
        <v>131</v>
      </c>
      <c r="F2" s="166" t="s">
        <v>98</v>
      </c>
      <c r="G2" s="167" t="s">
        <v>99</v>
      </c>
      <c r="H2" s="116"/>
      <c r="I2" s="116" t="s">
        <v>83</v>
      </c>
      <c r="J2" s="116" t="s">
        <v>84</v>
      </c>
      <c r="K2" s="116" t="s">
        <v>100</v>
      </c>
      <c r="L2" s="100" t="s">
        <v>96</v>
      </c>
      <c r="M2" s="101" t="s">
        <v>92</v>
      </c>
      <c r="N2" s="101" t="s">
        <v>93</v>
      </c>
      <c r="O2" s="101" t="s">
        <v>94</v>
      </c>
      <c r="P2" s="100" t="s">
        <v>95</v>
      </c>
      <c r="Q2" s="100" t="s">
        <v>97</v>
      </c>
    </row>
    <row r="3" spans="2:17" s="3" customFormat="1" ht="12" x14ac:dyDescent="0.2">
      <c r="B3" s="835" t="s">
        <v>85</v>
      </c>
      <c r="C3" s="836"/>
      <c r="D3" s="836"/>
      <c r="E3" s="63"/>
      <c r="F3" s="63"/>
      <c r="G3" s="63"/>
      <c r="H3" s="63"/>
      <c r="I3" s="63"/>
      <c r="J3" s="63"/>
      <c r="K3" s="63"/>
    </row>
    <row r="4" spans="2:17" s="1" customFormat="1" x14ac:dyDescent="0.25">
      <c r="B4" s="64" t="s">
        <v>0</v>
      </c>
      <c r="C4" s="65" t="s">
        <v>1</v>
      </c>
      <c r="D4" s="66" t="s">
        <v>2</v>
      </c>
    </row>
    <row r="5" spans="2:17" s="1" customFormat="1" x14ac:dyDescent="0.25">
      <c r="B5" s="71"/>
      <c r="C5" s="99" t="s">
        <v>96</v>
      </c>
      <c r="D5" s="94"/>
      <c r="E5" s="91">
        <v>4</v>
      </c>
      <c r="F5" s="91">
        <v>8</v>
      </c>
      <c r="G5" s="91">
        <v>6</v>
      </c>
      <c r="H5" s="70"/>
      <c r="I5" s="91">
        <v>6</v>
      </c>
      <c r="J5" s="91">
        <v>11</v>
      </c>
      <c r="K5" s="91">
        <v>8</v>
      </c>
      <c r="M5" s="93"/>
      <c r="N5" s="93"/>
    </row>
    <row r="6" spans="2:17" s="1" customFormat="1" x14ac:dyDescent="0.25">
      <c r="B6" s="71"/>
      <c r="C6" s="66" t="s">
        <v>92</v>
      </c>
      <c r="D6" s="94"/>
      <c r="E6" s="91">
        <v>2</v>
      </c>
      <c r="F6" s="95">
        <v>2</v>
      </c>
      <c r="G6" s="96">
        <v>0</v>
      </c>
      <c r="H6" s="70"/>
      <c r="I6" s="91">
        <v>2</v>
      </c>
      <c r="J6" s="96">
        <v>2</v>
      </c>
      <c r="K6" s="95">
        <v>2</v>
      </c>
      <c r="M6" s="93"/>
    </row>
    <row r="7" spans="2:17" s="1" customFormat="1" x14ac:dyDescent="0.25">
      <c r="B7" s="71"/>
      <c r="C7" s="66" t="s">
        <v>94</v>
      </c>
      <c r="D7" s="94"/>
      <c r="E7" s="91">
        <v>2</v>
      </c>
      <c r="F7" s="95">
        <v>2</v>
      </c>
      <c r="G7" s="96">
        <v>0</v>
      </c>
      <c r="H7" s="70"/>
      <c r="I7" s="91">
        <v>2</v>
      </c>
      <c r="J7" s="96">
        <v>2</v>
      </c>
      <c r="K7" s="95">
        <v>2</v>
      </c>
      <c r="M7" s="93"/>
    </row>
    <row r="8" spans="2:17" s="1" customFormat="1" x14ac:dyDescent="0.25">
      <c r="B8" s="71"/>
      <c r="C8" s="66" t="s">
        <v>95</v>
      </c>
      <c r="D8" s="94"/>
      <c r="E8" s="91">
        <v>2</v>
      </c>
      <c r="F8" s="91">
        <v>2</v>
      </c>
      <c r="G8" s="91">
        <v>0</v>
      </c>
      <c r="H8" s="70"/>
      <c r="I8" s="91">
        <v>2</v>
      </c>
      <c r="J8" s="91">
        <v>2</v>
      </c>
      <c r="K8" s="91">
        <v>2</v>
      </c>
      <c r="M8" s="93"/>
    </row>
    <row r="9" spans="2:17" s="1" customFormat="1" x14ac:dyDescent="0.25">
      <c r="B9" s="71"/>
      <c r="C9" s="99" t="s">
        <v>97</v>
      </c>
      <c r="D9" s="94"/>
      <c r="E9" s="91">
        <v>0</v>
      </c>
      <c r="F9" s="95">
        <v>0</v>
      </c>
      <c r="G9" s="96">
        <v>0</v>
      </c>
      <c r="H9" s="70"/>
      <c r="I9" s="91">
        <v>0</v>
      </c>
      <c r="J9" s="96">
        <v>0</v>
      </c>
      <c r="K9" s="95">
        <v>0</v>
      </c>
      <c r="M9" s="93"/>
    </row>
    <row r="10" spans="2:17" s="1" customFormat="1" x14ac:dyDescent="0.25">
      <c r="B10" s="71"/>
      <c r="C10" s="102" t="s">
        <v>133</v>
      </c>
      <c r="D10" s="94"/>
      <c r="E10" s="91">
        <v>2</v>
      </c>
      <c r="F10" s="95">
        <v>2</v>
      </c>
      <c r="G10" s="96">
        <v>0</v>
      </c>
      <c r="H10" s="70"/>
      <c r="I10" s="91">
        <v>2</v>
      </c>
      <c r="J10" s="96">
        <v>2</v>
      </c>
      <c r="K10" s="95">
        <v>2</v>
      </c>
      <c r="M10" s="93"/>
    </row>
    <row r="11" spans="2:17" s="1" customFormat="1" x14ac:dyDescent="0.25">
      <c r="B11" s="71"/>
      <c r="C11" s="831" t="s">
        <v>86</v>
      </c>
      <c r="D11" s="832"/>
      <c r="E11" s="67"/>
      <c r="F11" s="68"/>
      <c r="G11" s="69"/>
      <c r="H11" s="70"/>
      <c r="I11" s="67"/>
      <c r="J11" s="70"/>
      <c r="K11" s="68"/>
    </row>
    <row r="12" spans="2:17" s="1" customFormat="1" ht="13.8" x14ac:dyDescent="0.25">
      <c r="B12" s="71"/>
      <c r="C12" s="103" t="s">
        <v>1</v>
      </c>
      <c r="D12" s="104" t="s">
        <v>2</v>
      </c>
      <c r="E12" s="91"/>
      <c r="F12" s="91"/>
      <c r="G12" s="13"/>
      <c r="H12" s="13"/>
      <c r="I12" s="13"/>
      <c r="J12" s="13"/>
      <c r="K12" s="13"/>
      <c r="L12" s="92"/>
      <c r="M12" s="92"/>
      <c r="N12" s="92"/>
      <c r="O12" s="92"/>
      <c r="P12" s="92"/>
      <c r="Q12" s="92"/>
    </row>
    <row r="13" spans="2:17" s="1" customFormat="1" ht="13.8" x14ac:dyDescent="0.25">
      <c r="B13" s="72">
        <v>1</v>
      </c>
      <c r="C13" s="105" t="s">
        <v>15</v>
      </c>
      <c r="D13" s="106" t="s">
        <v>24</v>
      </c>
      <c r="E13" s="91">
        <v>1</v>
      </c>
      <c r="F13" s="91"/>
      <c r="G13" s="91"/>
      <c r="H13" s="13"/>
      <c r="I13" s="91"/>
      <c r="J13" s="91"/>
      <c r="K13" s="91"/>
      <c r="L13" s="92">
        <f t="shared" ref="L13:L43" si="0">($E$5*E13)+($F$5*F13)+($K$5*K13)+($G$5*G13)+($H$5*H13)+($I$5*I13)+($J$5*J13)</f>
        <v>4</v>
      </c>
      <c r="M13" s="92">
        <f t="shared" ref="M13:M45" si="1">($E$6*E13)+($F$6*F13)+($K$6*K13)+(0*G13)+($H$6*H13)+($I$6*I13)+($J$6*J13)</f>
        <v>2</v>
      </c>
      <c r="N13" s="92">
        <f>($E$10*E13)+($F$10*F13)+($K$10*K13)+(0*G13)+($H$10*H13)+($I$10*I13)+($J$10*J13)</f>
        <v>2</v>
      </c>
      <c r="O13" s="92">
        <f t="shared" ref="O13:O44" si="2">($E$7*E13)+($F$7*F13)+($K$7*K13)+(0*G13)+($H$7*H13)+($I$7*I13)+($J$7*J13)</f>
        <v>2</v>
      </c>
      <c r="P13" s="92">
        <f t="shared" ref="P13:P49" si="3">($E$8*E13)+($F$8*F13)+($K$8*K13)+(0*G13)+($H$8*H13)+($I$8*I13)+($J$8*J13)</f>
        <v>2</v>
      </c>
      <c r="Q13" s="92">
        <f t="shared" ref="Q13:Q43" si="4">($E$9*E13)+($F$9*F13)+($K$9*K13)+($G$9*G13)+($H$9*H13)+($I$9*I13)+($J$9*J13)</f>
        <v>0</v>
      </c>
    </row>
    <row r="14" spans="2:17" s="1" customFormat="1" ht="13.8" x14ac:dyDescent="0.25">
      <c r="B14" s="72">
        <f t="shared" ref="B14:B31" si="5">B13+1</f>
        <v>2</v>
      </c>
      <c r="C14" s="105" t="s">
        <v>7</v>
      </c>
      <c r="D14" s="106" t="s">
        <v>153</v>
      </c>
      <c r="E14" s="91">
        <v>1</v>
      </c>
      <c r="F14" s="91">
        <v>1</v>
      </c>
      <c r="G14" s="91">
        <v>1</v>
      </c>
      <c r="H14" s="13"/>
      <c r="I14" s="91"/>
      <c r="J14" s="91"/>
      <c r="K14" s="91"/>
      <c r="L14" s="92">
        <f t="shared" si="0"/>
        <v>18</v>
      </c>
      <c r="M14" s="92">
        <f t="shared" si="1"/>
        <v>4</v>
      </c>
      <c r="N14" s="92">
        <f>($E$10*E14)+($F$10*F14)+($K$10*K14)+(0*G14)+($H$10*H14)+($I$10*I14)+($J$10*J14)</f>
        <v>4</v>
      </c>
      <c r="O14" s="92">
        <f t="shared" si="2"/>
        <v>4</v>
      </c>
      <c r="P14" s="92">
        <f t="shared" si="3"/>
        <v>4</v>
      </c>
      <c r="Q14" s="92">
        <f t="shared" si="4"/>
        <v>0</v>
      </c>
    </row>
    <row r="15" spans="2:17" s="5" customFormat="1" ht="13.8" x14ac:dyDescent="0.2">
      <c r="B15" s="72">
        <f t="shared" si="5"/>
        <v>3</v>
      </c>
      <c r="C15" s="105" t="s">
        <v>101</v>
      </c>
      <c r="D15" s="106" t="s">
        <v>102</v>
      </c>
      <c r="E15" s="91">
        <v>1</v>
      </c>
      <c r="F15" s="91">
        <v>1</v>
      </c>
      <c r="G15" s="91">
        <v>1</v>
      </c>
      <c r="H15" s="13"/>
      <c r="I15" s="91"/>
      <c r="J15" s="91"/>
      <c r="K15" s="91"/>
      <c r="L15" s="92">
        <f t="shared" si="0"/>
        <v>18</v>
      </c>
      <c r="M15" s="92">
        <f t="shared" si="1"/>
        <v>4</v>
      </c>
      <c r="N15" s="92">
        <f>($E$10*E15)+($F$10*F15)+($K$10*K15)+(0*G15)+($H$10*H15)+($I$10*I15)+($J$10*J15)</f>
        <v>4</v>
      </c>
      <c r="O15" s="92">
        <f t="shared" si="2"/>
        <v>4</v>
      </c>
      <c r="P15" s="92">
        <f t="shared" si="3"/>
        <v>4</v>
      </c>
      <c r="Q15" s="92">
        <f t="shared" si="4"/>
        <v>0</v>
      </c>
    </row>
    <row r="16" spans="2:17" s="5" customFormat="1" ht="13.8" x14ac:dyDescent="0.2">
      <c r="B16" s="72">
        <f t="shared" si="5"/>
        <v>4</v>
      </c>
      <c r="C16" s="105" t="s">
        <v>103</v>
      </c>
      <c r="D16" s="106" t="s">
        <v>104</v>
      </c>
      <c r="E16" s="91">
        <v>1</v>
      </c>
      <c r="F16" s="91">
        <v>1</v>
      </c>
      <c r="G16" s="91">
        <v>1</v>
      </c>
      <c r="H16" s="13"/>
      <c r="I16" s="91">
        <v>1</v>
      </c>
      <c r="J16" s="91">
        <v>1</v>
      </c>
      <c r="K16" s="91">
        <v>1</v>
      </c>
      <c r="L16" s="92">
        <f t="shared" si="0"/>
        <v>43</v>
      </c>
      <c r="M16" s="92">
        <f>($E$6*E16)+($F$6*F16)+(0*K16)+(0*G16)+($H$6*H16)+($I$6*I16)+($J$6*J16)</f>
        <v>8</v>
      </c>
      <c r="N16" s="92">
        <f>($E$10*E16)+($F$10*F16)+(0*K16)+(0*G16)+($H$10*H16)+($I$10*I16)+($J$10*J16)</f>
        <v>8</v>
      </c>
      <c r="O16" s="92">
        <f>($E$7*E16)+($F$7*F16)+(0*K16)+(0*G16)+($H$7*H16)+($I$7*I16)+($J$7*J16)</f>
        <v>8</v>
      </c>
      <c r="P16" s="92">
        <f t="shared" si="3"/>
        <v>10</v>
      </c>
      <c r="Q16" s="92">
        <f t="shared" si="4"/>
        <v>0</v>
      </c>
    </row>
    <row r="17" spans="2:17" s="5" customFormat="1" ht="13.8" x14ac:dyDescent="0.2">
      <c r="B17" s="72">
        <f t="shared" si="5"/>
        <v>5</v>
      </c>
      <c r="C17" s="105" t="s">
        <v>105</v>
      </c>
      <c r="D17" s="106" t="s">
        <v>106</v>
      </c>
      <c r="E17" s="91"/>
      <c r="F17" s="91">
        <v>1</v>
      </c>
      <c r="G17" s="91"/>
      <c r="H17" s="13"/>
      <c r="I17" s="91"/>
      <c r="J17" s="91">
        <v>1</v>
      </c>
      <c r="K17" s="91"/>
      <c r="L17" s="92">
        <f t="shared" si="0"/>
        <v>19</v>
      </c>
      <c r="M17" s="92">
        <f t="shared" si="1"/>
        <v>4</v>
      </c>
      <c r="N17" s="92">
        <f t="shared" ref="N17:N23" si="6">($E$10*E17)+($F$10*F17)+($K$10*K17)+(0*G17)+($H$10*H17)+($I$10*I17)+($J$10*J17)</f>
        <v>4</v>
      </c>
      <c r="O17" s="92">
        <f t="shared" si="2"/>
        <v>4</v>
      </c>
      <c r="P17" s="92">
        <f t="shared" si="3"/>
        <v>4</v>
      </c>
      <c r="Q17" s="92">
        <f t="shared" si="4"/>
        <v>0</v>
      </c>
    </row>
    <row r="18" spans="2:17" s="5" customFormat="1" ht="13.8" x14ac:dyDescent="0.2">
      <c r="B18" s="72">
        <f t="shared" si="5"/>
        <v>6</v>
      </c>
      <c r="C18" s="105" t="s">
        <v>107</v>
      </c>
      <c r="D18" s="106" t="s">
        <v>108</v>
      </c>
      <c r="E18" s="91">
        <v>1</v>
      </c>
      <c r="F18" s="91"/>
      <c r="G18" s="91"/>
      <c r="H18" s="13"/>
      <c r="I18" s="91"/>
      <c r="J18" s="91"/>
      <c r="K18" s="91"/>
      <c r="L18" s="92">
        <f t="shared" si="0"/>
        <v>4</v>
      </c>
      <c r="M18" s="92">
        <f t="shared" si="1"/>
        <v>2</v>
      </c>
      <c r="N18" s="92">
        <f t="shared" si="6"/>
        <v>2</v>
      </c>
      <c r="O18" s="92">
        <f t="shared" si="2"/>
        <v>2</v>
      </c>
      <c r="P18" s="92">
        <f t="shared" si="3"/>
        <v>2</v>
      </c>
      <c r="Q18" s="92">
        <f t="shared" si="4"/>
        <v>0</v>
      </c>
    </row>
    <row r="19" spans="2:17" s="5" customFormat="1" ht="13.8" x14ac:dyDescent="0.2">
      <c r="B19" s="72">
        <f t="shared" si="5"/>
        <v>7</v>
      </c>
      <c r="C19" s="105" t="s">
        <v>109</v>
      </c>
      <c r="D19" s="106" t="s">
        <v>110</v>
      </c>
      <c r="E19" s="91"/>
      <c r="F19" s="91">
        <v>1</v>
      </c>
      <c r="G19" s="91">
        <v>1</v>
      </c>
      <c r="H19" s="13"/>
      <c r="I19" s="91"/>
      <c r="J19" s="91"/>
      <c r="K19" s="91"/>
      <c r="L19" s="92">
        <f t="shared" si="0"/>
        <v>14</v>
      </c>
      <c r="M19" s="92">
        <f t="shared" si="1"/>
        <v>2</v>
      </c>
      <c r="N19" s="92">
        <f t="shared" si="6"/>
        <v>2</v>
      </c>
      <c r="O19" s="92">
        <f t="shared" si="2"/>
        <v>2</v>
      </c>
      <c r="P19" s="92">
        <f t="shared" si="3"/>
        <v>2</v>
      </c>
      <c r="Q19" s="92">
        <f t="shared" si="4"/>
        <v>0</v>
      </c>
    </row>
    <row r="20" spans="2:17" s="5" customFormat="1" ht="13.8" x14ac:dyDescent="0.2">
      <c r="B20" s="72">
        <f t="shared" si="5"/>
        <v>8</v>
      </c>
      <c r="C20" s="105" t="s">
        <v>111</v>
      </c>
      <c r="D20" s="106" t="s">
        <v>112</v>
      </c>
      <c r="E20" s="91"/>
      <c r="F20" s="91">
        <v>1</v>
      </c>
      <c r="G20" s="91">
        <v>1</v>
      </c>
      <c r="H20" s="13"/>
      <c r="I20" s="91"/>
      <c r="J20" s="91">
        <v>1</v>
      </c>
      <c r="K20" s="91"/>
      <c r="L20" s="92">
        <f t="shared" si="0"/>
        <v>25</v>
      </c>
      <c r="M20" s="92">
        <f t="shared" si="1"/>
        <v>4</v>
      </c>
      <c r="N20" s="92">
        <f t="shared" si="6"/>
        <v>4</v>
      </c>
      <c r="O20" s="92">
        <f t="shared" si="2"/>
        <v>4</v>
      </c>
      <c r="P20" s="92">
        <f t="shared" si="3"/>
        <v>4</v>
      </c>
      <c r="Q20" s="92">
        <f t="shared" si="4"/>
        <v>0</v>
      </c>
    </row>
    <row r="21" spans="2:17" s="5" customFormat="1" ht="13.8" x14ac:dyDescent="0.2">
      <c r="B21" s="72">
        <f t="shared" si="5"/>
        <v>9</v>
      </c>
      <c r="C21" s="105" t="s">
        <v>16</v>
      </c>
      <c r="D21" s="106" t="s">
        <v>11</v>
      </c>
      <c r="E21" s="91"/>
      <c r="F21" s="91">
        <v>1</v>
      </c>
      <c r="G21" s="91">
        <v>1</v>
      </c>
      <c r="H21" s="13"/>
      <c r="I21" s="91">
        <v>1</v>
      </c>
      <c r="J21" s="91">
        <v>1</v>
      </c>
      <c r="K21" s="91"/>
      <c r="L21" s="92">
        <f t="shared" si="0"/>
        <v>31</v>
      </c>
      <c r="M21" s="92">
        <f t="shared" si="1"/>
        <v>6</v>
      </c>
      <c r="N21" s="92">
        <f t="shared" si="6"/>
        <v>6</v>
      </c>
      <c r="O21" s="92">
        <f t="shared" si="2"/>
        <v>6</v>
      </c>
      <c r="P21" s="92">
        <f t="shared" si="3"/>
        <v>6</v>
      </c>
      <c r="Q21" s="92">
        <f t="shared" si="4"/>
        <v>0</v>
      </c>
    </row>
    <row r="22" spans="2:17" s="5" customFormat="1" ht="13.8" x14ac:dyDescent="0.2">
      <c r="B22" s="72">
        <f t="shared" si="5"/>
        <v>10</v>
      </c>
      <c r="C22" s="105" t="s">
        <v>113</v>
      </c>
      <c r="D22" s="106" t="s">
        <v>12</v>
      </c>
      <c r="E22" s="91">
        <v>1</v>
      </c>
      <c r="F22" s="91">
        <v>1</v>
      </c>
      <c r="G22" s="91"/>
      <c r="H22" s="13"/>
      <c r="I22" s="91"/>
      <c r="J22" s="91">
        <v>1</v>
      </c>
      <c r="K22" s="91"/>
      <c r="L22" s="92">
        <f t="shared" si="0"/>
        <v>23</v>
      </c>
      <c r="M22" s="92">
        <f t="shared" si="1"/>
        <v>6</v>
      </c>
      <c r="N22" s="92">
        <f t="shared" si="6"/>
        <v>6</v>
      </c>
      <c r="O22" s="92">
        <f t="shared" si="2"/>
        <v>6</v>
      </c>
      <c r="P22" s="92">
        <f t="shared" si="3"/>
        <v>6</v>
      </c>
      <c r="Q22" s="92">
        <f t="shared" si="4"/>
        <v>0</v>
      </c>
    </row>
    <row r="23" spans="2:17" s="5" customFormat="1" ht="13.8" x14ac:dyDescent="0.2">
      <c r="B23" s="72">
        <f t="shared" si="5"/>
        <v>11</v>
      </c>
      <c r="C23" s="105" t="s">
        <v>114</v>
      </c>
      <c r="D23" s="106" t="s">
        <v>13</v>
      </c>
      <c r="E23" s="91">
        <v>1</v>
      </c>
      <c r="F23" s="91">
        <v>1</v>
      </c>
      <c r="G23" s="91">
        <v>1</v>
      </c>
      <c r="H23" s="13"/>
      <c r="I23" s="91"/>
      <c r="J23" s="91">
        <v>1</v>
      </c>
      <c r="K23" s="91"/>
      <c r="L23" s="92">
        <f t="shared" si="0"/>
        <v>29</v>
      </c>
      <c r="M23" s="92">
        <f t="shared" si="1"/>
        <v>6</v>
      </c>
      <c r="N23" s="92">
        <f t="shared" si="6"/>
        <v>6</v>
      </c>
      <c r="O23" s="92">
        <f t="shared" si="2"/>
        <v>6</v>
      </c>
      <c r="P23" s="92">
        <f t="shared" si="3"/>
        <v>6</v>
      </c>
      <c r="Q23" s="92">
        <f t="shared" si="4"/>
        <v>0</v>
      </c>
    </row>
    <row r="24" spans="2:17" s="5" customFormat="1" ht="13.8" x14ac:dyDescent="0.2">
      <c r="B24" s="72">
        <f t="shared" si="5"/>
        <v>12</v>
      </c>
      <c r="C24" s="105" t="s">
        <v>17</v>
      </c>
      <c r="D24" s="107" t="s">
        <v>154</v>
      </c>
      <c r="E24" s="91"/>
      <c r="F24" s="91"/>
      <c r="G24" s="91">
        <v>1</v>
      </c>
      <c r="H24" s="13"/>
      <c r="I24" s="91"/>
      <c r="J24" s="91">
        <v>1</v>
      </c>
      <c r="K24" s="91"/>
      <c r="L24" s="92">
        <f t="shared" si="0"/>
        <v>17</v>
      </c>
      <c r="M24" s="92">
        <f>($E$6*E24)+($F$6*F24)+($K$6*K24)+($G$6*G24)+($H$6*H24)+($I$6*I24)+($J$6*J24)</f>
        <v>2</v>
      </c>
      <c r="N24" s="92">
        <f>($E$10*E24)+($F$10*F24)+($K$10*K24)+($G$10*G24)+($H$10*H24)+($I$10*I24)+($J$10*J24)</f>
        <v>2</v>
      </c>
      <c r="O24" s="92">
        <f>($E$7*E24)+($F$7*F24)+($K$7*K24)+($G$7*G24)+($H$7*H24)+($I$7*I24)+($J$7*J24)</f>
        <v>2</v>
      </c>
      <c r="P24" s="92">
        <f>($E$8*E24)+($F$8*F24)+($K$8*K24)+($G$8*G24)+($H$8*H24)+($I$8*I24)+($J$8*J24)</f>
        <v>2</v>
      </c>
      <c r="Q24" s="92">
        <f t="shared" si="4"/>
        <v>0</v>
      </c>
    </row>
    <row r="25" spans="2:17" s="5" customFormat="1" ht="13.8" x14ac:dyDescent="0.2">
      <c r="B25" s="72">
        <f t="shared" si="5"/>
        <v>13</v>
      </c>
      <c r="C25" s="105" t="s">
        <v>7</v>
      </c>
      <c r="D25" s="106" t="s">
        <v>115</v>
      </c>
      <c r="E25" s="91"/>
      <c r="F25" s="91"/>
      <c r="G25" s="91"/>
      <c r="H25" s="13"/>
      <c r="I25" s="91">
        <v>1</v>
      </c>
      <c r="J25" s="91">
        <v>1</v>
      </c>
      <c r="K25" s="91"/>
      <c r="L25" s="92">
        <f t="shared" si="0"/>
        <v>17</v>
      </c>
      <c r="M25" s="92">
        <f t="shared" si="1"/>
        <v>4</v>
      </c>
      <c r="N25" s="92">
        <f>($E$10*E25)+($F$10*F25)+($K$10*K25)+(0*G25)+($H$10*H25)+($I$10*I25)+($J$10*J25)</f>
        <v>4</v>
      </c>
      <c r="O25" s="92">
        <f t="shared" si="2"/>
        <v>4</v>
      </c>
      <c r="P25" s="92">
        <f t="shared" si="3"/>
        <v>4</v>
      </c>
      <c r="Q25" s="92">
        <f t="shared" si="4"/>
        <v>0</v>
      </c>
    </row>
    <row r="26" spans="2:17" s="5" customFormat="1" ht="13.5" customHeight="1" x14ac:dyDescent="0.2">
      <c r="B26" s="72">
        <f t="shared" si="5"/>
        <v>14</v>
      </c>
      <c r="C26" s="105" t="s">
        <v>18</v>
      </c>
      <c r="D26" s="106" t="s">
        <v>116</v>
      </c>
      <c r="E26" s="91"/>
      <c r="F26" s="91">
        <v>1</v>
      </c>
      <c r="G26" s="91">
        <v>1</v>
      </c>
      <c r="H26" s="13"/>
      <c r="I26" s="91"/>
      <c r="J26" s="91"/>
      <c r="K26" s="91"/>
      <c r="L26" s="92">
        <f t="shared" si="0"/>
        <v>14</v>
      </c>
      <c r="M26" s="92">
        <f t="shared" si="1"/>
        <v>2</v>
      </c>
      <c r="N26" s="92">
        <f>($E$10*E26)+($F$10*F26)+($K$10*K26)+(0*G26)+($H$10*H26)+($I$10*I26)+($J$10*J26)</f>
        <v>2</v>
      </c>
      <c r="O26" s="92">
        <f t="shared" si="2"/>
        <v>2</v>
      </c>
      <c r="P26" s="92">
        <f t="shared" si="3"/>
        <v>2</v>
      </c>
      <c r="Q26" s="92">
        <f t="shared" si="4"/>
        <v>0</v>
      </c>
    </row>
    <row r="27" spans="2:17" s="5" customFormat="1" ht="12.75" customHeight="1" x14ac:dyDescent="0.2">
      <c r="B27" s="72">
        <f t="shared" si="5"/>
        <v>15</v>
      </c>
      <c r="C27" s="105" t="s">
        <v>117</v>
      </c>
      <c r="D27" s="106" t="s">
        <v>6</v>
      </c>
      <c r="E27" s="91"/>
      <c r="F27" s="91">
        <v>1</v>
      </c>
      <c r="G27" s="91">
        <v>0</v>
      </c>
      <c r="H27" s="13"/>
      <c r="I27" s="91"/>
      <c r="J27" s="91"/>
      <c r="K27" s="91"/>
      <c r="L27" s="92">
        <f>($E$5*E27)+(6*F27)+($K$5*K27)+($G$5*G27)+($H$5*H27)+($I$5*I27)+($J$5*J27)</f>
        <v>6</v>
      </c>
      <c r="M27" s="92">
        <f t="shared" si="1"/>
        <v>2</v>
      </c>
      <c r="N27" s="92">
        <f t="shared" ref="N27:N39" si="7">($E$10*E27)+($F$10*F27)+($K$10*K27)+($G$10*G27)+($H$10*H27)+($I$10*I27)+($J$10*J27)</f>
        <v>2</v>
      </c>
      <c r="O27" s="92">
        <f>($E$7*E27)+($F$7*F27)+($K$7*K27)+($G$7*G27)+($H$7*H27)+($I$7*I27)+($J$7*J27)</f>
        <v>2</v>
      </c>
      <c r="P27" s="92">
        <f>($E$8*E27)+($F$8*F27)+($K$8*K27)+($G$8*G27)+($H$8*H27)+($I$8*I27)+($J$8*J27)</f>
        <v>2</v>
      </c>
      <c r="Q27" s="92">
        <f t="shared" si="4"/>
        <v>0</v>
      </c>
    </row>
    <row r="28" spans="2:17" s="5" customFormat="1" ht="25.5" customHeight="1" x14ac:dyDescent="0.2">
      <c r="B28" s="72">
        <f t="shared" si="5"/>
        <v>16</v>
      </c>
      <c r="C28" s="105" t="s">
        <v>118</v>
      </c>
      <c r="D28" s="106" t="s">
        <v>119</v>
      </c>
      <c r="E28" s="91"/>
      <c r="F28" s="91">
        <v>1</v>
      </c>
      <c r="G28" s="91">
        <v>1</v>
      </c>
      <c r="H28" s="13"/>
      <c r="I28" s="91"/>
      <c r="J28" s="91"/>
      <c r="K28" s="91"/>
      <c r="L28" s="92">
        <f t="shared" si="0"/>
        <v>14</v>
      </c>
      <c r="M28" s="92">
        <f t="shared" si="1"/>
        <v>2</v>
      </c>
      <c r="N28" s="92">
        <f>($E$10*E28)+($F$10*F28)+($K$10*K28)+(0*G28)+($H$10*H28)+($I$10*I28)+($J$10*J28)</f>
        <v>2</v>
      </c>
      <c r="O28" s="92">
        <f t="shared" si="2"/>
        <v>2</v>
      </c>
      <c r="P28" s="92">
        <f t="shared" si="3"/>
        <v>2</v>
      </c>
      <c r="Q28" s="92">
        <f t="shared" si="4"/>
        <v>0</v>
      </c>
    </row>
    <row r="29" spans="2:17" s="5" customFormat="1" ht="13.8" x14ac:dyDescent="0.2">
      <c r="B29" s="72">
        <f t="shared" si="5"/>
        <v>17</v>
      </c>
      <c r="C29" s="105" t="s">
        <v>7</v>
      </c>
      <c r="D29" s="106" t="s">
        <v>25</v>
      </c>
      <c r="E29" s="91">
        <v>1</v>
      </c>
      <c r="F29" s="91"/>
      <c r="G29" s="91"/>
      <c r="H29" s="13"/>
      <c r="I29" s="91"/>
      <c r="J29" s="91"/>
      <c r="K29" s="91"/>
      <c r="L29" s="92">
        <f t="shared" si="0"/>
        <v>4</v>
      </c>
      <c r="M29" s="92">
        <f t="shared" si="1"/>
        <v>2</v>
      </c>
      <c r="N29" s="92">
        <f>($E$10*E29)+($F$10*F29)+($K$10*K29)+(0*G29)+($H$10*H29)+($I$10*I29)+($J$10*J29)</f>
        <v>2</v>
      </c>
      <c r="O29" s="92">
        <f t="shared" si="2"/>
        <v>2</v>
      </c>
      <c r="P29" s="92">
        <f t="shared" si="3"/>
        <v>2</v>
      </c>
      <c r="Q29" s="92">
        <f t="shared" si="4"/>
        <v>0</v>
      </c>
    </row>
    <row r="30" spans="2:17" s="5" customFormat="1" ht="13.8" x14ac:dyDescent="0.2">
      <c r="B30" s="72">
        <f t="shared" si="5"/>
        <v>18</v>
      </c>
      <c r="C30" s="105"/>
      <c r="D30" s="106"/>
      <c r="E30" s="91"/>
      <c r="F30" s="91"/>
      <c r="G30" s="91"/>
      <c r="H30" s="13"/>
      <c r="I30" s="91"/>
      <c r="J30" s="91"/>
      <c r="K30" s="91"/>
      <c r="L30" s="92">
        <f t="shared" si="0"/>
        <v>0</v>
      </c>
      <c r="M30" s="92">
        <f t="shared" si="1"/>
        <v>0</v>
      </c>
      <c r="N30" s="92">
        <f>($E$10*E30)+($F$10*F30)+($K$10*K30)+(0*G30)+($H$10*H30)+($I$10*I30)+($J$10*J30)</f>
        <v>0</v>
      </c>
      <c r="O30" s="92">
        <f t="shared" si="2"/>
        <v>0</v>
      </c>
      <c r="P30" s="92">
        <f t="shared" si="3"/>
        <v>0</v>
      </c>
      <c r="Q30" s="92">
        <f t="shared" si="4"/>
        <v>0</v>
      </c>
    </row>
    <row r="31" spans="2:17" s="5" customFormat="1" ht="13.8" x14ac:dyDescent="0.2">
      <c r="B31" s="72">
        <f t="shared" si="5"/>
        <v>19</v>
      </c>
      <c r="C31" s="105" t="s">
        <v>120</v>
      </c>
      <c r="D31" s="106" t="s">
        <v>121</v>
      </c>
      <c r="E31" s="91"/>
      <c r="F31" s="91"/>
      <c r="G31" s="91">
        <v>1</v>
      </c>
      <c r="H31" s="13"/>
      <c r="I31" s="91"/>
      <c r="J31" s="91">
        <v>1</v>
      </c>
      <c r="K31" s="91"/>
      <c r="L31" s="92">
        <f t="shared" si="0"/>
        <v>17</v>
      </c>
      <c r="M31" s="92">
        <f>($E$6*E31)+($F$6*F31)+($K$6*K31)+($G$6*G31)+($H$6*H31)+($I$6*I31)+($J$6*J31)</f>
        <v>2</v>
      </c>
      <c r="N31" s="92">
        <f t="shared" si="7"/>
        <v>2</v>
      </c>
      <c r="O31" s="92">
        <f>($E$7*E31)+($F$7*F31)+($K$7*K31)+($G$7*G31)+($H$7*H31)+($I$7*I31)+($J$7*J31)</f>
        <v>2</v>
      </c>
      <c r="P31" s="92">
        <f>($E$8*E31)+($F$8*F31)+($K$8*K31)+($G$8*G31)+($H$8*H31)+($I$8*I31)+($J$8*J31)</f>
        <v>2</v>
      </c>
      <c r="Q31" s="92">
        <f t="shared" si="4"/>
        <v>0</v>
      </c>
    </row>
    <row r="32" spans="2:17" s="5" customFormat="1" ht="13.8" x14ac:dyDescent="0.2">
      <c r="B32" s="72"/>
      <c r="C32" s="105" t="s">
        <v>26</v>
      </c>
      <c r="D32" s="106" t="s">
        <v>121</v>
      </c>
      <c r="E32" s="91"/>
      <c r="F32" s="91"/>
      <c r="G32" s="91">
        <v>1</v>
      </c>
      <c r="H32" s="13"/>
      <c r="I32" s="91"/>
      <c r="J32" s="91">
        <v>1</v>
      </c>
      <c r="K32" s="91"/>
      <c r="L32" s="92">
        <f t="shared" si="0"/>
        <v>17</v>
      </c>
      <c r="M32" s="92">
        <f>($E$6*E32)+($F$6*F32)+($K$6*K32)+($G$6*G32)+($H$6*H32)+($I$6*I32)+($J$6*J32)</f>
        <v>2</v>
      </c>
      <c r="N32" s="92">
        <f t="shared" si="7"/>
        <v>2</v>
      </c>
      <c r="O32" s="92">
        <f t="shared" ref="O32:O37" si="8">($E$7*E32)+($F$7*F32)+($K$7*K32)+($G$7*G32)+($H$7*H32)+($I$7*I32)+($J$7*J32)</f>
        <v>2</v>
      </c>
      <c r="P32" s="92">
        <f t="shared" ref="P32:P37" si="9">($E$8*E32)+($F$8*F32)+($K$8*K32)+($G$8*G32)+($H$8*H32)+($I$8*I32)+($J$8*J32)</f>
        <v>2</v>
      </c>
      <c r="Q32" s="92">
        <f t="shared" si="4"/>
        <v>0</v>
      </c>
    </row>
    <row r="33" spans="1:17" s="5" customFormat="1" ht="13.8" x14ac:dyDescent="0.2">
      <c r="B33" s="72">
        <f>B31+1</f>
        <v>20</v>
      </c>
      <c r="C33" s="105" t="s">
        <v>27</v>
      </c>
      <c r="D33" s="106" t="s">
        <v>121</v>
      </c>
      <c r="E33" s="91"/>
      <c r="F33" s="91"/>
      <c r="G33" s="91"/>
      <c r="H33" s="13"/>
      <c r="I33" s="91">
        <v>1</v>
      </c>
      <c r="J33" s="91">
        <v>1</v>
      </c>
      <c r="K33" s="91"/>
      <c r="L33" s="92">
        <f t="shared" si="0"/>
        <v>17</v>
      </c>
      <c r="M33" s="92">
        <f>($E$6*E33)+($F$6*F33)+($K$6*K33)+($G$6*G33)+($H$6*H33)+($I$6*I33)+($J$6*J33)</f>
        <v>4</v>
      </c>
      <c r="N33" s="92">
        <f t="shared" si="7"/>
        <v>4</v>
      </c>
      <c r="O33" s="92">
        <f t="shared" si="8"/>
        <v>4</v>
      </c>
      <c r="P33" s="92">
        <f t="shared" si="9"/>
        <v>4</v>
      </c>
      <c r="Q33" s="92">
        <f t="shared" si="4"/>
        <v>0</v>
      </c>
    </row>
    <row r="34" spans="1:17" s="5" customFormat="1" ht="12.75" customHeight="1" x14ac:dyDescent="0.25">
      <c r="B34" s="72">
        <f>B33+1</f>
        <v>21</v>
      </c>
      <c r="C34" s="833" t="s">
        <v>20</v>
      </c>
      <c r="D34" s="834"/>
      <c r="E34" s="91"/>
      <c r="F34" s="91"/>
      <c r="G34" s="91"/>
      <c r="H34" s="13"/>
      <c r="I34" s="91"/>
      <c r="J34" s="91"/>
      <c r="K34" s="91"/>
      <c r="L34" s="92">
        <f t="shared" si="0"/>
        <v>0</v>
      </c>
      <c r="M34" s="92">
        <f t="shared" si="1"/>
        <v>0</v>
      </c>
      <c r="N34" s="92">
        <f t="shared" si="7"/>
        <v>0</v>
      </c>
      <c r="O34" s="92">
        <f t="shared" si="2"/>
        <v>0</v>
      </c>
      <c r="P34" s="92">
        <f t="shared" si="9"/>
        <v>0</v>
      </c>
      <c r="Q34" s="92">
        <f t="shared" si="4"/>
        <v>0</v>
      </c>
    </row>
    <row r="35" spans="1:17" s="5" customFormat="1" ht="14.4" thickBot="1" x14ac:dyDescent="0.25">
      <c r="B35" s="75">
        <f>B34+1</f>
        <v>22</v>
      </c>
      <c r="C35" s="108" t="s">
        <v>19</v>
      </c>
      <c r="D35" s="109" t="s">
        <v>122</v>
      </c>
      <c r="E35" s="91"/>
      <c r="F35" s="91">
        <v>1</v>
      </c>
      <c r="G35" s="91"/>
      <c r="H35" s="13"/>
      <c r="I35" s="91"/>
      <c r="J35" s="91">
        <v>1</v>
      </c>
      <c r="K35" s="91"/>
      <c r="L35" s="92">
        <f>($E$5*E35)+(6*F35)+($K$5*K35)+($G$5*G35)+($H$5*H35)+($I$5*I35)+($J$5*J35)</f>
        <v>17</v>
      </c>
      <c r="M35" s="92">
        <f t="shared" si="1"/>
        <v>4</v>
      </c>
      <c r="N35" s="92">
        <f t="shared" si="7"/>
        <v>4</v>
      </c>
      <c r="O35" s="92">
        <f t="shared" si="8"/>
        <v>4</v>
      </c>
      <c r="P35" s="92">
        <f t="shared" si="9"/>
        <v>4</v>
      </c>
      <c r="Q35" s="92">
        <f t="shared" si="4"/>
        <v>0</v>
      </c>
    </row>
    <row r="36" spans="1:17" s="5" customFormat="1" ht="13.8" x14ac:dyDescent="0.2">
      <c r="B36" s="76"/>
      <c r="C36" s="108" t="s">
        <v>123</v>
      </c>
      <c r="D36" s="110" t="s">
        <v>124</v>
      </c>
      <c r="E36" s="91"/>
      <c r="F36" s="91"/>
      <c r="G36" s="91">
        <v>1</v>
      </c>
      <c r="H36" s="13"/>
      <c r="I36" s="91">
        <v>1</v>
      </c>
      <c r="J36" s="91"/>
      <c r="K36" s="91"/>
      <c r="L36" s="92">
        <f t="shared" si="0"/>
        <v>12</v>
      </c>
      <c r="M36" s="92">
        <f>($E$6*E36)+($F$6*F36)+($K$6*K36)+($G$6*G36)+($H$6*H36)+($I$6*I36)+($J$6*J36)</f>
        <v>2</v>
      </c>
      <c r="N36" s="92">
        <f t="shared" si="7"/>
        <v>2</v>
      </c>
      <c r="O36" s="92">
        <f t="shared" si="8"/>
        <v>2</v>
      </c>
      <c r="P36" s="92">
        <f t="shared" si="9"/>
        <v>2</v>
      </c>
      <c r="Q36" s="92">
        <f t="shared" si="4"/>
        <v>0</v>
      </c>
    </row>
    <row r="37" spans="1:17" ht="12.75" customHeight="1" x14ac:dyDescent="0.25">
      <c r="A37" s="5"/>
      <c r="B37" s="72">
        <f>B35+1</f>
        <v>23</v>
      </c>
      <c r="C37" s="108" t="s">
        <v>7</v>
      </c>
      <c r="D37" s="109" t="s">
        <v>125</v>
      </c>
      <c r="E37" s="91"/>
      <c r="F37" s="91">
        <v>1</v>
      </c>
      <c r="G37" s="91">
        <v>0</v>
      </c>
      <c r="H37" s="13"/>
      <c r="I37" s="91"/>
      <c r="J37" s="91"/>
      <c r="K37" s="91"/>
      <c r="L37" s="92">
        <f t="shared" si="0"/>
        <v>8</v>
      </c>
      <c r="M37" s="92">
        <f>($E$6*E37)+($F$6*F37)+($K$6*K37)+($G$6*G37)+($H$6*H37)+($I$6*I37)+($J$6*J37)</f>
        <v>2</v>
      </c>
      <c r="N37" s="92">
        <f t="shared" si="7"/>
        <v>2</v>
      </c>
      <c r="O37" s="92">
        <f t="shared" si="8"/>
        <v>2</v>
      </c>
      <c r="P37" s="92">
        <f t="shared" si="9"/>
        <v>2</v>
      </c>
      <c r="Q37" s="92">
        <f t="shared" si="4"/>
        <v>0</v>
      </c>
    </row>
    <row r="38" spans="1:17" ht="13.8" x14ac:dyDescent="0.25">
      <c r="A38" s="5"/>
      <c r="B38" s="72">
        <f>B37+1</f>
        <v>24</v>
      </c>
      <c r="C38" s="111"/>
      <c r="D38" s="111"/>
      <c r="E38" s="91"/>
      <c r="F38" s="91"/>
      <c r="G38" s="91"/>
      <c r="H38" s="13"/>
      <c r="I38" s="91"/>
      <c r="J38" s="91"/>
      <c r="K38" s="91"/>
      <c r="L38" s="92">
        <f t="shared" si="0"/>
        <v>0</v>
      </c>
      <c r="M38" s="92">
        <f t="shared" si="1"/>
        <v>0</v>
      </c>
      <c r="N38" s="92">
        <f t="shared" si="7"/>
        <v>0</v>
      </c>
      <c r="O38" s="92">
        <f t="shared" si="2"/>
        <v>0</v>
      </c>
      <c r="P38" s="92">
        <f t="shared" si="3"/>
        <v>0</v>
      </c>
      <c r="Q38" s="92">
        <f t="shared" si="4"/>
        <v>0</v>
      </c>
    </row>
    <row r="39" spans="1:17" ht="14.4" thickBot="1" x14ac:dyDescent="0.3">
      <c r="A39" s="5"/>
      <c r="B39" s="77">
        <f>B38+1</f>
        <v>25</v>
      </c>
      <c r="C39" s="112" t="s">
        <v>21</v>
      </c>
      <c r="D39" s="106"/>
      <c r="E39" s="91"/>
      <c r="F39" s="91"/>
      <c r="G39" s="91"/>
      <c r="H39" s="13"/>
      <c r="I39" s="91"/>
      <c r="J39" s="91"/>
      <c r="K39" s="91"/>
      <c r="L39" s="92">
        <f t="shared" si="0"/>
        <v>0</v>
      </c>
      <c r="M39" s="92">
        <f t="shared" si="1"/>
        <v>0</v>
      </c>
      <c r="N39" s="92">
        <f t="shared" si="7"/>
        <v>0</v>
      </c>
      <c r="O39" s="92">
        <f t="shared" si="2"/>
        <v>0</v>
      </c>
      <c r="P39" s="92">
        <f t="shared" si="3"/>
        <v>0</v>
      </c>
      <c r="Q39" s="92">
        <f t="shared" si="4"/>
        <v>0</v>
      </c>
    </row>
    <row r="40" spans="1:17" ht="13.8" x14ac:dyDescent="0.25">
      <c r="A40" s="7" t="s">
        <v>8</v>
      </c>
      <c r="B40" s="78"/>
      <c r="C40" s="105" t="s">
        <v>22</v>
      </c>
      <c r="D40" s="106" t="s">
        <v>3</v>
      </c>
      <c r="E40" s="91">
        <v>1</v>
      </c>
      <c r="F40" s="91">
        <v>1</v>
      </c>
      <c r="G40" s="91">
        <v>1</v>
      </c>
      <c r="H40" s="13"/>
      <c r="I40" s="91">
        <v>1</v>
      </c>
      <c r="J40" s="91">
        <v>1</v>
      </c>
      <c r="K40" s="91"/>
      <c r="L40" s="92">
        <f t="shared" si="0"/>
        <v>35</v>
      </c>
      <c r="M40" s="92">
        <v>0</v>
      </c>
      <c r="N40" s="92">
        <f t="shared" ref="N40:N45" si="10">($E$10*E40)+($F$10*F40)+($K$10*K40)+(0*G40)+($H$10*H40)+($I$10*I40)+($J$10*J40)</f>
        <v>8</v>
      </c>
      <c r="O40" s="92">
        <f t="shared" si="2"/>
        <v>8</v>
      </c>
      <c r="P40" s="92">
        <f t="shared" si="3"/>
        <v>8</v>
      </c>
      <c r="Q40" s="92">
        <f t="shared" si="4"/>
        <v>0</v>
      </c>
    </row>
    <row r="41" spans="1:17" ht="13.8" x14ac:dyDescent="0.25">
      <c r="A41" s="7"/>
      <c r="B41" s="72">
        <f>B39+1</f>
        <v>26</v>
      </c>
      <c r="C41" s="105" t="s">
        <v>126</v>
      </c>
      <c r="D41" s="106" t="s">
        <v>4</v>
      </c>
      <c r="E41" s="91"/>
      <c r="F41" s="91">
        <v>1</v>
      </c>
      <c r="G41" s="91">
        <v>1</v>
      </c>
      <c r="H41" s="13"/>
      <c r="I41" s="91">
        <v>1</v>
      </c>
      <c r="J41" s="91">
        <v>1</v>
      </c>
      <c r="K41" s="91"/>
      <c r="L41" s="92">
        <f t="shared" si="0"/>
        <v>31</v>
      </c>
      <c r="M41" s="92">
        <v>0</v>
      </c>
      <c r="N41" s="92">
        <f t="shared" si="10"/>
        <v>6</v>
      </c>
      <c r="O41" s="92">
        <f t="shared" si="2"/>
        <v>6</v>
      </c>
      <c r="P41" s="92">
        <f t="shared" si="3"/>
        <v>6</v>
      </c>
      <c r="Q41" s="92">
        <f t="shared" si="4"/>
        <v>0</v>
      </c>
    </row>
    <row r="42" spans="1:17" ht="25.5" customHeight="1" x14ac:dyDescent="0.25">
      <c r="B42" s="72">
        <f>B41+1</f>
        <v>27</v>
      </c>
      <c r="C42" s="105"/>
      <c r="D42" s="106"/>
      <c r="E42" s="91"/>
      <c r="F42" s="91"/>
      <c r="G42" s="91"/>
      <c r="H42" s="13"/>
      <c r="I42" s="91"/>
      <c r="J42" s="91"/>
      <c r="K42" s="91"/>
      <c r="L42" s="92">
        <f t="shared" si="0"/>
        <v>0</v>
      </c>
      <c r="M42" s="92">
        <v>0</v>
      </c>
      <c r="N42" s="92">
        <f t="shared" si="10"/>
        <v>0</v>
      </c>
      <c r="O42" s="92">
        <f t="shared" si="2"/>
        <v>0</v>
      </c>
      <c r="P42" s="92">
        <f t="shared" si="3"/>
        <v>0</v>
      </c>
      <c r="Q42" s="92">
        <f t="shared" si="4"/>
        <v>0</v>
      </c>
    </row>
    <row r="43" spans="1:17" ht="13.8" x14ac:dyDescent="0.25">
      <c r="B43" s="72">
        <f>30+1</f>
        <v>31</v>
      </c>
      <c r="C43" s="5"/>
      <c r="D43" s="5"/>
      <c r="E43" s="91"/>
      <c r="F43" s="91"/>
      <c r="G43" s="91"/>
      <c r="H43" s="13"/>
      <c r="I43" s="91"/>
      <c r="J43" s="91"/>
      <c r="K43" s="91"/>
      <c r="L43" s="92">
        <f t="shared" si="0"/>
        <v>0</v>
      </c>
      <c r="M43" s="92">
        <f t="shared" si="1"/>
        <v>0</v>
      </c>
      <c r="N43" s="92">
        <f t="shared" si="10"/>
        <v>0</v>
      </c>
      <c r="O43" s="92">
        <f t="shared" si="2"/>
        <v>0</v>
      </c>
      <c r="P43" s="92">
        <f t="shared" si="3"/>
        <v>0</v>
      </c>
      <c r="Q43" s="92">
        <f t="shared" si="4"/>
        <v>0</v>
      </c>
    </row>
    <row r="44" spans="1:17" ht="13.8" x14ac:dyDescent="0.25">
      <c r="B44" s="72"/>
      <c r="C44" s="113" t="s">
        <v>127</v>
      </c>
      <c r="D44" s="114"/>
      <c r="E44" s="91"/>
      <c r="F44" s="91"/>
      <c r="G44" s="91"/>
      <c r="H44" s="13"/>
      <c r="I44" s="91"/>
      <c r="J44" s="91"/>
      <c r="K44" s="91"/>
      <c r="L44" s="92">
        <f t="shared" ref="L44:L49" si="11">($E$5*E44)+($F$5*F44)+($K$5*K44)+($G$5*G44)+($H$5*H44)+($I$5*I44)+($J$5*J44)</f>
        <v>0</v>
      </c>
      <c r="M44" s="92">
        <f t="shared" si="1"/>
        <v>0</v>
      </c>
      <c r="N44" s="92">
        <f t="shared" si="10"/>
        <v>0</v>
      </c>
      <c r="O44" s="92">
        <f t="shared" si="2"/>
        <v>0</v>
      </c>
      <c r="P44" s="92">
        <f t="shared" si="3"/>
        <v>0</v>
      </c>
      <c r="Q44" s="92">
        <f t="shared" ref="Q44:Q49" si="12">($E$9*E44)+($F$9*F44)+($K$9*K44)+($G$9*G44)+($H$9*H44)+($I$9*I44)+($J$9*J44)</f>
        <v>0</v>
      </c>
    </row>
    <row r="45" spans="1:17" ht="13.8" x14ac:dyDescent="0.25">
      <c r="B45" s="72"/>
      <c r="C45" s="105" t="s">
        <v>14</v>
      </c>
      <c r="D45" s="106" t="s">
        <v>11</v>
      </c>
      <c r="E45" s="91"/>
      <c r="F45" s="91"/>
      <c r="G45" s="91"/>
      <c r="H45" s="13"/>
      <c r="I45" s="91">
        <v>1</v>
      </c>
      <c r="J45" s="91"/>
      <c r="K45" s="91">
        <v>1</v>
      </c>
      <c r="L45" s="92">
        <f t="shared" si="11"/>
        <v>14</v>
      </c>
      <c r="M45" s="92">
        <f t="shared" si="1"/>
        <v>4</v>
      </c>
      <c r="N45" s="92">
        <f t="shared" si="10"/>
        <v>4</v>
      </c>
      <c r="O45" s="92">
        <f>($E$7*E45)+($F$7*F45)+($K$7*K45)+(0*G45)+($H$7*H45)+($I$7*I45)+($J$7*J45)</f>
        <v>4</v>
      </c>
      <c r="P45" s="92">
        <f t="shared" si="3"/>
        <v>4</v>
      </c>
      <c r="Q45" s="92">
        <f t="shared" si="12"/>
        <v>0</v>
      </c>
    </row>
    <row r="46" spans="1:17" ht="13.8" x14ac:dyDescent="0.25">
      <c r="B46" s="72"/>
      <c r="C46" s="105" t="s">
        <v>14</v>
      </c>
      <c r="D46" s="106" t="s">
        <v>28</v>
      </c>
      <c r="E46" s="91"/>
      <c r="F46" s="91"/>
      <c r="G46" s="91"/>
      <c r="H46" s="13"/>
      <c r="I46" s="91"/>
      <c r="J46" s="91">
        <v>1</v>
      </c>
      <c r="K46" s="91">
        <v>1</v>
      </c>
      <c r="L46" s="92">
        <f t="shared" si="11"/>
        <v>19</v>
      </c>
      <c r="M46" s="92">
        <f>($E$6*E46)+($F$6*F46)+(0*K46)+(0*G46)+($H$6*H46)+($I$6*I46)+($J$6*J46)</f>
        <v>2</v>
      </c>
      <c r="N46" s="92">
        <f>($E$10*E46)+($F$10*F46)+(0*K46)+(0*G46)+($H$10*H46)+($I$10*I46)+($J$10*J46)</f>
        <v>2</v>
      </c>
      <c r="O46" s="92">
        <f>($E$7*E46)+($F$7*F46)+(0*K46)+(0*G46)+($H$7*H46)+($I$7*I46)+($J$7*J46)</f>
        <v>2</v>
      </c>
      <c r="P46" s="92">
        <f t="shared" si="3"/>
        <v>4</v>
      </c>
      <c r="Q46" s="92">
        <f t="shared" si="12"/>
        <v>0</v>
      </c>
    </row>
    <row r="47" spans="1:17" ht="13.8" x14ac:dyDescent="0.25">
      <c r="B47" s="72"/>
      <c r="C47" s="105" t="s">
        <v>14</v>
      </c>
      <c r="D47" s="106" t="s">
        <v>112</v>
      </c>
      <c r="E47" s="91"/>
      <c r="F47" s="91"/>
      <c r="G47" s="91"/>
      <c r="H47" s="13"/>
      <c r="I47" s="91"/>
      <c r="J47" s="91">
        <v>1</v>
      </c>
      <c r="K47" s="91">
        <v>1</v>
      </c>
      <c r="L47" s="92">
        <f t="shared" si="11"/>
        <v>19</v>
      </c>
      <c r="M47" s="92">
        <f>($E$6*E47)+($F$6*F47)+(0*K47)+(0*G47)+($H$6*H47)+($I$6*I47)+($J$6*J47)</f>
        <v>2</v>
      </c>
      <c r="N47" s="92">
        <f>($E$10*E47)+($F$10*F47)+(0*K47)+(0*G47)+($H$10*H47)+($I$10*I47)+($J$10*J47)</f>
        <v>2</v>
      </c>
      <c r="O47" s="92">
        <f>($E$7*E47)+($F$7*F47)+(0*K47)+(0*G47)+($H$7*H47)+($I$7*I47)+($J$7*J47)</f>
        <v>2</v>
      </c>
      <c r="P47" s="92">
        <f t="shared" si="3"/>
        <v>4</v>
      </c>
      <c r="Q47" s="92">
        <f t="shared" si="12"/>
        <v>0</v>
      </c>
    </row>
    <row r="48" spans="1:17" x14ac:dyDescent="0.25">
      <c r="B48" s="72"/>
      <c r="C48" s="105" t="s">
        <v>128</v>
      </c>
      <c r="D48" s="106" t="s">
        <v>129</v>
      </c>
      <c r="E48" s="91"/>
      <c r="F48" s="91"/>
      <c r="G48" s="91"/>
      <c r="H48" s="91"/>
      <c r="I48" s="91">
        <v>1</v>
      </c>
      <c r="J48" s="91">
        <v>1</v>
      </c>
      <c r="K48" s="91">
        <v>1</v>
      </c>
      <c r="L48" s="92">
        <f t="shared" si="11"/>
        <v>25</v>
      </c>
      <c r="M48" s="92">
        <f>($E$6*E48)+($F$6*F48)+(0*K48)+(0*G48)+($H$6*H48)+($I$6*I48)+($J$6*J48)</f>
        <v>4</v>
      </c>
      <c r="N48" s="92">
        <f>($E$10*E48)+($F$10*F48)+(0*K48)+(0*G48)+($H$10*H48)+($I$10*I48)+($J$10*J48)</f>
        <v>4</v>
      </c>
      <c r="O48" s="92">
        <f>($E$7*E48)+($F$7*F48)+(0*K48)+(0*G48)+($H$7*H48)+($I$7*I48)+($J$7*J48)</f>
        <v>4</v>
      </c>
      <c r="P48" s="92">
        <f t="shared" si="3"/>
        <v>6</v>
      </c>
      <c r="Q48" s="92">
        <f t="shared" si="12"/>
        <v>0</v>
      </c>
    </row>
    <row r="49" spans="2:17" x14ac:dyDescent="0.25">
      <c r="B49" s="72"/>
      <c r="C49" s="105" t="s">
        <v>130</v>
      </c>
      <c r="D49" s="106" t="s">
        <v>129</v>
      </c>
      <c r="E49" s="91"/>
      <c r="F49" s="91"/>
      <c r="G49" s="91"/>
      <c r="H49" s="91"/>
      <c r="I49" s="91">
        <v>1</v>
      </c>
      <c r="J49" s="91">
        <v>1</v>
      </c>
      <c r="K49" s="91">
        <v>1</v>
      </c>
      <c r="L49" s="92">
        <f t="shared" si="11"/>
        <v>25</v>
      </c>
      <c r="M49" s="92">
        <f>($E$6*E49)+($F$6*F49)+(0*K49)+(0*G49)+($H$6*H49)+($I$6*I49)+($J$6*J49)</f>
        <v>4</v>
      </c>
      <c r="N49" s="92">
        <f>($E$10*E49)+($F$10*F49)+(0*K49)+(0*G49)+($H$10*H49)+($I$10*I49)+($J$10*J49)</f>
        <v>4</v>
      </c>
      <c r="O49" s="92">
        <f>($E$7*E49)+($F$7*F49)+(0*K49)+(0*G49)+($H$7*H49)+($I$7*I49)+($J$7*J49)</f>
        <v>4</v>
      </c>
      <c r="P49" s="92">
        <f t="shared" si="3"/>
        <v>6</v>
      </c>
      <c r="Q49" s="92">
        <f t="shared" si="12"/>
        <v>0</v>
      </c>
    </row>
    <row r="50" spans="2:17" ht="13.8" x14ac:dyDescent="0.25">
      <c r="B50" s="79"/>
      <c r="C50" s="80"/>
      <c r="D50" s="81" t="s">
        <v>87</v>
      </c>
      <c r="E50" s="82">
        <f>E51+E52</f>
        <v>9</v>
      </c>
      <c r="F50" s="82">
        <v>18</v>
      </c>
      <c r="G50" s="82">
        <v>15</v>
      </c>
      <c r="H50" s="82">
        <v>10</v>
      </c>
      <c r="I50" s="82">
        <v>12</v>
      </c>
      <c r="J50" s="82">
        <v>17</v>
      </c>
      <c r="K50" s="82">
        <v>5</v>
      </c>
    </row>
    <row r="51" spans="2:17" ht="13.8" x14ac:dyDescent="0.25">
      <c r="B51" s="79"/>
      <c r="C51" s="80"/>
      <c r="D51" s="81" t="s">
        <v>88</v>
      </c>
      <c r="E51" s="82">
        <v>7</v>
      </c>
      <c r="F51" s="82">
        <f t="shared" ref="F51:K51" si="13">F50-F52</f>
        <v>15</v>
      </c>
      <c r="G51" s="82">
        <f t="shared" si="13"/>
        <v>12</v>
      </c>
      <c r="H51" s="82">
        <f t="shared" si="13"/>
        <v>6</v>
      </c>
      <c r="I51" s="82">
        <f t="shared" si="13"/>
        <v>9</v>
      </c>
      <c r="J51" s="82">
        <f t="shared" si="13"/>
        <v>14</v>
      </c>
      <c r="K51" s="82">
        <f t="shared" si="13"/>
        <v>5</v>
      </c>
    </row>
    <row r="52" spans="2:17" ht="13.8" x14ac:dyDescent="0.25">
      <c r="B52" s="79"/>
      <c r="C52" s="80"/>
      <c r="D52" s="81" t="s">
        <v>89</v>
      </c>
      <c r="E52" s="82">
        <v>2</v>
      </c>
      <c r="F52" s="82">
        <v>3</v>
      </c>
      <c r="G52" s="82">
        <v>3</v>
      </c>
      <c r="H52" s="82">
        <v>4</v>
      </c>
      <c r="I52" s="82">
        <v>3</v>
      </c>
      <c r="J52" s="82">
        <v>3</v>
      </c>
      <c r="K52" s="82">
        <v>0</v>
      </c>
    </row>
    <row r="53" spans="2:17" ht="13.8" thickBot="1" x14ac:dyDescent="0.3">
      <c r="B53" s="83"/>
      <c r="C53" s="74"/>
      <c r="D53" s="4"/>
      <c r="E53" s="4"/>
      <c r="F53" s="4"/>
      <c r="G53" s="4"/>
      <c r="H53" s="4"/>
      <c r="I53" s="98"/>
      <c r="J53" s="98"/>
      <c r="K53" s="4"/>
    </row>
    <row r="54" spans="2:17" ht="14.4" thickBot="1" x14ac:dyDescent="0.35">
      <c r="B54" s="83"/>
      <c r="C54" s="84" t="s">
        <v>5</v>
      </c>
      <c r="D54" s="4"/>
      <c r="E54" s="6"/>
      <c r="F54" s="6"/>
      <c r="G54" s="6"/>
      <c r="H54" s="6"/>
      <c r="I54" s="6" t="s">
        <v>8</v>
      </c>
      <c r="J54" s="6"/>
      <c r="K54" s="6"/>
    </row>
    <row r="55" spans="2:17" x14ac:dyDescent="0.25">
      <c r="B55" s="83"/>
      <c r="C55" s="85" t="s">
        <v>90</v>
      </c>
      <c r="D55" s="86"/>
      <c r="E55" s="6"/>
      <c r="F55" s="6"/>
      <c r="G55" s="6"/>
      <c r="H55" s="6"/>
      <c r="I55" s="6"/>
      <c r="J55" s="6"/>
      <c r="K55" s="6"/>
    </row>
    <row r="56" spans="2:17" ht="14.4" thickBot="1" x14ac:dyDescent="0.35">
      <c r="B56" s="87"/>
      <c r="C56" s="88" t="s">
        <v>91</v>
      </c>
      <c r="D56" s="89"/>
      <c r="E56" s="90"/>
      <c r="F56" s="90"/>
      <c r="G56" s="90"/>
      <c r="H56" s="90"/>
      <c r="I56" s="90"/>
      <c r="J56" s="90"/>
      <c r="K56" s="90"/>
    </row>
    <row r="57" spans="2:17" x14ac:dyDescent="0.25">
      <c r="B57" s="6"/>
      <c r="C57" s="2"/>
      <c r="D57" s="5"/>
    </row>
    <row r="58" spans="2:17" x14ac:dyDescent="0.25">
      <c r="B58" s="830"/>
      <c r="C58" s="830"/>
      <c r="D58" s="5"/>
      <c r="E58" s="5"/>
      <c r="F58" s="5"/>
      <c r="G58" s="5"/>
      <c r="H58" s="5"/>
      <c r="I58" s="5"/>
      <c r="J58" s="5"/>
      <c r="K58" s="5"/>
    </row>
    <row r="59" spans="2:17" x14ac:dyDescent="0.25">
      <c r="B59" s="830"/>
      <c r="C59" s="830"/>
      <c r="D59" s="5"/>
      <c r="E59" s="5"/>
      <c r="F59" s="5"/>
      <c r="G59" s="5"/>
      <c r="H59" s="5"/>
      <c r="I59" s="5"/>
      <c r="J59" s="5"/>
      <c r="K59" s="5"/>
    </row>
    <row r="60" spans="2:17" x14ac:dyDescent="0.25">
      <c r="B60" s="830"/>
      <c r="C60" s="830"/>
      <c r="D60" s="5"/>
      <c r="E60" s="8"/>
      <c r="F60" s="8"/>
      <c r="G60" s="8"/>
      <c r="H60" s="8"/>
      <c r="I60" s="8"/>
      <c r="J60" s="8"/>
      <c r="K60" s="8"/>
    </row>
    <row r="61" spans="2:17" x14ac:dyDescent="0.25">
      <c r="D61" s="5"/>
      <c r="E61" s="5"/>
      <c r="F61" s="5"/>
      <c r="G61" s="5"/>
      <c r="H61" s="5"/>
      <c r="I61" s="5"/>
      <c r="J61" s="5"/>
      <c r="K61" s="5"/>
    </row>
    <row r="62" spans="2:17" x14ac:dyDescent="0.25">
      <c r="D62" s="5"/>
    </row>
    <row r="64" spans="2:17" x14ac:dyDescent="0.25">
      <c r="C64" s="2"/>
    </row>
    <row r="65" spans="3:3" x14ac:dyDescent="0.25">
      <c r="C65" s="2"/>
    </row>
    <row r="66" spans="3:3" x14ac:dyDescent="0.25">
      <c r="C66" s="2"/>
    </row>
  </sheetData>
  <mergeCells count="9">
    <mergeCell ref="E1:K1"/>
    <mergeCell ref="B58:C58"/>
    <mergeCell ref="B59:C59"/>
    <mergeCell ref="B60:C60"/>
    <mergeCell ref="C11:D11"/>
    <mergeCell ref="C34:D34"/>
    <mergeCell ref="B3:D3"/>
    <mergeCell ref="B1:D1"/>
    <mergeCell ref="B2:D2"/>
  </mergeCells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L124"/>
  <sheetViews>
    <sheetView topLeftCell="A100" workbookViewId="0">
      <selection activeCell="E40" sqref="E40"/>
    </sheetView>
  </sheetViews>
  <sheetFormatPr defaultColWidth="9.109375" defaultRowHeight="14.4" x14ac:dyDescent="0.3"/>
  <cols>
    <col min="1" max="1" width="5.44140625" style="117" customWidth="1"/>
    <col min="2" max="2" width="31.109375" style="117" customWidth="1"/>
    <col min="3" max="3" width="10.5546875" style="117" bestFit="1" customWidth="1"/>
    <col min="4" max="4" width="11" style="117" bestFit="1" customWidth="1"/>
    <col min="5" max="5" width="10.88671875" style="117" bestFit="1" customWidth="1"/>
    <col min="6" max="6" width="10" style="117" bestFit="1" customWidth="1"/>
    <col min="7" max="7" width="12.88671875" style="117" customWidth="1"/>
    <col min="8" max="8" width="17.109375" style="117" bestFit="1" customWidth="1"/>
    <col min="9" max="9" width="14" style="118" bestFit="1" customWidth="1"/>
    <col min="10" max="10" width="13.88671875" style="117" bestFit="1" customWidth="1"/>
    <col min="11" max="11" width="9.109375" style="117"/>
    <col min="12" max="12" width="14" style="117" bestFit="1" customWidth="1"/>
    <col min="13" max="14" width="9.109375" style="117"/>
    <col min="15" max="15" width="13.109375" style="117" bestFit="1" customWidth="1"/>
    <col min="16" max="16384" width="9.109375" style="117"/>
  </cols>
  <sheetData>
    <row r="2" spans="1:12" ht="15" thickBot="1" x14ac:dyDescent="0.35"/>
    <row r="3" spans="1:12" ht="28.8" x14ac:dyDescent="0.3">
      <c r="A3" s="119"/>
      <c r="B3" s="120" t="s">
        <v>30</v>
      </c>
      <c r="C3" s="121"/>
      <c r="D3" s="121"/>
      <c r="E3" s="121"/>
      <c r="F3" s="121"/>
      <c r="G3" s="121"/>
      <c r="H3" s="122" t="s">
        <v>31</v>
      </c>
      <c r="I3" s="122" t="s">
        <v>32</v>
      </c>
      <c r="J3" s="123" t="s">
        <v>33</v>
      </c>
    </row>
    <row r="4" spans="1:12" ht="28.8" x14ac:dyDescent="0.3">
      <c r="A4" s="124"/>
      <c r="B4" s="125" t="s">
        <v>134</v>
      </c>
      <c r="C4" s="126"/>
      <c r="D4" s="127"/>
      <c r="E4" s="126"/>
      <c r="F4" s="126"/>
      <c r="G4" s="126"/>
      <c r="H4" s="126"/>
      <c r="I4" s="126"/>
      <c r="J4" s="128">
        <f>H4+I4</f>
        <v>0</v>
      </c>
    </row>
    <row r="5" spans="1:12" x14ac:dyDescent="0.3">
      <c r="A5" s="124"/>
      <c r="B5" s="125" t="s">
        <v>135</v>
      </c>
      <c r="C5" s="126"/>
      <c r="D5" s="127"/>
      <c r="E5" s="126"/>
      <c r="F5" s="126"/>
      <c r="G5" s="126"/>
      <c r="H5" s="125"/>
      <c r="I5" s="129">
        <f>I30</f>
        <v>14929.168785905462</v>
      </c>
      <c r="J5" s="128">
        <f t="shared" ref="J5:J11" si="0">H5+I5</f>
        <v>14929.168785905462</v>
      </c>
    </row>
    <row r="6" spans="1:12" ht="28.8" x14ac:dyDescent="0.3">
      <c r="A6" s="124"/>
      <c r="B6" s="125" t="s">
        <v>131</v>
      </c>
      <c r="C6" s="126"/>
      <c r="D6" s="127"/>
      <c r="E6" s="126"/>
      <c r="F6" s="126"/>
      <c r="G6" s="126"/>
      <c r="H6" s="129">
        <f>I35+I37+I39</f>
        <v>23842.033596963433</v>
      </c>
      <c r="I6" s="129">
        <f>I42-H6</f>
        <v>56988.806237328667</v>
      </c>
      <c r="J6" s="128">
        <f t="shared" si="0"/>
        <v>80830.839834292099</v>
      </c>
    </row>
    <row r="7" spans="1:12" ht="28.8" x14ac:dyDescent="0.3">
      <c r="A7" s="124"/>
      <c r="B7" s="125" t="s">
        <v>98</v>
      </c>
      <c r="C7" s="126"/>
      <c r="D7" s="127"/>
      <c r="E7" s="126"/>
      <c r="F7" s="126"/>
      <c r="G7" s="126"/>
      <c r="H7" s="129">
        <f>I47+I49+I51</f>
        <v>29309.830039720895</v>
      </c>
      <c r="I7" s="129">
        <f>I54-H7</f>
        <v>139421.08128320362</v>
      </c>
      <c r="J7" s="128">
        <f t="shared" si="0"/>
        <v>168730.91132292451</v>
      </c>
    </row>
    <row r="8" spans="1:12" x14ac:dyDescent="0.3">
      <c r="A8" s="124"/>
      <c r="B8" s="125" t="s">
        <v>136</v>
      </c>
      <c r="C8" s="126"/>
      <c r="D8" s="127"/>
      <c r="E8" s="126"/>
      <c r="F8" s="126"/>
      <c r="G8" s="126"/>
      <c r="H8" s="129">
        <f>I59+I61+I63</f>
        <v>21654.915019860448</v>
      </c>
      <c r="I8" s="129">
        <f>I67-H8</f>
        <v>89890.894723913167</v>
      </c>
      <c r="J8" s="128">
        <f t="shared" si="0"/>
        <v>111545.80974377361</v>
      </c>
    </row>
    <row r="9" spans="1:12" x14ac:dyDescent="0.3">
      <c r="A9" s="124"/>
      <c r="B9" s="125" t="s">
        <v>137</v>
      </c>
      <c r="C9" s="126"/>
      <c r="D9" s="127"/>
      <c r="E9" s="126"/>
      <c r="F9" s="126"/>
      <c r="G9" s="126"/>
      <c r="H9" s="129">
        <f>I72+I74+I76</f>
        <v>0</v>
      </c>
      <c r="I9" s="129">
        <f>I79-H9</f>
        <v>45035.241086529728</v>
      </c>
      <c r="J9" s="128">
        <f t="shared" si="0"/>
        <v>45035.241086529728</v>
      </c>
    </row>
    <row r="10" spans="1:12" x14ac:dyDescent="0.3">
      <c r="A10" s="124"/>
      <c r="B10" s="125" t="s">
        <v>83</v>
      </c>
      <c r="C10" s="126"/>
      <c r="D10" s="127"/>
      <c r="E10" s="126"/>
      <c r="F10" s="126"/>
      <c r="G10" s="126"/>
      <c r="H10" s="129">
        <f>I84+I86+I88</f>
        <v>45496.94861682388</v>
      </c>
      <c r="I10" s="129">
        <f>I91-H10</f>
        <v>37058.255166827104</v>
      </c>
      <c r="J10" s="128">
        <f t="shared" si="0"/>
        <v>82555.203783650984</v>
      </c>
    </row>
    <row r="11" spans="1:12" x14ac:dyDescent="0.3">
      <c r="A11" s="124"/>
      <c r="B11" s="125" t="s">
        <v>84</v>
      </c>
      <c r="C11" s="126"/>
      <c r="D11" s="127"/>
      <c r="E11" s="126"/>
      <c r="F11" s="126"/>
      <c r="G11" s="126"/>
      <c r="H11" s="129">
        <f>I96+I98+I100</f>
        <v>45496.94861682388</v>
      </c>
      <c r="I11" s="129">
        <f>I103-H11</f>
        <v>110815.59060218878</v>
      </c>
      <c r="J11" s="128">
        <f t="shared" si="0"/>
        <v>156312.53921901266</v>
      </c>
    </row>
    <row r="12" spans="1:12" ht="15" thickBot="1" x14ac:dyDescent="0.35">
      <c r="A12" s="130"/>
      <c r="B12" s="131"/>
      <c r="C12" s="131"/>
      <c r="D12" s="131"/>
      <c r="E12" s="131"/>
      <c r="F12" s="131"/>
      <c r="G12" s="131"/>
      <c r="H12" s="131"/>
      <c r="I12" s="131"/>
      <c r="J12" s="132"/>
    </row>
    <row r="13" spans="1:12" ht="15.6" thickTop="1" thickBot="1" x14ac:dyDescent="0.35">
      <c r="A13" s="133"/>
      <c r="B13" s="134" t="s">
        <v>35</v>
      </c>
      <c r="C13" s="135"/>
      <c r="D13" s="135"/>
      <c r="E13" s="135"/>
      <c r="F13" s="135"/>
      <c r="G13" s="135"/>
      <c r="H13" s="136">
        <f>SUM(H5:H12)</f>
        <v>165800.67589019254</v>
      </c>
      <c r="I13" s="136">
        <f>SUM(I5:I12)</f>
        <v>494139.03788589657</v>
      </c>
      <c r="J13" s="137">
        <f>SUM(J4:J12)</f>
        <v>659939.71377608902</v>
      </c>
    </row>
    <row r="15" spans="1:12" x14ac:dyDescent="0.3">
      <c r="H15" s="138"/>
    </row>
    <row r="16" spans="1:12" x14ac:dyDescent="0.3">
      <c r="L16" s="139"/>
    </row>
    <row r="17" spans="1:10" x14ac:dyDescent="0.3">
      <c r="B17" s="140" t="s">
        <v>36</v>
      </c>
    </row>
    <row r="18" spans="1:10" ht="15" thickBot="1" x14ac:dyDescent="0.35"/>
    <row r="19" spans="1:10" ht="43.2" x14ac:dyDescent="0.3">
      <c r="A19" s="141" t="s">
        <v>0</v>
      </c>
      <c r="B19" s="142" t="s">
        <v>37</v>
      </c>
      <c r="C19" s="142" t="s">
        <v>38</v>
      </c>
      <c r="D19" s="120" t="s">
        <v>39</v>
      </c>
      <c r="E19" s="142" t="s">
        <v>40</v>
      </c>
      <c r="F19" s="120" t="s">
        <v>39</v>
      </c>
      <c r="G19" s="142" t="s">
        <v>42</v>
      </c>
      <c r="H19" s="142" t="s">
        <v>43</v>
      </c>
      <c r="I19" s="143" t="s">
        <v>44</v>
      </c>
      <c r="J19" s="144" t="s">
        <v>45</v>
      </c>
    </row>
    <row r="20" spans="1:10" ht="15" customHeight="1" x14ac:dyDescent="0.3">
      <c r="A20" s="840" t="s">
        <v>134</v>
      </c>
      <c r="B20" s="841"/>
      <c r="C20" s="841"/>
      <c r="D20" s="841"/>
      <c r="E20" s="841"/>
      <c r="F20" s="841"/>
      <c r="G20" s="841"/>
      <c r="H20" s="841"/>
      <c r="I20" s="841"/>
      <c r="J20" s="842"/>
    </row>
    <row r="21" spans="1:10" ht="25.5" customHeight="1" x14ac:dyDescent="0.3">
      <c r="A21" s="843" t="s">
        <v>138</v>
      </c>
      <c r="B21" s="844"/>
      <c r="C21" s="844"/>
      <c r="D21" s="844"/>
      <c r="E21" s="844"/>
      <c r="F21" s="844"/>
      <c r="G21" s="844"/>
      <c r="H21" s="844"/>
      <c r="I21" s="844"/>
      <c r="J21" s="845"/>
    </row>
    <row r="22" spans="1:10" x14ac:dyDescent="0.3">
      <c r="A22" s="840" t="s">
        <v>135</v>
      </c>
      <c r="B22" s="841"/>
      <c r="C22" s="841"/>
      <c r="D22" s="841"/>
      <c r="E22" s="841"/>
      <c r="F22" s="841"/>
      <c r="G22" s="841"/>
      <c r="H22" s="841"/>
      <c r="I22" s="841"/>
      <c r="J22" s="842"/>
    </row>
    <row r="23" spans="1:10" x14ac:dyDescent="0.3">
      <c r="A23" s="124">
        <v>1</v>
      </c>
      <c r="B23" s="127" t="s">
        <v>139</v>
      </c>
      <c r="C23" s="145">
        <v>9</v>
      </c>
      <c r="D23" s="127" t="s">
        <v>47</v>
      </c>
      <c r="E23" s="146">
        <v>25000</v>
      </c>
      <c r="F23" s="127" t="s">
        <v>48</v>
      </c>
      <c r="G23" s="147">
        <f>E23*2</f>
        <v>50000</v>
      </c>
      <c r="H23" s="146">
        <f t="shared" ref="H23:H28" si="1">C23*G23</f>
        <v>450000</v>
      </c>
      <c r="I23" s="49">
        <f t="shared" ref="I23:I28" si="2">H23/155.9129</f>
        <v>2886.2268612795988</v>
      </c>
      <c r="J23" s="148" t="s">
        <v>49</v>
      </c>
    </row>
    <row r="24" spans="1:10" x14ac:dyDescent="0.3">
      <c r="A24" s="124">
        <v>2</v>
      </c>
      <c r="B24" s="127" t="s">
        <v>140</v>
      </c>
      <c r="C24" s="145">
        <v>9</v>
      </c>
      <c r="D24" s="127" t="s">
        <v>47</v>
      </c>
      <c r="E24" s="146">
        <v>60000</v>
      </c>
      <c r="F24" s="127" t="s">
        <v>51</v>
      </c>
      <c r="G24" s="147">
        <f>E24*3</f>
        <v>180000</v>
      </c>
      <c r="H24" s="146">
        <f t="shared" si="1"/>
        <v>1620000</v>
      </c>
      <c r="I24" s="49">
        <f t="shared" si="2"/>
        <v>10390.416700606556</v>
      </c>
      <c r="J24" s="148" t="s">
        <v>70</v>
      </c>
    </row>
    <row r="25" spans="1:10" x14ac:dyDescent="0.3">
      <c r="A25" s="124">
        <v>3</v>
      </c>
      <c r="B25" s="127" t="s">
        <v>141</v>
      </c>
      <c r="C25" s="145">
        <v>1</v>
      </c>
      <c r="D25" s="127" t="s">
        <v>54</v>
      </c>
      <c r="E25" s="146">
        <v>14000</v>
      </c>
      <c r="F25" s="127" t="s">
        <v>55</v>
      </c>
      <c r="G25" s="147">
        <f>E25*4</f>
        <v>56000</v>
      </c>
      <c r="H25" s="146">
        <f t="shared" si="1"/>
        <v>56000</v>
      </c>
      <c r="I25" s="49">
        <f t="shared" si="2"/>
        <v>359.17489829257232</v>
      </c>
      <c r="J25" s="148" t="s">
        <v>142</v>
      </c>
    </row>
    <row r="26" spans="1:10" x14ac:dyDescent="0.3">
      <c r="A26" s="124">
        <v>4</v>
      </c>
      <c r="B26" s="149" t="s">
        <v>143</v>
      </c>
      <c r="C26" s="145">
        <v>1</v>
      </c>
      <c r="D26" s="127" t="s">
        <v>74</v>
      </c>
      <c r="E26" s="146">
        <v>70000</v>
      </c>
      <c r="F26" s="127" t="s">
        <v>55</v>
      </c>
      <c r="G26" s="147">
        <f>E26*2</f>
        <v>140000</v>
      </c>
      <c r="H26" s="146">
        <f t="shared" si="1"/>
        <v>140000</v>
      </c>
      <c r="I26" s="49">
        <f t="shared" si="2"/>
        <v>897.93724573143072</v>
      </c>
      <c r="J26" s="148" t="s">
        <v>56</v>
      </c>
    </row>
    <row r="27" spans="1:10" x14ac:dyDescent="0.3">
      <c r="A27" s="124">
        <v>5</v>
      </c>
      <c r="B27" s="149" t="s">
        <v>144</v>
      </c>
      <c r="C27" s="145">
        <v>15</v>
      </c>
      <c r="D27" s="127" t="s">
        <v>47</v>
      </c>
      <c r="E27" s="146">
        <v>2000</v>
      </c>
      <c r="F27" s="127" t="s">
        <v>145</v>
      </c>
      <c r="G27" s="147">
        <f>E27*2</f>
        <v>4000</v>
      </c>
      <c r="H27" s="146">
        <f t="shared" si="1"/>
        <v>60000</v>
      </c>
      <c r="I27" s="49">
        <f t="shared" si="2"/>
        <v>384.83024817061317</v>
      </c>
      <c r="J27" s="148" t="s">
        <v>56</v>
      </c>
    </row>
    <row r="28" spans="1:10" x14ac:dyDescent="0.3">
      <c r="A28" s="124">
        <v>6</v>
      </c>
      <c r="B28" s="149" t="s">
        <v>146</v>
      </c>
      <c r="C28" s="145">
        <v>15</v>
      </c>
      <c r="D28" s="127" t="s">
        <v>47</v>
      </c>
      <c r="E28" s="49">
        <v>55</v>
      </c>
      <c r="F28" s="127" t="s">
        <v>55</v>
      </c>
      <c r="G28" s="150">
        <f>E28*2</f>
        <v>110</v>
      </c>
      <c r="H28" s="146">
        <f t="shared" si="1"/>
        <v>1650</v>
      </c>
      <c r="I28" s="49">
        <f t="shared" si="2"/>
        <v>10.582831824691862</v>
      </c>
      <c r="J28" s="148" t="s">
        <v>56</v>
      </c>
    </row>
    <row r="29" spans="1:10" x14ac:dyDescent="0.3">
      <c r="A29" s="124"/>
      <c r="B29" s="127"/>
      <c r="C29" s="145"/>
      <c r="D29" s="127"/>
      <c r="E29" s="49"/>
      <c r="F29" s="127"/>
      <c r="G29" s="150"/>
      <c r="H29" s="146"/>
      <c r="I29" s="49"/>
      <c r="J29" s="148"/>
    </row>
    <row r="30" spans="1:10" x14ac:dyDescent="0.3">
      <c r="A30" s="124"/>
      <c r="B30" s="127"/>
      <c r="C30" s="127"/>
      <c r="D30" s="127"/>
      <c r="E30" s="127"/>
      <c r="F30" s="127"/>
      <c r="G30" s="127"/>
      <c r="H30" s="151">
        <f>SUM(H23:H29)</f>
        <v>2327650</v>
      </c>
      <c r="I30" s="152">
        <f>SUM(I23:I29)</f>
        <v>14929.168785905462</v>
      </c>
      <c r="J30" s="153"/>
    </row>
    <row r="31" spans="1:10" x14ac:dyDescent="0.3">
      <c r="A31" s="840" t="s">
        <v>131</v>
      </c>
      <c r="B31" s="841"/>
      <c r="C31" s="841"/>
      <c r="D31" s="841"/>
      <c r="E31" s="841"/>
      <c r="F31" s="841"/>
      <c r="G31" s="841"/>
      <c r="H31" s="841"/>
      <c r="I31" s="841"/>
      <c r="J31" s="842"/>
    </row>
    <row r="32" spans="1:10" x14ac:dyDescent="0.3">
      <c r="A32" s="124">
        <v>1</v>
      </c>
      <c r="B32" s="127" t="s">
        <v>46</v>
      </c>
      <c r="C32" s="145">
        <v>6</v>
      </c>
      <c r="D32" s="127" t="s">
        <v>47</v>
      </c>
      <c r="E32" s="146">
        <f>E23</f>
        <v>25000</v>
      </c>
      <c r="F32" s="127" t="s">
        <v>48</v>
      </c>
      <c r="G32" s="147">
        <f>E32*2</f>
        <v>50000</v>
      </c>
      <c r="H32" s="146">
        <f>C32*G32</f>
        <v>300000</v>
      </c>
      <c r="I32" s="49">
        <f>H32/155.9129</f>
        <v>1924.1512408530659</v>
      </c>
      <c r="J32" s="148" t="s">
        <v>49</v>
      </c>
    </row>
    <row r="33" spans="1:12" x14ac:dyDescent="0.3">
      <c r="A33" s="124">
        <v>2</v>
      </c>
      <c r="B33" s="127" t="s">
        <v>50</v>
      </c>
      <c r="C33" s="145">
        <v>6</v>
      </c>
      <c r="D33" s="127" t="s">
        <v>47</v>
      </c>
      <c r="E33" s="146">
        <v>60000</v>
      </c>
      <c r="F33" s="127" t="s">
        <v>51</v>
      </c>
      <c r="G33" s="147">
        <f>E33*1</f>
        <v>60000</v>
      </c>
      <c r="H33" s="146">
        <f t="shared" ref="H33:H40" si="3">C33*G33</f>
        <v>360000</v>
      </c>
      <c r="I33" s="49">
        <f t="shared" ref="I33:I40" si="4">H33/155.9129</f>
        <v>2308.9814890236789</v>
      </c>
      <c r="J33" s="148" t="s">
        <v>52</v>
      </c>
      <c r="L33" s="165">
        <f t="shared" ref="L33:L40" si="5">E32/155.9129</f>
        <v>160.34593673775549</v>
      </c>
    </row>
    <row r="34" spans="1:12" x14ac:dyDescent="0.3">
      <c r="A34" s="124">
        <v>3</v>
      </c>
      <c r="B34" s="127" t="s">
        <v>53</v>
      </c>
      <c r="C34" s="145">
        <v>1</v>
      </c>
      <c r="D34" s="127" t="s">
        <v>54</v>
      </c>
      <c r="E34" s="146">
        <v>14000</v>
      </c>
      <c r="F34" s="127" t="s">
        <v>55</v>
      </c>
      <c r="G34" s="147">
        <f>E34*2</f>
        <v>28000</v>
      </c>
      <c r="H34" s="146">
        <f t="shared" si="3"/>
        <v>28000</v>
      </c>
      <c r="I34" s="49">
        <f t="shared" si="4"/>
        <v>179.58744914628616</v>
      </c>
      <c r="J34" s="148" t="s">
        <v>147</v>
      </c>
      <c r="L34" s="165">
        <f t="shared" si="5"/>
        <v>384.83024817061317</v>
      </c>
    </row>
    <row r="35" spans="1:12" x14ac:dyDescent="0.3">
      <c r="A35" s="124">
        <v>4</v>
      </c>
      <c r="B35" s="127" t="s">
        <v>57</v>
      </c>
      <c r="C35" s="145">
        <v>2</v>
      </c>
      <c r="D35" s="127" t="s">
        <v>47</v>
      </c>
      <c r="E35" s="146">
        <f>3500*155.9129</f>
        <v>545695.15</v>
      </c>
      <c r="F35" s="127" t="s">
        <v>48</v>
      </c>
      <c r="G35" s="147">
        <f>E35*2</f>
        <v>1091390.3</v>
      </c>
      <c r="H35" s="146">
        <f t="shared" si="3"/>
        <v>2182780.6</v>
      </c>
      <c r="I35" s="49">
        <f t="shared" si="4"/>
        <v>14000</v>
      </c>
      <c r="J35" s="148" t="s">
        <v>49</v>
      </c>
      <c r="L35" s="165">
        <f t="shared" si="5"/>
        <v>89.793724573143081</v>
      </c>
    </row>
    <row r="36" spans="1:12" x14ac:dyDescent="0.3">
      <c r="A36" s="124">
        <v>5</v>
      </c>
      <c r="B36" s="127" t="s">
        <v>58</v>
      </c>
      <c r="C36" s="145">
        <v>6</v>
      </c>
      <c r="D36" s="127" t="s">
        <v>47</v>
      </c>
      <c r="E36" s="146">
        <f>3500*155.9129</f>
        <v>545695.15</v>
      </c>
      <c r="F36" s="127" t="s">
        <v>48</v>
      </c>
      <c r="G36" s="147">
        <f>E36*2</f>
        <v>1091390.3</v>
      </c>
      <c r="H36" s="146">
        <f t="shared" si="3"/>
        <v>6548341.8000000007</v>
      </c>
      <c r="I36" s="49">
        <f t="shared" si="4"/>
        <v>42000</v>
      </c>
      <c r="J36" s="148" t="s">
        <v>49</v>
      </c>
      <c r="L36" s="165">
        <f t="shared" si="5"/>
        <v>3500</v>
      </c>
    </row>
    <row r="37" spans="1:12" x14ac:dyDescent="0.3">
      <c r="A37" s="124">
        <v>6</v>
      </c>
      <c r="B37" s="127" t="s">
        <v>59</v>
      </c>
      <c r="C37" s="145">
        <v>2</v>
      </c>
      <c r="D37" s="127" t="s">
        <v>47</v>
      </c>
      <c r="E37" s="146">
        <v>85250</v>
      </c>
      <c r="F37" s="127" t="s">
        <v>60</v>
      </c>
      <c r="G37" s="147">
        <f>E37*5</f>
        <v>426250</v>
      </c>
      <c r="H37" s="146">
        <f t="shared" si="3"/>
        <v>852500</v>
      </c>
      <c r="I37" s="49">
        <f t="shared" si="4"/>
        <v>5467.7964427574625</v>
      </c>
      <c r="J37" s="148" t="s">
        <v>71</v>
      </c>
      <c r="L37" s="165">
        <f t="shared" si="5"/>
        <v>3500</v>
      </c>
    </row>
    <row r="38" spans="1:12" x14ac:dyDescent="0.3">
      <c r="A38" s="124">
        <v>7</v>
      </c>
      <c r="B38" s="127" t="s">
        <v>62</v>
      </c>
      <c r="C38" s="145">
        <v>6</v>
      </c>
      <c r="D38" s="127" t="s">
        <v>47</v>
      </c>
      <c r="E38" s="146">
        <v>38750</v>
      </c>
      <c r="F38" s="127" t="s">
        <v>60</v>
      </c>
      <c r="G38" s="147">
        <f>E38*5</f>
        <v>193750</v>
      </c>
      <c r="H38" s="146">
        <f t="shared" si="3"/>
        <v>1162500</v>
      </c>
      <c r="I38" s="49">
        <f t="shared" si="4"/>
        <v>7456.0860583056301</v>
      </c>
      <c r="J38" s="148" t="s">
        <v>71</v>
      </c>
      <c r="L38" s="165">
        <f t="shared" si="5"/>
        <v>546.77964427574625</v>
      </c>
    </row>
    <row r="39" spans="1:12" x14ac:dyDescent="0.3">
      <c r="A39" s="124">
        <v>8</v>
      </c>
      <c r="B39" s="127" t="s">
        <v>63</v>
      </c>
      <c r="C39" s="145">
        <f>C37</f>
        <v>2</v>
      </c>
      <c r="D39" s="127" t="s">
        <v>47</v>
      </c>
      <c r="E39" s="146">
        <v>85250</v>
      </c>
      <c r="F39" s="127" t="s">
        <v>55</v>
      </c>
      <c r="G39" s="147">
        <f>E39*4</f>
        <v>341000</v>
      </c>
      <c r="H39" s="146">
        <f t="shared" si="3"/>
        <v>682000</v>
      </c>
      <c r="I39" s="49">
        <f t="shared" si="4"/>
        <v>4374.23715420597</v>
      </c>
      <c r="J39" s="148" t="s">
        <v>148</v>
      </c>
      <c r="L39" s="165">
        <f t="shared" si="5"/>
        <v>248.53620194352101</v>
      </c>
    </row>
    <row r="40" spans="1:12" x14ac:dyDescent="0.3">
      <c r="A40" s="124">
        <v>9</v>
      </c>
      <c r="B40" s="127" t="s">
        <v>65</v>
      </c>
      <c r="C40" s="145">
        <f>C38</f>
        <v>6</v>
      </c>
      <c r="D40" s="127" t="s">
        <v>47</v>
      </c>
      <c r="E40" s="146">
        <v>20268.677</v>
      </c>
      <c r="F40" s="127" t="s">
        <v>55</v>
      </c>
      <c r="G40" s="147">
        <f>E40*4</f>
        <v>81074.707999999999</v>
      </c>
      <c r="H40" s="146">
        <f t="shared" si="3"/>
        <v>486448.24800000002</v>
      </c>
      <c r="I40" s="49">
        <f t="shared" si="4"/>
        <v>3120</v>
      </c>
      <c r="J40" s="148" t="s">
        <v>148</v>
      </c>
      <c r="L40" s="165">
        <f t="shared" si="5"/>
        <v>546.77964427574625</v>
      </c>
    </row>
    <row r="41" spans="1:12" x14ac:dyDescent="0.3">
      <c r="A41" s="124"/>
      <c r="B41" s="127"/>
      <c r="C41" s="145"/>
      <c r="D41" s="127"/>
      <c r="E41" s="49"/>
      <c r="F41" s="127"/>
      <c r="G41" s="150"/>
      <c r="H41" s="146"/>
      <c r="I41" s="49"/>
      <c r="J41" s="148"/>
    </row>
    <row r="42" spans="1:12" x14ac:dyDescent="0.3">
      <c r="A42" s="124"/>
      <c r="B42" s="127"/>
      <c r="C42" s="127"/>
      <c r="D42" s="127"/>
      <c r="E42" s="127"/>
      <c r="F42" s="127"/>
      <c r="G42" s="127"/>
      <c r="H42" s="151">
        <f>SUM(H32:H41)</f>
        <v>12602570.648</v>
      </c>
      <c r="I42" s="152">
        <f>SUM(I32:I41)</f>
        <v>80830.839834292099</v>
      </c>
      <c r="J42" s="153"/>
    </row>
    <row r="43" spans="1:12" x14ac:dyDescent="0.3">
      <c r="A43" s="840" t="s">
        <v>98</v>
      </c>
      <c r="B43" s="841"/>
      <c r="C43" s="841"/>
      <c r="D43" s="841"/>
      <c r="E43" s="841"/>
      <c r="F43" s="841"/>
      <c r="G43" s="841"/>
      <c r="H43" s="841"/>
      <c r="I43" s="841"/>
      <c r="J43" s="842"/>
    </row>
    <row r="44" spans="1:12" x14ac:dyDescent="0.3">
      <c r="A44" s="124">
        <v>1</v>
      </c>
      <c r="B44" s="127" t="s">
        <v>66</v>
      </c>
      <c r="C44" s="145">
        <v>13</v>
      </c>
      <c r="D44" s="127" t="s">
        <v>47</v>
      </c>
      <c r="E44" s="146">
        <f>E32</f>
        <v>25000</v>
      </c>
      <c r="F44" s="127" t="s">
        <v>48</v>
      </c>
      <c r="G44" s="147">
        <f>E44*2</f>
        <v>50000</v>
      </c>
      <c r="H44" s="146">
        <f>C44*G44</f>
        <v>650000</v>
      </c>
      <c r="I44" s="49">
        <f>H44/155.9129</f>
        <v>4168.9943551816432</v>
      </c>
      <c r="J44" s="148" t="s">
        <v>49</v>
      </c>
    </row>
    <row r="45" spans="1:12" x14ac:dyDescent="0.3">
      <c r="A45" s="124">
        <v>2</v>
      </c>
      <c r="B45" s="127" t="s">
        <v>67</v>
      </c>
      <c r="C45" s="145">
        <v>13</v>
      </c>
      <c r="D45" s="127" t="s">
        <v>47</v>
      </c>
      <c r="E45" s="146">
        <v>60000</v>
      </c>
      <c r="F45" s="127" t="s">
        <v>51</v>
      </c>
      <c r="G45" s="147">
        <f>E45*1</f>
        <v>60000</v>
      </c>
      <c r="H45" s="146">
        <f t="shared" ref="H45:H52" si="6">C45*G45</f>
        <v>780000</v>
      </c>
      <c r="I45" s="49">
        <f t="shared" ref="I45:I52" si="7">H45/155.9129</f>
        <v>5002.7932262179711</v>
      </c>
      <c r="J45" s="148" t="s">
        <v>52</v>
      </c>
    </row>
    <row r="46" spans="1:12" x14ac:dyDescent="0.3">
      <c r="A46" s="124">
        <v>3</v>
      </c>
      <c r="B46" s="127" t="s">
        <v>68</v>
      </c>
      <c r="C46" s="145">
        <v>1</v>
      </c>
      <c r="D46" s="127" t="s">
        <v>54</v>
      </c>
      <c r="E46" s="146">
        <v>14000</v>
      </c>
      <c r="F46" s="127" t="s">
        <v>55</v>
      </c>
      <c r="G46" s="147">
        <f>E46*2</f>
        <v>28000</v>
      </c>
      <c r="H46" s="146">
        <f t="shared" si="6"/>
        <v>28000</v>
      </c>
      <c r="I46" s="49">
        <f t="shared" si="7"/>
        <v>179.58744914628616</v>
      </c>
      <c r="J46" s="148" t="s">
        <v>147</v>
      </c>
    </row>
    <row r="47" spans="1:12" x14ac:dyDescent="0.3">
      <c r="A47" s="124">
        <v>4</v>
      </c>
      <c r="B47" s="127" t="s">
        <v>57</v>
      </c>
      <c r="C47" s="145">
        <v>2</v>
      </c>
      <c r="D47" s="127" t="s">
        <v>47</v>
      </c>
      <c r="E47" s="146">
        <f>E35</f>
        <v>545695.15</v>
      </c>
      <c r="F47" s="127" t="s">
        <v>48</v>
      </c>
      <c r="G47" s="147">
        <f>E47*2</f>
        <v>1091390.3</v>
      </c>
      <c r="H47" s="146">
        <f t="shared" si="6"/>
        <v>2182780.6</v>
      </c>
      <c r="I47" s="49">
        <f t="shared" si="7"/>
        <v>14000</v>
      </c>
      <c r="J47" s="148" t="s">
        <v>49</v>
      </c>
    </row>
    <row r="48" spans="1:12" x14ac:dyDescent="0.3">
      <c r="A48" s="124">
        <v>5</v>
      </c>
      <c r="B48" s="127" t="s">
        <v>58</v>
      </c>
      <c r="C48" s="145">
        <v>13</v>
      </c>
      <c r="D48" s="127" t="s">
        <v>47</v>
      </c>
      <c r="E48" s="146">
        <f>E36</f>
        <v>545695.15</v>
      </c>
      <c r="F48" s="127" t="s">
        <v>48</v>
      </c>
      <c r="G48" s="147">
        <f>E48*2</f>
        <v>1091390.3</v>
      </c>
      <c r="H48" s="146">
        <f t="shared" si="6"/>
        <v>14188073.9</v>
      </c>
      <c r="I48" s="49">
        <f t="shared" si="7"/>
        <v>91000</v>
      </c>
      <c r="J48" s="148" t="s">
        <v>49</v>
      </c>
    </row>
    <row r="49" spans="1:10" x14ac:dyDescent="0.3">
      <c r="A49" s="124">
        <v>6</v>
      </c>
      <c r="B49" s="127" t="s">
        <v>59</v>
      </c>
      <c r="C49" s="145">
        <v>2</v>
      </c>
      <c r="D49" s="127" t="s">
        <v>47</v>
      </c>
      <c r="E49" s="146">
        <v>85250</v>
      </c>
      <c r="F49" s="127" t="s">
        <v>60</v>
      </c>
      <c r="G49" s="147">
        <f>E49*10</f>
        <v>852500</v>
      </c>
      <c r="H49" s="146">
        <f t="shared" si="6"/>
        <v>1705000</v>
      </c>
      <c r="I49" s="49">
        <f t="shared" si="7"/>
        <v>10935.592885514925</v>
      </c>
      <c r="J49" s="148" t="s">
        <v>149</v>
      </c>
    </row>
    <row r="50" spans="1:10" x14ac:dyDescent="0.3">
      <c r="A50" s="124">
        <v>7</v>
      </c>
      <c r="B50" s="127" t="s">
        <v>62</v>
      </c>
      <c r="C50" s="145">
        <v>13</v>
      </c>
      <c r="D50" s="127" t="s">
        <v>47</v>
      </c>
      <c r="E50" s="146">
        <v>38750</v>
      </c>
      <c r="F50" s="127" t="s">
        <v>60</v>
      </c>
      <c r="G50" s="147">
        <f>E50*10</f>
        <v>387500</v>
      </c>
      <c r="H50" s="146">
        <f t="shared" si="6"/>
        <v>5037500</v>
      </c>
      <c r="I50" s="49">
        <f t="shared" si="7"/>
        <v>32309.706252657732</v>
      </c>
      <c r="J50" s="148" t="s">
        <v>149</v>
      </c>
    </row>
    <row r="51" spans="1:10" x14ac:dyDescent="0.3">
      <c r="A51" s="124">
        <v>8</v>
      </c>
      <c r="B51" s="127" t="s">
        <v>63</v>
      </c>
      <c r="C51" s="145">
        <f>C49</f>
        <v>2</v>
      </c>
      <c r="D51" s="127" t="s">
        <v>47</v>
      </c>
      <c r="E51" s="146">
        <v>85250</v>
      </c>
      <c r="F51" s="127" t="s">
        <v>55</v>
      </c>
      <c r="G51" s="147">
        <f>E51*4</f>
        <v>341000</v>
      </c>
      <c r="H51" s="146">
        <f t="shared" si="6"/>
        <v>682000</v>
      </c>
      <c r="I51" s="49">
        <f t="shared" si="7"/>
        <v>4374.23715420597</v>
      </c>
      <c r="J51" s="148" t="s">
        <v>148</v>
      </c>
    </row>
    <row r="52" spans="1:10" x14ac:dyDescent="0.3">
      <c r="A52" s="124">
        <v>9</v>
      </c>
      <c r="B52" s="127" t="s">
        <v>65</v>
      </c>
      <c r="C52" s="145">
        <f>C50</f>
        <v>13</v>
      </c>
      <c r="D52" s="127" t="s">
        <v>47</v>
      </c>
      <c r="E52" s="146">
        <v>20268.677</v>
      </c>
      <c r="F52" s="127" t="s">
        <v>55</v>
      </c>
      <c r="G52" s="147">
        <f>E52*4</f>
        <v>81074.707999999999</v>
      </c>
      <c r="H52" s="146">
        <f t="shared" si="6"/>
        <v>1053971.2039999999</v>
      </c>
      <c r="I52" s="49">
        <f t="shared" si="7"/>
        <v>6759.9999999999991</v>
      </c>
      <c r="J52" s="148" t="s">
        <v>148</v>
      </c>
    </row>
    <row r="53" spans="1:10" x14ac:dyDescent="0.3">
      <c r="A53" s="124"/>
      <c r="B53" s="127"/>
      <c r="C53" s="145"/>
      <c r="D53" s="127"/>
      <c r="E53" s="49"/>
      <c r="F53" s="127"/>
      <c r="G53" s="150"/>
      <c r="H53" s="146"/>
      <c r="I53" s="49"/>
      <c r="J53" s="148"/>
    </row>
    <row r="54" spans="1:10" x14ac:dyDescent="0.3">
      <c r="A54" s="124"/>
      <c r="B54" s="127"/>
      <c r="C54" s="127"/>
      <c r="D54" s="127"/>
      <c r="E54" s="127"/>
      <c r="F54" s="127"/>
      <c r="G54" s="127"/>
      <c r="H54" s="151">
        <f>SUM(H44:H53)</f>
        <v>26307325.704</v>
      </c>
      <c r="I54" s="152">
        <f>SUM(I44:I53)</f>
        <v>168730.91132292451</v>
      </c>
      <c r="J54" s="153"/>
    </row>
    <row r="55" spans="1:10" x14ac:dyDescent="0.3">
      <c r="A55" s="840" t="s">
        <v>136</v>
      </c>
      <c r="B55" s="841"/>
      <c r="C55" s="841"/>
      <c r="D55" s="841"/>
      <c r="E55" s="841"/>
      <c r="F55" s="841"/>
      <c r="G55" s="841"/>
      <c r="H55" s="841"/>
      <c r="I55" s="841"/>
      <c r="J55" s="842"/>
    </row>
    <row r="56" spans="1:10" x14ac:dyDescent="0.3">
      <c r="A56" s="124">
        <v>1</v>
      </c>
      <c r="B56" s="127" t="s">
        <v>66</v>
      </c>
      <c r="C56" s="145">
        <v>10</v>
      </c>
      <c r="D56" s="127" t="s">
        <v>47</v>
      </c>
      <c r="E56" s="146">
        <f>E44</f>
        <v>25000</v>
      </c>
      <c r="F56" s="127" t="s">
        <v>48</v>
      </c>
      <c r="G56" s="147">
        <f>E56*2</f>
        <v>50000</v>
      </c>
      <c r="H56" s="146">
        <f>C56*G56</f>
        <v>500000</v>
      </c>
      <c r="I56" s="49">
        <f>H56/155.9129</f>
        <v>3206.9187347551101</v>
      </c>
      <c r="J56" s="148" t="s">
        <v>49</v>
      </c>
    </row>
    <row r="57" spans="1:10" x14ac:dyDescent="0.3">
      <c r="A57" s="124">
        <v>2</v>
      </c>
      <c r="B57" s="127" t="s">
        <v>67</v>
      </c>
      <c r="C57" s="145">
        <v>10</v>
      </c>
      <c r="D57" s="127" t="s">
        <v>47</v>
      </c>
      <c r="E57" s="146">
        <v>60000</v>
      </c>
      <c r="F57" s="127" t="s">
        <v>51</v>
      </c>
      <c r="G57" s="147">
        <f>E57*1</f>
        <v>60000</v>
      </c>
      <c r="H57" s="146">
        <f t="shared" ref="H57:H64" si="8">C57*G57</f>
        <v>600000</v>
      </c>
      <c r="I57" s="49">
        <f t="shared" ref="I57:I64" si="9">H57/155.9129</f>
        <v>3848.3024817061319</v>
      </c>
      <c r="J57" s="148" t="s">
        <v>52</v>
      </c>
    </row>
    <row r="58" spans="1:10" x14ac:dyDescent="0.3">
      <c r="A58" s="124">
        <v>3</v>
      </c>
      <c r="B58" s="127" t="s">
        <v>68</v>
      </c>
      <c r="C58" s="145">
        <v>1</v>
      </c>
      <c r="D58" s="127" t="s">
        <v>54</v>
      </c>
      <c r="E58" s="146">
        <v>14000</v>
      </c>
      <c r="F58" s="127" t="s">
        <v>55</v>
      </c>
      <c r="G58" s="147">
        <f>E58*2</f>
        <v>28000</v>
      </c>
      <c r="H58" s="146">
        <f t="shared" si="8"/>
        <v>28000</v>
      </c>
      <c r="I58" s="49">
        <f t="shared" si="9"/>
        <v>179.58744914628616</v>
      </c>
      <c r="J58" s="148" t="s">
        <v>147</v>
      </c>
    </row>
    <row r="59" spans="1:10" x14ac:dyDescent="0.3">
      <c r="A59" s="124">
        <v>4</v>
      </c>
      <c r="B59" s="127" t="s">
        <v>57</v>
      </c>
      <c r="C59" s="145">
        <v>2</v>
      </c>
      <c r="D59" s="127" t="s">
        <v>47</v>
      </c>
      <c r="E59" s="146">
        <f>E47</f>
        <v>545695.15</v>
      </c>
      <c r="F59" s="127" t="s">
        <v>48</v>
      </c>
      <c r="G59" s="147">
        <f>E59*2</f>
        <v>1091390.3</v>
      </c>
      <c r="H59" s="146">
        <f t="shared" si="8"/>
        <v>2182780.6</v>
      </c>
      <c r="I59" s="49">
        <f t="shared" si="9"/>
        <v>14000</v>
      </c>
      <c r="J59" s="148" t="s">
        <v>49</v>
      </c>
    </row>
    <row r="60" spans="1:10" x14ac:dyDescent="0.3">
      <c r="A60" s="124">
        <v>5</v>
      </c>
      <c r="B60" s="127" t="s">
        <v>58</v>
      </c>
      <c r="C60" s="145">
        <v>10</v>
      </c>
      <c r="D60" s="127" t="s">
        <v>47</v>
      </c>
      <c r="E60" s="146">
        <f>E48</f>
        <v>545695.15</v>
      </c>
      <c r="F60" s="127" t="s">
        <v>48</v>
      </c>
      <c r="G60" s="147">
        <f>E60*2</f>
        <v>1091390.3</v>
      </c>
      <c r="H60" s="146">
        <f t="shared" si="8"/>
        <v>10913903</v>
      </c>
      <c r="I60" s="49">
        <f t="shared" si="9"/>
        <v>70000</v>
      </c>
      <c r="J60" s="148" t="s">
        <v>49</v>
      </c>
    </row>
    <row r="61" spans="1:10" x14ac:dyDescent="0.3">
      <c r="A61" s="124">
        <v>6</v>
      </c>
      <c r="B61" s="127" t="s">
        <v>59</v>
      </c>
      <c r="C61" s="145">
        <v>2</v>
      </c>
      <c r="D61" s="127" t="s">
        <v>47</v>
      </c>
      <c r="E61" s="146">
        <v>85250</v>
      </c>
      <c r="F61" s="127" t="s">
        <v>60</v>
      </c>
      <c r="G61" s="147">
        <f>E61*3</f>
        <v>255750</v>
      </c>
      <c r="H61" s="146">
        <f t="shared" si="8"/>
        <v>511500</v>
      </c>
      <c r="I61" s="49">
        <f t="shared" si="9"/>
        <v>3280.6778656544775</v>
      </c>
      <c r="J61" s="148" t="s">
        <v>70</v>
      </c>
    </row>
    <row r="62" spans="1:10" x14ac:dyDescent="0.3">
      <c r="A62" s="124">
        <v>7</v>
      </c>
      <c r="B62" s="127" t="s">
        <v>62</v>
      </c>
      <c r="C62" s="145">
        <v>10</v>
      </c>
      <c r="D62" s="127" t="s">
        <v>47</v>
      </c>
      <c r="E62" s="146">
        <v>38750</v>
      </c>
      <c r="F62" s="127" t="s">
        <v>60</v>
      </c>
      <c r="G62" s="147">
        <f>E62*3</f>
        <v>116250</v>
      </c>
      <c r="H62" s="146">
        <f t="shared" si="8"/>
        <v>1162500</v>
      </c>
      <c r="I62" s="49">
        <f t="shared" si="9"/>
        <v>7456.0860583056301</v>
      </c>
      <c r="J62" s="148" t="s">
        <v>70</v>
      </c>
    </row>
    <row r="63" spans="1:10" x14ac:dyDescent="0.3">
      <c r="A63" s="124">
        <v>8</v>
      </c>
      <c r="B63" s="127" t="s">
        <v>63</v>
      </c>
      <c r="C63" s="145">
        <f>C61</f>
        <v>2</v>
      </c>
      <c r="D63" s="127" t="s">
        <v>47</v>
      </c>
      <c r="E63" s="146">
        <v>85250</v>
      </c>
      <c r="F63" s="127" t="s">
        <v>55</v>
      </c>
      <c r="G63" s="147">
        <f>E63*4</f>
        <v>341000</v>
      </c>
      <c r="H63" s="146">
        <f t="shared" si="8"/>
        <v>682000</v>
      </c>
      <c r="I63" s="49">
        <f t="shared" si="9"/>
        <v>4374.23715420597</v>
      </c>
      <c r="J63" s="148" t="s">
        <v>148</v>
      </c>
    </row>
    <row r="64" spans="1:10" x14ac:dyDescent="0.3">
      <c r="A64" s="124">
        <v>9</v>
      </c>
      <c r="B64" s="127" t="s">
        <v>65</v>
      </c>
      <c r="C64" s="145">
        <f>C62</f>
        <v>10</v>
      </c>
      <c r="D64" s="127" t="s">
        <v>47</v>
      </c>
      <c r="E64" s="146">
        <v>20268.677</v>
      </c>
      <c r="F64" s="127" t="s">
        <v>55</v>
      </c>
      <c r="G64" s="147">
        <f>E64*4</f>
        <v>81074.707999999999</v>
      </c>
      <c r="H64" s="146">
        <f t="shared" si="8"/>
        <v>810747.08</v>
      </c>
      <c r="I64" s="49">
        <f t="shared" si="9"/>
        <v>5199.9999999999991</v>
      </c>
      <c r="J64" s="148" t="s">
        <v>148</v>
      </c>
    </row>
    <row r="65" spans="1:10" x14ac:dyDescent="0.3">
      <c r="A65" s="124"/>
      <c r="B65" s="127"/>
      <c r="C65" s="145"/>
      <c r="D65" s="127"/>
      <c r="E65" s="146"/>
      <c r="F65" s="127"/>
      <c r="G65" s="147"/>
      <c r="H65" s="146"/>
      <c r="I65" s="49"/>
      <c r="J65" s="148"/>
    </row>
    <row r="66" spans="1:10" x14ac:dyDescent="0.3">
      <c r="A66" s="124"/>
      <c r="B66" s="127"/>
      <c r="C66" s="145"/>
      <c r="D66" s="127"/>
      <c r="E66" s="49"/>
      <c r="F66" s="127"/>
      <c r="G66" s="150"/>
      <c r="H66" s="146"/>
      <c r="I66" s="49"/>
      <c r="J66" s="148"/>
    </row>
    <row r="67" spans="1:10" x14ac:dyDescent="0.3">
      <c r="A67" s="124"/>
      <c r="B67" s="127"/>
      <c r="C67" s="127"/>
      <c r="D67" s="127"/>
      <c r="E67" s="127"/>
      <c r="F67" s="127"/>
      <c r="G67" s="127"/>
      <c r="H67" s="151">
        <f>SUM(H56:H66)</f>
        <v>17391430.68</v>
      </c>
      <c r="I67" s="152">
        <f>SUM(I56:I66)</f>
        <v>111545.80974377361</v>
      </c>
      <c r="J67" s="153"/>
    </row>
    <row r="68" spans="1:10" x14ac:dyDescent="0.3">
      <c r="A68" s="840" t="s">
        <v>137</v>
      </c>
      <c r="B68" s="841"/>
      <c r="C68" s="841"/>
      <c r="D68" s="841"/>
      <c r="E68" s="841"/>
      <c r="F68" s="841"/>
      <c r="G68" s="841"/>
      <c r="H68" s="841"/>
      <c r="I68" s="841"/>
      <c r="J68" s="842"/>
    </row>
    <row r="69" spans="1:10" x14ac:dyDescent="0.3">
      <c r="A69" s="124">
        <v>1</v>
      </c>
      <c r="B69" s="127" t="s">
        <v>66</v>
      </c>
      <c r="C69" s="145">
        <v>5</v>
      </c>
      <c r="D69" s="127" t="s">
        <v>47</v>
      </c>
      <c r="E69" s="146">
        <f>E56</f>
        <v>25000</v>
      </c>
      <c r="F69" s="127" t="s">
        <v>48</v>
      </c>
      <c r="G69" s="147">
        <f>E69*2</f>
        <v>50000</v>
      </c>
      <c r="H69" s="146">
        <f>C69*G69</f>
        <v>250000</v>
      </c>
      <c r="I69" s="49">
        <f>H69/155.9129</f>
        <v>1603.4593673775551</v>
      </c>
      <c r="J69" s="148" t="s">
        <v>49</v>
      </c>
    </row>
    <row r="70" spans="1:10" x14ac:dyDescent="0.3">
      <c r="A70" s="124">
        <v>2</v>
      </c>
      <c r="B70" s="127" t="s">
        <v>67</v>
      </c>
      <c r="C70" s="145">
        <v>5</v>
      </c>
      <c r="D70" s="127" t="s">
        <v>47</v>
      </c>
      <c r="E70" s="146">
        <v>60000</v>
      </c>
      <c r="F70" s="127" t="s">
        <v>51</v>
      </c>
      <c r="G70" s="147">
        <f>E70*1</f>
        <v>60000</v>
      </c>
      <c r="H70" s="146">
        <f t="shared" ref="H70:H77" si="10">C70*G70</f>
        <v>300000</v>
      </c>
      <c r="I70" s="49">
        <f t="shared" ref="I70:I77" si="11">H70/155.9129</f>
        <v>1924.1512408530659</v>
      </c>
      <c r="J70" s="148" t="s">
        <v>52</v>
      </c>
    </row>
    <row r="71" spans="1:10" x14ac:dyDescent="0.3">
      <c r="A71" s="124">
        <v>3</v>
      </c>
      <c r="B71" s="127" t="s">
        <v>68</v>
      </c>
      <c r="C71" s="145">
        <v>1</v>
      </c>
      <c r="D71" s="127" t="s">
        <v>54</v>
      </c>
      <c r="E71" s="146">
        <v>14000</v>
      </c>
      <c r="F71" s="127" t="s">
        <v>55</v>
      </c>
      <c r="G71" s="147">
        <f>E71*2</f>
        <v>28000</v>
      </c>
      <c r="H71" s="146">
        <f t="shared" si="10"/>
        <v>28000</v>
      </c>
      <c r="I71" s="49">
        <f t="shared" si="11"/>
        <v>179.58744914628616</v>
      </c>
      <c r="J71" s="148" t="s">
        <v>147</v>
      </c>
    </row>
    <row r="72" spans="1:10" x14ac:dyDescent="0.3">
      <c r="A72" s="124">
        <v>4</v>
      </c>
      <c r="B72" s="127" t="s">
        <v>57</v>
      </c>
      <c r="C72" s="145">
        <v>0</v>
      </c>
      <c r="D72" s="127" t="s">
        <v>47</v>
      </c>
      <c r="E72" s="146">
        <f>E59</f>
        <v>545695.15</v>
      </c>
      <c r="F72" s="127" t="s">
        <v>48</v>
      </c>
      <c r="G72" s="147">
        <f>E72*2</f>
        <v>1091390.3</v>
      </c>
      <c r="H72" s="146">
        <f t="shared" si="10"/>
        <v>0</v>
      </c>
      <c r="I72" s="49">
        <f t="shared" si="11"/>
        <v>0</v>
      </c>
      <c r="J72" s="148" t="s">
        <v>49</v>
      </c>
    </row>
    <row r="73" spans="1:10" x14ac:dyDescent="0.3">
      <c r="A73" s="124">
        <v>5</v>
      </c>
      <c r="B73" s="127" t="s">
        <v>58</v>
      </c>
      <c r="C73" s="145">
        <v>5</v>
      </c>
      <c r="D73" s="127" t="s">
        <v>47</v>
      </c>
      <c r="E73" s="146">
        <f>E60</f>
        <v>545695.15</v>
      </c>
      <c r="F73" s="127" t="s">
        <v>48</v>
      </c>
      <c r="G73" s="147">
        <f>E73*2</f>
        <v>1091390.3</v>
      </c>
      <c r="H73" s="146">
        <f t="shared" si="10"/>
        <v>5456951.5</v>
      </c>
      <c r="I73" s="49">
        <f t="shared" si="11"/>
        <v>35000</v>
      </c>
      <c r="J73" s="148" t="s">
        <v>49</v>
      </c>
    </row>
    <row r="74" spans="1:10" x14ac:dyDescent="0.3">
      <c r="A74" s="124">
        <v>6</v>
      </c>
      <c r="B74" s="127" t="s">
        <v>59</v>
      </c>
      <c r="C74" s="145">
        <v>0</v>
      </c>
      <c r="D74" s="127" t="s">
        <v>47</v>
      </c>
      <c r="E74" s="146">
        <v>85250</v>
      </c>
      <c r="F74" s="127" t="s">
        <v>60</v>
      </c>
      <c r="G74" s="147">
        <f>E74*3</f>
        <v>255750</v>
      </c>
      <c r="H74" s="146">
        <f t="shared" si="10"/>
        <v>0</v>
      </c>
      <c r="I74" s="49">
        <f t="shared" si="11"/>
        <v>0</v>
      </c>
      <c r="J74" s="148" t="s">
        <v>70</v>
      </c>
    </row>
    <row r="75" spans="1:10" x14ac:dyDescent="0.3">
      <c r="A75" s="124">
        <v>7</v>
      </c>
      <c r="B75" s="127" t="s">
        <v>62</v>
      </c>
      <c r="C75" s="145">
        <v>5</v>
      </c>
      <c r="D75" s="127" t="s">
        <v>47</v>
      </c>
      <c r="E75" s="146">
        <v>38750</v>
      </c>
      <c r="F75" s="127" t="s">
        <v>60</v>
      </c>
      <c r="G75" s="147">
        <f>E75*3</f>
        <v>116250</v>
      </c>
      <c r="H75" s="146">
        <f t="shared" si="10"/>
        <v>581250</v>
      </c>
      <c r="I75" s="49">
        <f t="shared" si="11"/>
        <v>3728.0430291528151</v>
      </c>
      <c r="J75" s="148" t="s">
        <v>70</v>
      </c>
    </row>
    <row r="76" spans="1:10" x14ac:dyDescent="0.3">
      <c r="A76" s="124">
        <v>8</v>
      </c>
      <c r="B76" s="127" t="s">
        <v>63</v>
      </c>
      <c r="C76" s="145">
        <f>C74</f>
        <v>0</v>
      </c>
      <c r="D76" s="127" t="s">
        <v>47</v>
      </c>
      <c r="E76" s="146">
        <v>85250</v>
      </c>
      <c r="F76" s="127" t="s">
        <v>55</v>
      </c>
      <c r="G76" s="147">
        <f>E76*4</f>
        <v>341000</v>
      </c>
      <c r="H76" s="146">
        <f t="shared" si="10"/>
        <v>0</v>
      </c>
      <c r="I76" s="49">
        <f t="shared" si="11"/>
        <v>0</v>
      </c>
      <c r="J76" s="148" t="s">
        <v>148</v>
      </c>
    </row>
    <row r="77" spans="1:10" x14ac:dyDescent="0.3">
      <c r="A77" s="124">
        <v>9</v>
      </c>
      <c r="B77" s="127" t="s">
        <v>65</v>
      </c>
      <c r="C77" s="145">
        <f>C75</f>
        <v>5</v>
      </c>
      <c r="D77" s="127" t="s">
        <v>47</v>
      </c>
      <c r="E77" s="146">
        <v>20268.677</v>
      </c>
      <c r="F77" s="127" t="s">
        <v>55</v>
      </c>
      <c r="G77" s="147">
        <f>E77*4</f>
        <v>81074.707999999999</v>
      </c>
      <c r="H77" s="146">
        <f t="shared" si="10"/>
        <v>405373.54</v>
      </c>
      <c r="I77" s="49">
        <f t="shared" si="11"/>
        <v>2599.9999999999995</v>
      </c>
      <c r="J77" s="148" t="s">
        <v>148</v>
      </c>
    </row>
    <row r="78" spans="1:10" x14ac:dyDescent="0.3">
      <c r="A78" s="124"/>
      <c r="B78" s="127"/>
      <c r="C78" s="145"/>
      <c r="D78" s="127"/>
      <c r="E78" s="49"/>
      <c r="F78" s="127"/>
      <c r="G78" s="150"/>
      <c r="H78" s="146"/>
      <c r="I78" s="49"/>
      <c r="J78" s="148"/>
    </row>
    <row r="79" spans="1:10" x14ac:dyDescent="0.3">
      <c r="A79" s="124"/>
      <c r="B79" s="127"/>
      <c r="C79" s="127"/>
      <c r="D79" s="127"/>
      <c r="E79" s="127"/>
      <c r="F79" s="127"/>
      <c r="G79" s="127"/>
      <c r="H79" s="151">
        <f>SUM(H69:H78)</f>
        <v>7021575.04</v>
      </c>
      <c r="I79" s="152">
        <f>SUM(I69:I78)</f>
        <v>45035.241086529728</v>
      </c>
      <c r="J79" s="153"/>
    </row>
    <row r="80" spans="1:10" x14ac:dyDescent="0.3">
      <c r="A80" s="840" t="s">
        <v>83</v>
      </c>
      <c r="B80" s="841"/>
      <c r="C80" s="841"/>
      <c r="D80" s="841"/>
      <c r="E80" s="841"/>
      <c r="F80" s="841"/>
      <c r="G80" s="841"/>
      <c r="H80" s="841"/>
      <c r="I80" s="841"/>
      <c r="J80" s="842"/>
    </row>
    <row r="81" spans="1:10" x14ac:dyDescent="0.3">
      <c r="A81" s="124">
        <v>1</v>
      </c>
      <c r="B81" s="127" t="s">
        <v>66</v>
      </c>
      <c r="C81" s="145">
        <v>4</v>
      </c>
      <c r="D81" s="127" t="s">
        <v>47</v>
      </c>
      <c r="E81" s="146">
        <f>E69</f>
        <v>25000</v>
      </c>
      <c r="F81" s="127" t="s">
        <v>48</v>
      </c>
      <c r="G81" s="147">
        <f>E81*2</f>
        <v>50000</v>
      </c>
      <c r="H81" s="146">
        <f>C81*G81</f>
        <v>200000</v>
      </c>
      <c r="I81" s="49">
        <f>H81/155.9129</f>
        <v>1282.767493902044</v>
      </c>
      <c r="J81" s="148" t="s">
        <v>49</v>
      </c>
    </row>
    <row r="82" spans="1:10" x14ac:dyDescent="0.3">
      <c r="A82" s="124">
        <v>2</v>
      </c>
      <c r="B82" s="127" t="s">
        <v>67</v>
      </c>
      <c r="C82" s="145">
        <v>4</v>
      </c>
      <c r="D82" s="127" t="s">
        <v>47</v>
      </c>
      <c r="E82" s="146">
        <v>60000</v>
      </c>
      <c r="F82" s="127" t="s">
        <v>51</v>
      </c>
      <c r="G82" s="147">
        <f>E82*1</f>
        <v>60000</v>
      </c>
      <c r="H82" s="146">
        <f t="shared" ref="H82:H89" si="12">C82*G82</f>
        <v>240000</v>
      </c>
      <c r="I82" s="49">
        <f t="shared" ref="I82:I89" si="13">H82/155.9129</f>
        <v>1539.3209926824527</v>
      </c>
      <c r="J82" s="148" t="s">
        <v>52</v>
      </c>
    </row>
    <row r="83" spans="1:10" x14ac:dyDescent="0.3">
      <c r="A83" s="124">
        <v>3</v>
      </c>
      <c r="B83" s="127" t="s">
        <v>68</v>
      </c>
      <c r="C83" s="145">
        <v>1</v>
      </c>
      <c r="D83" s="127" t="s">
        <v>54</v>
      </c>
      <c r="E83" s="146">
        <v>14000</v>
      </c>
      <c r="F83" s="127" t="s">
        <v>55</v>
      </c>
      <c r="G83" s="147">
        <f>E83*2</f>
        <v>28000</v>
      </c>
      <c r="H83" s="146">
        <f t="shared" si="12"/>
        <v>28000</v>
      </c>
      <c r="I83" s="49">
        <f t="shared" si="13"/>
        <v>179.58744914628616</v>
      </c>
      <c r="J83" s="148" t="s">
        <v>147</v>
      </c>
    </row>
    <row r="84" spans="1:10" x14ac:dyDescent="0.3">
      <c r="A84" s="124">
        <v>4</v>
      </c>
      <c r="B84" s="127" t="s">
        <v>57</v>
      </c>
      <c r="C84" s="145">
        <v>4</v>
      </c>
      <c r="D84" s="127" t="s">
        <v>47</v>
      </c>
      <c r="E84" s="146">
        <f>E72</f>
        <v>545695.15</v>
      </c>
      <c r="F84" s="127" t="s">
        <v>48</v>
      </c>
      <c r="G84" s="147">
        <f>E84*2</f>
        <v>1091390.3</v>
      </c>
      <c r="H84" s="146">
        <f t="shared" si="12"/>
        <v>4365561.2</v>
      </c>
      <c r="I84" s="49">
        <f t="shared" si="13"/>
        <v>28000</v>
      </c>
      <c r="J84" s="148" t="s">
        <v>49</v>
      </c>
    </row>
    <row r="85" spans="1:10" x14ac:dyDescent="0.3">
      <c r="A85" s="124">
        <v>5</v>
      </c>
      <c r="B85" s="127" t="s">
        <v>58</v>
      </c>
      <c r="C85" s="145">
        <v>4</v>
      </c>
      <c r="D85" s="127" t="s">
        <v>47</v>
      </c>
      <c r="E85" s="146">
        <f>E73</f>
        <v>545695.15</v>
      </c>
      <c r="F85" s="127" t="s">
        <v>48</v>
      </c>
      <c r="G85" s="147">
        <f>E85*2</f>
        <v>1091390.3</v>
      </c>
      <c r="H85" s="146">
        <f t="shared" si="12"/>
        <v>4365561.2</v>
      </c>
      <c r="I85" s="49">
        <f t="shared" si="13"/>
        <v>28000</v>
      </c>
      <c r="J85" s="148" t="s">
        <v>49</v>
      </c>
    </row>
    <row r="86" spans="1:10" x14ac:dyDescent="0.3">
      <c r="A86" s="124">
        <v>6</v>
      </c>
      <c r="B86" s="127" t="s">
        <v>59</v>
      </c>
      <c r="C86" s="145">
        <v>4</v>
      </c>
      <c r="D86" s="127" t="s">
        <v>47</v>
      </c>
      <c r="E86" s="146">
        <v>85250</v>
      </c>
      <c r="F86" s="127" t="s">
        <v>60</v>
      </c>
      <c r="G86" s="147">
        <f>E86*4</f>
        <v>341000</v>
      </c>
      <c r="H86" s="146">
        <f t="shared" si="12"/>
        <v>1364000</v>
      </c>
      <c r="I86" s="49">
        <f t="shared" si="13"/>
        <v>8748.47430841194</v>
      </c>
      <c r="J86" s="148" t="s">
        <v>150</v>
      </c>
    </row>
    <row r="87" spans="1:10" x14ac:dyDescent="0.3">
      <c r="A87" s="124">
        <v>7</v>
      </c>
      <c r="B87" s="127" t="s">
        <v>62</v>
      </c>
      <c r="C87" s="145">
        <v>4</v>
      </c>
      <c r="D87" s="127" t="s">
        <v>47</v>
      </c>
      <c r="E87" s="146">
        <v>38750</v>
      </c>
      <c r="F87" s="127" t="s">
        <v>60</v>
      </c>
      <c r="G87" s="147">
        <f>E87*4</f>
        <v>155000</v>
      </c>
      <c r="H87" s="146">
        <f t="shared" si="12"/>
        <v>620000</v>
      </c>
      <c r="I87" s="49">
        <f t="shared" si="13"/>
        <v>3976.5792310963361</v>
      </c>
      <c r="J87" s="148" t="s">
        <v>150</v>
      </c>
    </row>
    <row r="88" spans="1:10" x14ac:dyDescent="0.3">
      <c r="A88" s="124">
        <v>8</v>
      </c>
      <c r="B88" s="127" t="s">
        <v>63</v>
      </c>
      <c r="C88" s="145">
        <v>4</v>
      </c>
      <c r="D88" s="127" t="s">
        <v>47</v>
      </c>
      <c r="E88" s="146">
        <v>85250</v>
      </c>
      <c r="F88" s="127" t="s">
        <v>55</v>
      </c>
      <c r="G88" s="147">
        <f>E88*4</f>
        <v>341000</v>
      </c>
      <c r="H88" s="146">
        <f t="shared" si="12"/>
        <v>1364000</v>
      </c>
      <c r="I88" s="49">
        <f t="shared" si="13"/>
        <v>8748.47430841194</v>
      </c>
      <c r="J88" s="148" t="s">
        <v>148</v>
      </c>
    </row>
    <row r="89" spans="1:10" x14ac:dyDescent="0.3">
      <c r="A89" s="124">
        <v>9</v>
      </c>
      <c r="B89" s="127" t="s">
        <v>65</v>
      </c>
      <c r="C89" s="145">
        <v>4</v>
      </c>
      <c r="D89" s="127" t="s">
        <v>47</v>
      </c>
      <c r="E89" s="146">
        <v>20268.677</v>
      </c>
      <c r="F89" s="127" t="s">
        <v>55</v>
      </c>
      <c r="G89" s="147">
        <f>E89*4</f>
        <v>81074.707999999999</v>
      </c>
      <c r="H89" s="146">
        <f t="shared" si="12"/>
        <v>324298.83199999999</v>
      </c>
      <c r="I89" s="49">
        <f t="shared" si="13"/>
        <v>2080</v>
      </c>
      <c r="J89" s="148" t="s">
        <v>148</v>
      </c>
    </row>
    <row r="90" spans="1:10" x14ac:dyDescent="0.3">
      <c r="A90" s="124"/>
      <c r="B90" s="127"/>
      <c r="C90" s="145"/>
      <c r="D90" s="127"/>
      <c r="E90" s="49"/>
      <c r="F90" s="127"/>
      <c r="G90" s="150"/>
      <c r="H90" s="146"/>
      <c r="I90" s="49"/>
      <c r="J90" s="148"/>
    </row>
    <row r="91" spans="1:10" x14ac:dyDescent="0.3">
      <c r="A91" s="124"/>
      <c r="B91" s="127"/>
      <c r="C91" s="127"/>
      <c r="D91" s="127"/>
      <c r="E91" s="127"/>
      <c r="F91" s="127"/>
      <c r="G91" s="127"/>
      <c r="H91" s="151">
        <f>SUM(H81:H90)</f>
        <v>12871421.232000001</v>
      </c>
      <c r="I91" s="152">
        <f>SUM(I81:I90)</f>
        <v>82555.203783650984</v>
      </c>
      <c r="J91" s="153"/>
    </row>
    <row r="92" spans="1:10" ht="16.5" customHeight="1" x14ac:dyDescent="0.3">
      <c r="A92" s="840" t="s">
        <v>84</v>
      </c>
      <c r="B92" s="841"/>
      <c r="C92" s="841"/>
      <c r="D92" s="841"/>
      <c r="E92" s="841"/>
      <c r="F92" s="841"/>
      <c r="G92" s="841"/>
      <c r="H92" s="841"/>
      <c r="I92" s="841"/>
      <c r="J92" s="842"/>
    </row>
    <row r="93" spans="1:10" x14ac:dyDescent="0.3">
      <c r="A93" s="124">
        <v>1</v>
      </c>
      <c r="B93" s="127" t="s">
        <v>66</v>
      </c>
      <c r="C93" s="145">
        <v>12</v>
      </c>
      <c r="D93" s="127" t="s">
        <v>47</v>
      </c>
      <c r="E93" s="146">
        <f>E81</f>
        <v>25000</v>
      </c>
      <c r="F93" s="127" t="s">
        <v>48</v>
      </c>
      <c r="G93" s="147">
        <f>E93*2</f>
        <v>50000</v>
      </c>
      <c r="H93" s="146">
        <f>C93*G93</f>
        <v>600000</v>
      </c>
      <c r="I93" s="49">
        <f>H93/155.9129</f>
        <v>3848.3024817061319</v>
      </c>
      <c r="J93" s="148" t="s">
        <v>49</v>
      </c>
    </row>
    <row r="94" spans="1:10" x14ac:dyDescent="0.3">
      <c r="A94" s="124">
        <v>2</v>
      </c>
      <c r="B94" s="127" t="s">
        <v>67</v>
      </c>
      <c r="C94" s="145">
        <v>12</v>
      </c>
      <c r="D94" s="127" t="s">
        <v>47</v>
      </c>
      <c r="E94" s="146">
        <v>60000</v>
      </c>
      <c r="F94" s="127" t="s">
        <v>51</v>
      </c>
      <c r="G94" s="147">
        <f>E94*1</f>
        <v>60000</v>
      </c>
      <c r="H94" s="146">
        <f t="shared" ref="H94:H101" si="14">C94*G94</f>
        <v>720000</v>
      </c>
      <c r="I94" s="49">
        <f t="shared" ref="I94:I101" si="15">H94/155.9129</f>
        <v>4617.9629780473579</v>
      </c>
      <c r="J94" s="148" t="s">
        <v>52</v>
      </c>
    </row>
    <row r="95" spans="1:10" x14ac:dyDescent="0.3">
      <c r="A95" s="124">
        <v>3</v>
      </c>
      <c r="B95" s="127" t="s">
        <v>68</v>
      </c>
      <c r="C95" s="145">
        <v>1</v>
      </c>
      <c r="D95" s="127" t="s">
        <v>54</v>
      </c>
      <c r="E95" s="146">
        <v>14000</v>
      </c>
      <c r="F95" s="127" t="s">
        <v>55</v>
      </c>
      <c r="G95" s="147">
        <f>E95*2</f>
        <v>28000</v>
      </c>
      <c r="H95" s="146">
        <f t="shared" si="14"/>
        <v>28000</v>
      </c>
      <c r="I95" s="49">
        <f t="shared" si="15"/>
        <v>179.58744914628616</v>
      </c>
      <c r="J95" s="148" t="s">
        <v>147</v>
      </c>
    </row>
    <row r="96" spans="1:10" x14ac:dyDescent="0.3">
      <c r="A96" s="124">
        <v>4</v>
      </c>
      <c r="B96" s="127" t="s">
        <v>57</v>
      </c>
      <c r="C96" s="145">
        <v>4</v>
      </c>
      <c r="D96" s="127" t="s">
        <v>47</v>
      </c>
      <c r="E96" s="146">
        <f>E84</f>
        <v>545695.15</v>
      </c>
      <c r="F96" s="127" t="s">
        <v>48</v>
      </c>
      <c r="G96" s="147">
        <f>E96*2</f>
        <v>1091390.3</v>
      </c>
      <c r="H96" s="146">
        <f t="shared" si="14"/>
        <v>4365561.2</v>
      </c>
      <c r="I96" s="49">
        <f t="shared" si="15"/>
        <v>28000</v>
      </c>
      <c r="J96" s="148" t="s">
        <v>49</v>
      </c>
    </row>
    <row r="97" spans="1:10" x14ac:dyDescent="0.3">
      <c r="A97" s="124">
        <v>5</v>
      </c>
      <c r="B97" s="127" t="s">
        <v>58</v>
      </c>
      <c r="C97" s="145">
        <v>12</v>
      </c>
      <c r="D97" s="127" t="s">
        <v>47</v>
      </c>
      <c r="E97" s="146">
        <f>E85</f>
        <v>545695.15</v>
      </c>
      <c r="F97" s="127" t="s">
        <v>48</v>
      </c>
      <c r="G97" s="147">
        <f>E97*2</f>
        <v>1091390.3</v>
      </c>
      <c r="H97" s="146">
        <f t="shared" si="14"/>
        <v>13096683.600000001</v>
      </c>
      <c r="I97" s="49">
        <f t="shared" si="15"/>
        <v>84000</v>
      </c>
      <c r="J97" s="148" t="s">
        <v>49</v>
      </c>
    </row>
    <row r="98" spans="1:10" x14ac:dyDescent="0.3">
      <c r="A98" s="124">
        <v>6</v>
      </c>
      <c r="B98" s="127" t="s">
        <v>59</v>
      </c>
      <c r="C98" s="145">
        <v>4</v>
      </c>
      <c r="D98" s="127" t="s">
        <v>47</v>
      </c>
      <c r="E98" s="146">
        <v>85250</v>
      </c>
      <c r="F98" s="127" t="s">
        <v>60</v>
      </c>
      <c r="G98" s="147">
        <f>E98*4</f>
        <v>341000</v>
      </c>
      <c r="H98" s="146">
        <f t="shared" si="14"/>
        <v>1364000</v>
      </c>
      <c r="I98" s="49">
        <f t="shared" si="15"/>
        <v>8748.47430841194</v>
      </c>
      <c r="J98" s="148" t="s">
        <v>150</v>
      </c>
    </row>
    <row r="99" spans="1:10" x14ac:dyDescent="0.3">
      <c r="A99" s="124">
        <v>7</v>
      </c>
      <c r="B99" s="127" t="s">
        <v>62</v>
      </c>
      <c r="C99" s="145">
        <v>12</v>
      </c>
      <c r="D99" s="127" t="s">
        <v>47</v>
      </c>
      <c r="E99" s="146">
        <v>38750</v>
      </c>
      <c r="F99" s="127" t="s">
        <v>60</v>
      </c>
      <c r="G99" s="147">
        <f>E99*4</f>
        <v>155000</v>
      </c>
      <c r="H99" s="146">
        <f t="shared" si="14"/>
        <v>1860000</v>
      </c>
      <c r="I99" s="49">
        <f t="shared" si="15"/>
        <v>11929.737693289009</v>
      </c>
      <c r="J99" s="148" t="s">
        <v>150</v>
      </c>
    </row>
    <row r="100" spans="1:10" x14ac:dyDescent="0.3">
      <c r="A100" s="124">
        <v>8</v>
      </c>
      <c r="B100" s="127" t="s">
        <v>63</v>
      </c>
      <c r="C100" s="145">
        <f>C98</f>
        <v>4</v>
      </c>
      <c r="D100" s="127" t="s">
        <v>47</v>
      </c>
      <c r="E100" s="146">
        <v>85250</v>
      </c>
      <c r="F100" s="127" t="s">
        <v>55</v>
      </c>
      <c r="G100" s="147">
        <f>E100*4</f>
        <v>341000</v>
      </c>
      <c r="H100" s="146">
        <f t="shared" si="14"/>
        <v>1364000</v>
      </c>
      <c r="I100" s="49">
        <f t="shared" si="15"/>
        <v>8748.47430841194</v>
      </c>
      <c r="J100" s="148" t="s">
        <v>148</v>
      </c>
    </row>
    <row r="101" spans="1:10" x14ac:dyDescent="0.3">
      <c r="A101" s="124">
        <v>9</v>
      </c>
      <c r="B101" s="127" t="s">
        <v>65</v>
      </c>
      <c r="C101" s="145">
        <f>C99</f>
        <v>12</v>
      </c>
      <c r="D101" s="127" t="s">
        <v>47</v>
      </c>
      <c r="E101" s="146">
        <v>20268.677</v>
      </c>
      <c r="F101" s="127" t="s">
        <v>55</v>
      </c>
      <c r="G101" s="147">
        <f>E101*4</f>
        <v>81074.707999999999</v>
      </c>
      <c r="H101" s="146">
        <f t="shared" si="14"/>
        <v>972896.49600000004</v>
      </c>
      <c r="I101" s="49">
        <f t="shared" si="15"/>
        <v>6240</v>
      </c>
      <c r="J101" s="148" t="s">
        <v>148</v>
      </c>
    </row>
    <row r="102" spans="1:10" x14ac:dyDescent="0.3">
      <c r="A102" s="124"/>
      <c r="B102" s="127"/>
      <c r="C102" s="145"/>
      <c r="D102" s="127"/>
      <c r="E102" s="49"/>
      <c r="F102" s="127"/>
      <c r="G102" s="150"/>
      <c r="H102" s="146"/>
      <c r="I102" s="49"/>
      <c r="J102" s="148"/>
    </row>
    <row r="103" spans="1:10" x14ac:dyDescent="0.3">
      <c r="A103" s="124"/>
      <c r="B103" s="127"/>
      <c r="C103" s="127"/>
      <c r="D103" s="127"/>
      <c r="E103" s="127"/>
      <c r="F103" s="127"/>
      <c r="G103" s="127"/>
      <c r="H103" s="151">
        <f>SUM(H93:H102)</f>
        <v>24371141.296</v>
      </c>
      <c r="I103" s="152">
        <f>SUM(I93:I102)</f>
        <v>156312.53921901266</v>
      </c>
      <c r="J103" s="153"/>
    </row>
    <row r="104" spans="1:10" x14ac:dyDescent="0.3">
      <c r="A104" s="124"/>
      <c r="B104" s="127"/>
      <c r="C104" s="127"/>
      <c r="D104" s="127"/>
      <c r="E104" s="127"/>
      <c r="F104" s="127"/>
      <c r="G104" s="127"/>
      <c r="H104" s="127"/>
      <c r="I104" s="154"/>
      <c r="J104" s="153"/>
    </row>
    <row r="105" spans="1:10" x14ac:dyDescent="0.3">
      <c r="A105" s="124"/>
      <c r="B105" s="127"/>
      <c r="C105" s="127"/>
      <c r="D105" s="127"/>
      <c r="E105" s="127"/>
      <c r="F105" s="127"/>
      <c r="G105" s="127"/>
      <c r="H105" s="127"/>
      <c r="I105" s="154"/>
      <c r="J105" s="153"/>
    </row>
    <row r="106" spans="1:10" x14ac:dyDescent="0.3">
      <c r="A106" s="155"/>
      <c r="B106" s="156" t="s">
        <v>79</v>
      </c>
      <c r="C106" s="156"/>
      <c r="D106" s="156"/>
      <c r="E106" s="156"/>
      <c r="F106" s="156"/>
      <c r="G106" s="156"/>
      <c r="H106" s="157"/>
      <c r="I106" s="157">
        <f>I103+I91+I79+I67+I54+I42+I30</f>
        <v>659939.71377608902</v>
      </c>
      <c r="J106" s="158"/>
    </row>
    <row r="107" spans="1:10" ht="15" thickBot="1" x14ac:dyDescent="0.35">
      <c r="A107" s="159"/>
      <c r="B107" s="160"/>
      <c r="C107" s="160"/>
      <c r="D107" s="160"/>
      <c r="E107" s="160"/>
      <c r="F107" s="160"/>
      <c r="G107" s="160"/>
      <c r="H107" s="161"/>
      <c r="I107" s="162"/>
      <c r="J107" s="163"/>
    </row>
    <row r="109" spans="1:10" x14ac:dyDescent="0.3">
      <c r="A109" s="117" t="s">
        <v>151</v>
      </c>
    </row>
    <row r="110" spans="1:10" x14ac:dyDescent="0.3">
      <c r="B110" s="117" t="s">
        <v>152</v>
      </c>
    </row>
    <row r="111" spans="1:10" x14ac:dyDescent="0.3">
      <c r="I111" s="117"/>
    </row>
    <row r="112" spans="1:10" ht="15.75" customHeight="1" x14ac:dyDescent="0.3">
      <c r="I112" s="117"/>
    </row>
    <row r="113" spans="9:12" ht="15.75" customHeight="1" x14ac:dyDescent="0.3">
      <c r="I113" s="117"/>
    </row>
    <row r="114" spans="9:12" ht="15.75" customHeight="1" x14ac:dyDescent="0.3">
      <c r="I114" s="117"/>
    </row>
    <row r="115" spans="9:12" ht="15.75" customHeight="1" x14ac:dyDescent="0.3">
      <c r="I115" s="117"/>
    </row>
    <row r="116" spans="9:12" x14ac:dyDescent="0.3">
      <c r="I116" s="117"/>
    </row>
    <row r="117" spans="9:12" x14ac:dyDescent="0.3">
      <c r="I117" s="117"/>
    </row>
    <row r="118" spans="9:12" x14ac:dyDescent="0.3">
      <c r="I118" s="117"/>
    </row>
    <row r="119" spans="9:12" x14ac:dyDescent="0.3">
      <c r="I119" s="117"/>
    </row>
    <row r="120" spans="9:12" ht="15.75" customHeight="1" x14ac:dyDescent="0.3">
      <c r="I120" s="117"/>
    </row>
    <row r="121" spans="9:12" x14ac:dyDescent="0.3">
      <c r="I121" s="117"/>
    </row>
    <row r="123" spans="9:12" ht="15.75" customHeight="1" x14ac:dyDescent="0.3">
      <c r="I123" s="117"/>
      <c r="L123" s="164"/>
    </row>
    <row r="124" spans="9:12" x14ac:dyDescent="0.3">
      <c r="I124" s="117"/>
    </row>
  </sheetData>
  <mergeCells count="9">
    <mergeCell ref="A68:J68"/>
    <mergeCell ref="A80:J80"/>
    <mergeCell ref="A92:J92"/>
    <mergeCell ref="A20:J20"/>
    <mergeCell ref="A21:J21"/>
    <mergeCell ref="A22:J22"/>
    <mergeCell ref="A31:J31"/>
    <mergeCell ref="A43:J43"/>
    <mergeCell ref="A55:J5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C04D7-C1EB-4547-B6D7-30AB29C4B439}">
  <sheetPr codeName="Sheet2">
    <pageSetUpPr fitToPage="1"/>
  </sheetPr>
  <dimension ref="A1:G47"/>
  <sheetViews>
    <sheetView showGridLines="0" zoomScaleNormal="100" zoomScaleSheetLayoutView="100" zoomScalePageLayoutView="90" workbookViewId="0">
      <selection activeCell="D21" sqref="D21:G21"/>
    </sheetView>
  </sheetViews>
  <sheetFormatPr defaultRowHeight="13.2" x14ac:dyDescent="0.25"/>
  <cols>
    <col min="1" max="1" width="11.109375" style="410" customWidth="1"/>
    <col min="2" max="2" width="15" style="410" customWidth="1"/>
    <col min="3" max="3" width="15.109375" style="410" customWidth="1"/>
    <col min="4" max="4" width="15.88671875" style="410" customWidth="1"/>
    <col min="5" max="5" width="16.88671875" style="410" customWidth="1"/>
    <col min="6" max="6" width="8" style="410" customWidth="1"/>
    <col min="7" max="7" width="11.5546875" style="410" customWidth="1"/>
    <col min="8" max="256" width="8.88671875" style="410"/>
    <col min="257" max="257" width="8.44140625" style="410" customWidth="1"/>
    <col min="258" max="258" width="15" style="410" customWidth="1"/>
    <col min="259" max="259" width="15.109375" style="410" customWidth="1"/>
    <col min="260" max="261" width="19.5546875" style="410" customWidth="1"/>
    <col min="262" max="262" width="8" style="410" customWidth="1"/>
    <col min="263" max="263" width="11.5546875" style="410" customWidth="1"/>
    <col min="264" max="512" width="8.88671875" style="410"/>
    <col min="513" max="513" width="8.44140625" style="410" customWidth="1"/>
    <col min="514" max="514" width="15" style="410" customWidth="1"/>
    <col min="515" max="515" width="15.109375" style="410" customWidth="1"/>
    <col min="516" max="517" width="19.5546875" style="410" customWidth="1"/>
    <col min="518" max="518" width="8" style="410" customWidth="1"/>
    <col min="519" max="519" width="11.5546875" style="410" customWidth="1"/>
    <col min="520" max="768" width="8.88671875" style="410"/>
    <col min="769" max="769" width="8.44140625" style="410" customWidth="1"/>
    <col min="770" max="770" width="15" style="410" customWidth="1"/>
    <col min="771" max="771" width="15.109375" style="410" customWidth="1"/>
    <col min="772" max="773" width="19.5546875" style="410" customWidth="1"/>
    <col min="774" max="774" width="8" style="410" customWidth="1"/>
    <col min="775" max="775" width="11.5546875" style="410" customWidth="1"/>
    <col min="776" max="1024" width="8.88671875" style="410"/>
    <col min="1025" max="1025" width="8.44140625" style="410" customWidth="1"/>
    <col min="1026" max="1026" width="15" style="410" customWidth="1"/>
    <col min="1027" max="1027" width="15.109375" style="410" customWidth="1"/>
    <col min="1028" max="1029" width="19.5546875" style="410" customWidth="1"/>
    <col min="1030" max="1030" width="8" style="410" customWidth="1"/>
    <col min="1031" max="1031" width="11.5546875" style="410" customWidth="1"/>
    <col min="1032" max="1280" width="8.88671875" style="410"/>
    <col min="1281" max="1281" width="8.44140625" style="410" customWidth="1"/>
    <col min="1282" max="1282" width="15" style="410" customWidth="1"/>
    <col min="1283" max="1283" width="15.109375" style="410" customWidth="1"/>
    <col min="1284" max="1285" width="19.5546875" style="410" customWidth="1"/>
    <col min="1286" max="1286" width="8" style="410" customWidth="1"/>
    <col min="1287" max="1287" width="11.5546875" style="410" customWidth="1"/>
    <col min="1288" max="1536" width="8.88671875" style="410"/>
    <col min="1537" max="1537" width="8.44140625" style="410" customWidth="1"/>
    <col min="1538" max="1538" width="15" style="410" customWidth="1"/>
    <col min="1539" max="1539" width="15.109375" style="410" customWidth="1"/>
    <col min="1540" max="1541" width="19.5546875" style="410" customWidth="1"/>
    <col min="1542" max="1542" width="8" style="410" customWidth="1"/>
    <col min="1543" max="1543" width="11.5546875" style="410" customWidth="1"/>
    <col min="1544" max="1792" width="8.88671875" style="410"/>
    <col min="1793" max="1793" width="8.44140625" style="410" customWidth="1"/>
    <col min="1794" max="1794" width="15" style="410" customWidth="1"/>
    <col min="1795" max="1795" width="15.109375" style="410" customWidth="1"/>
    <col min="1796" max="1797" width="19.5546875" style="410" customWidth="1"/>
    <col min="1798" max="1798" width="8" style="410" customWidth="1"/>
    <col min="1799" max="1799" width="11.5546875" style="410" customWidth="1"/>
    <col min="1800" max="2048" width="8.88671875" style="410"/>
    <col min="2049" max="2049" width="8.44140625" style="410" customWidth="1"/>
    <col min="2050" max="2050" width="15" style="410" customWidth="1"/>
    <col min="2051" max="2051" width="15.109375" style="410" customWidth="1"/>
    <col min="2052" max="2053" width="19.5546875" style="410" customWidth="1"/>
    <col min="2054" max="2054" width="8" style="410" customWidth="1"/>
    <col min="2055" max="2055" width="11.5546875" style="410" customWidth="1"/>
    <col min="2056" max="2304" width="8.88671875" style="410"/>
    <col min="2305" max="2305" width="8.44140625" style="410" customWidth="1"/>
    <col min="2306" max="2306" width="15" style="410" customWidth="1"/>
    <col min="2307" max="2307" width="15.109375" style="410" customWidth="1"/>
    <col min="2308" max="2309" width="19.5546875" style="410" customWidth="1"/>
    <col min="2310" max="2310" width="8" style="410" customWidth="1"/>
    <col min="2311" max="2311" width="11.5546875" style="410" customWidth="1"/>
    <col min="2312" max="2560" width="8.88671875" style="410"/>
    <col min="2561" max="2561" width="8.44140625" style="410" customWidth="1"/>
    <col min="2562" max="2562" width="15" style="410" customWidth="1"/>
    <col min="2563" max="2563" width="15.109375" style="410" customWidth="1"/>
    <col min="2564" max="2565" width="19.5546875" style="410" customWidth="1"/>
    <col min="2566" max="2566" width="8" style="410" customWidth="1"/>
    <col min="2567" max="2567" width="11.5546875" style="410" customWidth="1"/>
    <col min="2568" max="2816" width="8.88671875" style="410"/>
    <col min="2817" max="2817" width="8.44140625" style="410" customWidth="1"/>
    <col min="2818" max="2818" width="15" style="410" customWidth="1"/>
    <col min="2819" max="2819" width="15.109375" style="410" customWidth="1"/>
    <col min="2820" max="2821" width="19.5546875" style="410" customWidth="1"/>
    <col min="2822" max="2822" width="8" style="410" customWidth="1"/>
    <col min="2823" max="2823" width="11.5546875" style="410" customWidth="1"/>
    <col min="2824" max="3072" width="8.88671875" style="410"/>
    <col min="3073" max="3073" width="8.44140625" style="410" customWidth="1"/>
    <col min="3074" max="3074" width="15" style="410" customWidth="1"/>
    <col min="3075" max="3075" width="15.109375" style="410" customWidth="1"/>
    <col min="3076" max="3077" width="19.5546875" style="410" customWidth="1"/>
    <col min="3078" max="3078" width="8" style="410" customWidth="1"/>
    <col min="3079" max="3079" width="11.5546875" style="410" customWidth="1"/>
    <col min="3080" max="3328" width="8.88671875" style="410"/>
    <col min="3329" max="3329" width="8.44140625" style="410" customWidth="1"/>
    <col min="3330" max="3330" width="15" style="410" customWidth="1"/>
    <col min="3331" max="3331" width="15.109375" style="410" customWidth="1"/>
    <col min="3332" max="3333" width="19.5546875" style="410" customWidth="1"/>
    <col min="3334" max="3334" width="8" style="410" customWidth="1"/>
    <col min="3335" max="3335" width="11.5546875" style="410" customWidth="1"/>
    <col min="3336" max="3584" width="8.88671875" style="410"/>
    <col min="3585" max="3585" width="8.44140625" style="410" customWidth="1"/>
    <col min="3586" max="3586" width="15" style="410" customWidth="1"/>
    <col min="3587" max="3587" width="15.109375" style="410" customWidth="1"/>
    <col min="3588" max="3589" width="19.5546875" style="410" customWidth="1"/>
    <col min="3590" max="3590" width="8" style="410" customWidth="1"/>
    <col min="3591" max="3591" width="11.5546875" style="410" customWidth="1"/>
    <col min="3592" max="3840" width="8.88671875" style="410"/>
    <col min="3841" max="3841" width="8.44140625" style="410" customWidth="1"/>
    <col min="3842" max="3842" width="15" style="410" customWidth="1"/>
    <col min="3843" max="3843" width="15.109375" style="410" customWidth="1"/>
    <col min="3844" max="3845" width="19.5546875" style="410" customWidth="1"/>
    <col min="3846" max="3846" width="8" style="410" customWidth="1"/>
    <col min="3847" max="3847" width="11.5546875" style="410" customWidth="1"/>
    <col min="3848" max="4096" width="8.88671875" style="410"/>
    <col min="4097" max="4097" width="8.44140625" style="410" customWidth="1"/>
    <col min="4098" max="4098" width="15" style="410" customWidth="1"/>
    <col min="4099" max="4099" width="15.109375" style="410" customWidth="1"/>
    <col min="4100" max="4101" width="19.5546875" style="410" customWidth="1"/>
    <col min="4102" max="4102" width="8" style="410" customWidth="1"/>
    <col min="4103" max="4103" width="11.5546875" style="410" customWidth="1"/>
    <col min="4104" max="4352" width="8.88671875" style="410"/>
    <col min="4353" max="4353" width="8.44140625" style="410" customWidth="1"/>
    <col min="4354" max="4354" width="15" style="410" customWidth="1"/>
    <col min="4355" max="4355" width="15.109375" style="410" customWidth="1"/>
    <col min="4356" max="4357" width="19.5546875" style="410" customWidth="1"/>
    <col min="4358" max="4358" width="8" style="410" customWidth="1"/>
    <col min="4359" max="4359" width="11.5546875" style="410" customWidth="1"/>
    <col min="4360" max="4608" width="8.88671875" style="410"/>
    <col min="4609" max="4609" width="8.44140625" style="410" customWidth="1"/>
    <col min="4610" max="4610" width="15" style="410" customWidth="1"/>
    <col min="4611" max="4611" width="15.109375" style="410" customWidth="1"/>
    <col min="4612" max="4613" width="19.5546875" style="410" customWidth="1"/>
    <col min="4614" max="4614" width="8" style="410" customWidth="1"/>
    <col min="4615" max="4615" width="11.5546875" style="410" customWidth="1"/>
    <col min="4616" max="4864" width="8.88671875" style="410"/>
    <col min="4865" max="4865" width="8.44140625" style="410" customWidth="1"/>
    <col min="4866" max="4866" width="15" style="410" customWidth="1"/>
    <col min="4867" max="4867" width="15.109375" style="410" customWidth="1"/>
    <col min="4868" max="4869" width="19.5546875" style="410" customWidth="1"/>
    <col min="4870" max="4870" width="8" style="410" customWidth="1"/>
    <col min="4871" max="4871" width="11.5546875" style="410" customWidth="1"/>
    <col min="4872" max="5120" width="8.88671875" style="410"/>
    <col min="5121" max="5121" width="8.44140625" style="410" customWidth="1"/>
    <col min="5122" max="5122" width="15" style="410" customWidth="1"/>
    <col min="5123" max="5123" width="15.109375" style="410" customWidth="1"/>
    <col min="5124" max="5125" width="19.5546875" style="410" customWidth="1"/>
    <col min="5126" max="5126" width="8" style="410" customWidth="1"/>
    <col min="5127" max="5127" width="11.5546875" style="410" customWidth="1"/>
    <col min="5128" max="5376" width="8.88671875" style="410"/>
    <col min="5377" max="5377" width="8.44140625" style="410" customWidth="1"/>
    <col min="5378" max="5378" width="15" style="410" customWidth="1"/>
    <col min="5379" max="5379" width="15.109375" style="410" customWidth="1"/>
    <col min="5380" max="5381" width="19.5546875" style="410" customWidth="1"/>
    <col min="5382" max="5382" width="8" style="410" customWidth="1"/>
    <col min="5383" max="5383" width="11.5546875" style="410" customWidth="1"/>
    <col min="5384" max="5632" width="8.88671875" style="410"/>
    <col min="5633" max="5633" width="8.44140625" style="410" customWidth="1"/>
    <col min="5634" max="5634" width="15" style="410" customWidth="1"/>
    <col min="5635" max="5635" width="15.109375" style="410" customWidth="1"/>
    <col min="5636" max="5637" width="19.5546875" style="410" customWidth="1"/>
    <col min="5638" max="5638" width="8" style="410" customWidth="1"/>
    <col min="5639" max="5639" width="11.5546875" style="410" customWidth="1"/>
    <col min="5640" max="5888" width="8.88671875" style="410"/>
    <col min="5889" max="5889" width="8.44140625" style="410" customWidth="1"/>
    <col min="5890" max="5890" width="15" style="410" customWidth="1"/>
    <col min="5891" max="5891" width="15.109375" style="410" customWidth="1"/>
    <col min="5892" max="5893" width="19.5546875" style="410" customWidth="1"/>
    <col min="5894" max="5894" width="8" style="410" customWidth="1"/>
    <col min="5895" max="5895" width="11.5546875" style="410" customWidth="1"/>
    <col min="5896" max="6144" width="8.88671875" style="410"/>
    <col min="6145" max="6145" width="8.44140625" style="410" customWidth="1"/>
    <col min="6146" max="6146" width="15" style="410" customWidth="1"/>
    <col min="6147" max="6147" width="15.109375" style="410" customWidth="1"/>
    <col min="6148" max="6149" width="19.5546875" style="410" customWidth="1"/>
    <col min="6150" max="6150" width="8" style="410" customWidth="1"/>
    <col min="6151" max="6151" width="11.5546875" style="410" customWidth="1"/>
    <col min="6152" max="6400" width="8.88671875" style="410"/>
    <col min="6401" max="6401" width="8.44140625" style="410" customWidth="1"/>
    <col min="6402" max="6402" width="15" style="410" customWidth="1"/>
    <col min="6403" max="6403" width="15.109375" style="410" customWidth="1"/>
    <col min="6404" max="6405" width="19.5546875" style="410" customWidth="1"/>
    <col min="6406" max="6406" width="8" style="410" customWidth="1"/>
    <col min="6407" max="6407" width="11.5546875" style="410" customWidth="1"/>
    <col min="6408" max="6656" width="8.88671875" style="410"/>
    <col min="6657" max="6657" width="8.44140625" style="410" customWidth="1"/>
    <col min="6658" max="6658" width="15" style="410" customWidth="1"/>
    <col min="6659" max="6659" width="15.109375" style="410" customWidth="1"/>
    <col min="6660" max="6661" width="19.5546875" style="410" customWidth="1"/>
    <col min="6662" max="6662" width="8" style="410" customWidth="1"/>
    <col min="6663" max="6663" width="11.5546875" style="410" customWidth="1"/>
    <col min="6664" max="6912" width="8.88671875" style="410"/>
    <col min="6913" max="6913" width="8.44140625" style="410" customWidth="1"/>
    <col min="6914" max="6914" width="15" style="410" customWidth="1"/>
    <col min="6915" max="6915" width="15.109375" style="410" customWidth="1"/>
    <col min="6916" max="6917" width="19.5546875" style="410" customWidth="1"/>
    <col min="6918" max="6918" width="8" style="410" customWidth="1"/>
    <col min="6919" max="6919" width="11.5546875" style="410" customWidth="1"/>
    <col min="6920" max="7168" width="8.88671875" style="410"/>
    <col min="7169" max="7169" width="8.44140625" style="410" customWidth="1"/>
    <col min="7170" max="7170" width="15" style="410" customWidth="1"/>
    <col min="7171" max="7171" width="15.109375" style="410" customWidth="1"/>
    <col min="7172" max="7173" width="19.5546875" style="410" customWidth="1"/>
    <col min="7174" max="7174" width="8" style="410" customWidth="1"/>
    <col min="7175" max="7175" width="11.5546875" style="410" customWidth="1"/>
    <col min="7176" max="7424" width="8.88671875" style="410"/>
    <col min="7425" max="7425" width="8.44140625" style="410" customWidth="1"/>
    <col min="7426" max="7426" width="15" style="410" customWidth="1"/>
    <col min="7427" max="7427" width="15.109375" style="410" customWidth="1"/>
    <col min="7428" max="7429" width="19.5546875" style="410" customWidth="1"/>
    <col min="7430" max="7430" width="8" style="410" customWidth="1"/>
    <col min="7431" max="7431" width="11.5546875" style="410" customWidth="1"/>
    <col min="7432" max="7680" width="8.88671875" style="410"/>
    <col min="7681" max="7681" width="8.44140625" style="410" customWidth="1"/>
    <col min="7682" max="7682" width="15" style="410" customWidth="1"/>
    <col min="7683" max="7683" width="15.109375" style="410" customWidth="1"/>
    <col min="7684" max="7685" width="19.5546875" style="410" customWidth="1"/>
    <col min="7686" max="7686" width="8" style="410" customWidth="1"/>
    <col min="7687" max="7687" width="11.5546875" style="410" customWidth="1"/>
    <col min="7688" max="7936" width="8.88671875" style="410"/>
    <col min="7937" max="7937" width="8.44140625" style="410" customWidth="1"/>
    <col min="7938" max="7938" width="15" style="410" customWidth="1"/>
    <col min="7939" max="7939" width="15.109375" style="410" customWidth="1"/>
    <col min="7940" max="7941" width="19.5546875" style="410" customWidth="1"/>
    <col min="7942" max="7942" width="8" style="410" customWidth="1"/>
    <col min="7943" max="7943" width="11.5546875" style="410" customWidth="1"/>
    <col min="7944" max="8192" width="8.88671875" style="410"/>
    <col min="8193" max="8193" width="8.44140625" style="410" customWidth="1"/>
    <col min="8194" max="8194" width="15" style="410" customWidth="1"/>
    <col min="8195" max="8195" width="15.109375" style="410" customWidth="1"/>
    <col min="8196" max="8197" width="19.5546875" style="410" customWidth="1"/>
    <col min="8198" max="8198" width="8" style="410" customWidth="1"/>
    <col min="8199" max="8199" width="11.5546875" style="410" customWidth="1"/>
    <col min="8200" max="8448" width="8.88671875" style="410"/>
    <col min="8449" max="8449" width="8.44140625" style="410" customWidth="1"/>
    <col min="8450" max="8450" width="15" style="410" customWidth="1"/>
    <col min="8451" max="8451" width="15.109375" style="410" customWidth="1"/>
    <col min="8452" max="8453" width="19.5546875" style="410" customWidth="1"/>
    <col min="8454" max="8454" width="8" style="410" customWidth="1"/>
    <col min="8455" max="8455" width="11.5546875" style="410" customWidth="1"/>
    <col min="8456" max="8704" width="8.88671875" style="410"/>
    <col min="8705" max="8705" width="8.44140625" style="410" customWidth="1"/>
    <col min="8706" max="8706" width="15" style="410" customWidth="1"/>
    <col min="8707" max="8707" width="15.109375" style="410" customWidth="1"/>
    <col min="8708" max="8709" width="19.5546875" style="410" customWidth="1"/>
    <col min="8710" max="8710" width="8" style="410" customWidth="1"/>
    <col min="8711" max="8711" width="11.5546875" style="410" customWidth="1"/>
    <col min="8712" max="8960" width="8.88671875" style="410"/>
    <col min="8961" max="8961" width="8.44140625" style="410" customWidth="1"/>
    <col min="8962" max="8962" width="15" style="410" customWidth="1"/>
    <col min="8963" max="8963" width="15.109375" style="410" customWidth="1"/>
    <col min="8964" max="8965" width="19.5546875" style="410" customWidth="1"/>
    <col min="8966" max="8966" width="8" style="410" customWidth="1"/>
    <col min="8967" max="8967" width="11.5546875" style="410" customWidth="1"/>
    <col min="8968" max="9216" width="8.88671875" style="410"/>
    <col min="9217" max="9217" width="8.44140625" style="410" customWidth="1"/>
    <col min="9218" max="9218" width="15" style="410" customWidth="1"/>
    <col min="9219" max="9219" width="15.109375" style="410" customWidth="1"/>
    <col min="9220" max="9221" width="19.5546875" style="410" customWidth="1"/>
    <col min="9222" max="9222" width="8" style="410" customWidth="1"/>
    <col min="9223" max="9223" width="11.5546875" style="410" customWidth="1"/>
    <col min="9224" max="9472" width="8.88671875" style="410"/>
    <col min="9473" max="9473" width="8.44140625" style="410" customWidth="1"/>
    <col min="9474" max="9474" width="15" style="410" customWidth="1"/>
    <col min="9475" max="9475" width="15.109375" style="410" customWidth="1"/>
    <col min="9476" max="9477" width="19.5546875" style="410" customWidth="1"/>
    <col min="9478" max="9478" width="8" style="410" customWidth="1"/>
    <col min="9479" max="9479" width="11.5546875" style="410" customWidth="1"/>
    <col min="9480" max="9728" width="8.88671875" style="410"/>
    <col min="9729" max="9729" width="8.44140625" style="410" customWidth="1"/>
    <col min="9730" max="9730" width="15" style="410" customWidth="1"/>
    <col min="9731" max="9731" width="15.109375" style="410" customWidth="1"/>
    <col min="9732" max="9733" width="19.5546875" style="410" customWidth="1"/>
    <col min="9734" max="9734" width="8" style="410" customWidth="1"/>
    <col min="9735" max="9735" width="11.5546875" style="410" customWidth="1"/>
    <col min="9736" max="9984" width="8.88671875" style="410"/>
    <col min="9985" max="9985" width="8.44140625" style="410" customWidth="1"/>
    <col min="9986" max="9986" width="15" style="410" customWidth="1"/>
    <col min="9987" max="9987" width="15.109375" style="410" customWidth="1"/>
    <col min="9988" max="9989" width="19.5546875" style="410" customWidth="1"/>
    <col min="9990" max="9990" width="8" style="410" customWidth="1"/>
    <col min="9991" max="9991" width="11.5546875" style="410" customWidth="1"/>
    <col min="9992" max="10240" width="8.88671875" style="410"/>
    <col min="10241" max="10241" width="8.44140625" style="410" customWidth="1"/>
    <col min="10242" max="10242" width="15" style="410" customWidth="1"/>
    <col min="10243" max="10243" width="15.109375" style="410" customWidth="1"/>
    <col min="10244" max="10245" width="19.5546875" style="410" customWidth="1"/>
    <col min="10246" max="10246" width="8" style="410" customWidth="1"/>
    <col min="10247" max="10247" width="11.5546875" style="410" customWidth="1"/>
    <col min="10248" max="10496" width="8.88671875" style="410"/>
    <col min="10497" max="10497" width="8.44140625" style="410" customWidth="1"/>
    <col min="10498" max="10498" width="15" style="410" customWidth="1"/>
    <col min="10499" max="10499" width="15.109375" style="410" customWidth="1"/>
    <col min="10500" max="10501" width="19.5546875" style="410" customWidth="1"/>
    <col min="10502" max="10502" width="8" style="410" customWidth="1"/>
    <col min="10503" max="10503" width="11.5546875" style="410" customWidth="1"/>
    <col min="10504" max="10752" width="8.88671875" style="410"/>
    <col min="10753" max="10753" width="8.44140625" style="410" customWidth="1"/>
    <col min="10754" max="10754" width="15" style="410" customWidth="1"/>
    <col min="10755" max="10755" width="15.109375" style="410" customWidth="1"/>
    <col min="10756" max="10757" width="19.5546875" style="410" customWidth="1"/>
    <col min="10758" max="10758" width="8" style="410" customWidth="1"/>
    <col min="10759" max="10759" width="11.5546875" style="410" customWidth="1"/>
    <col min="10760" max="11008" width="8.88671875" style="410"/>
    <col min="11009" max="11009" width="8.44140625" style="410" customWidth="1"/>
    <col min="11010" max="11010" width="15" style="410" customWidth="1"/>
    <col min="11011" max="11011" width="15.109375" style="410" customWidth="1"/>
    <col min="11012" max="11013" width="19.5546875" style="410" customWidth="1"/>
    <col min="11014" max="11014" width="8" style="410" customWidth="1"/>
    <col min="11015" max="11015" width="11.5546875" style="410" customWidth="1"/>
    <col min="11016" max="11264" width="8.88671875" style="410"/>
    <col min="11265" max="11265" width="8.44140625" style="410" customWidth="1"/>
    <col min="11266" max="11266" width="15" style="410" customWidth="1"/>
    <col min="11267" max="11267" width="15.109375" style="410" customWidth="1"/>
    <col min="11268" max="11269" width="19.5546875" style="410" customWidth="1"/>
    <col min="11270" max="11270" width="8" style="410" customWidth="1"/>
    <col min="11271" max="11271" width="11.5546875" style="410" customWidth="1"/>
    <col min="11272" max="11520" width="8.88671875" style="410"/>
    <col min="11521" max="11521" width="8.44140625" style="410" customWidth="1"/>
    <col min="11522" max="11522" width="15" style="410" customWidth="1"/>
    <col min="11523" max="11523" width="15.109375" style="410" customWidth="1"/>
    <col min="11524" max="11525" width="19.5546875" style="410" customWidth="1"/>
    <col min="11526" max="11526" width="8" style="410" customWidth="1"/>
    <col min="11527" max="11527" width="11.5546875" style="410" customWidth="1"/>
    <col min="11528" max="11776" width="8.88671875" style="410"/>
    <col min="11777" max="11777" width="8.44140625" style="410" customWidth="1"/>
    <col min="11778" max="11778" width="15" style="410" customWidth="1"/>
    <col min="11779" max="11779" width="15.109375" style="410" customWidth="1"/>
    <col min="11780" max="11781" width="19.5546875" style="410" customWidth="1"/>
    <col min="11782" max="11782" width="8" style="410" customWidth="1"/>
    <col min="11783" max="11783" width="11.5546875" style="410" customWidth="1"/>
    <col min="11784" max="12032" width="8.88671875" style="410"/>
    <col min="12033" max="12033" width="8.44140625" style="410" customWidth="1"/>
    <col min="12034" max="12034" width="15" style="410" customWidth="1"/>
    <col min="12035" max="12035" width="15.109375" style="410" customWidth="1"/>
    <col min="12036" max="12037" width="19.5546875" style="410" customWidth="1"/>
    <col min="12038" max="12038" width="8" style="410" customWidth="1"/>
    <col min="12039" max="12039" width="11.5546875" style="410" customWidth="1"/>
    <col min="12040" max="12288" width="8.88671875" style="410"/>
    <col min="12289" max="12289" width="8.44140625" style="410" customWidth="1"/>
    <col min="12290" max="12290" width="15" style="410" customWidth="1"/>
    <col min="12291" max="12291" width="15.109375" style="410" customWidth="1"/>
    <col min="12292" max="12293" width="19.5546875" style="410" customWidth="1"/>
    <col min="12294" max="12294" width="8" style="410" customWidth="1"/>
    <col min="12295" max="12295" width="11.5546875" style="410" customWidth="1"/>
    <col min="12296" max="12544" width="8.88671875" style="410"/>
    <col min="12545" max="12545" width="8.44140625" style="410" customWidth="1"/>
    <col min="12546" max="12546" width="15" style="410" customWidth="1"/>
    <col min="12547" max="12547" width="15.109375" style="410" customWidth="1"/>
    <col min="12548" max="12549" width="19.5546875" style="410" customWidth="1"/>
    <col min="12550" max="12550" width="8" style="410" customWidth="1"/>
    <col min="12551" max="12551" width="11.5546875" style="410" customWidth="1"/>
    <col min="12552" max="12800" width="8.88671875" style="410"/>
    <col min="12801" max="12801" width="8.44140625" style="410" customWidth="1"/>
    <col min="12802" max="12802" width="15" style="410" customWidth="1"/>
    <col min="12803" max="12803" width="15.109375" style="410" customWidth="1"/>
    <col min="12804" max="12805" width="19.5546875" style="410" customWidth="1"/>
    <col min="12806" max="12806" width="8" style="410" customWidth="1"/>
    <col min="12807" max="12807" width="11.5546875" style="410" customWidth="1"/>
    <col min="12808" max="13056" width="8.88671875" style="410"/>
    <col min="13057" max="13057" width="8.44140625" style="410" customWidth="1"/>
    <col min="13058" max="13058" width="15" style="410" customWidth="1"/>
    <col min="13059" max="13059" width="15.109375" style="410" customWidth="1"/>
    <col min="13060" max="13061" width="19.5546875" style="410" customWidth="1"/>
    <col min="13062" max="13062" width="8" style="410" customWidth="1"/>
    <col min="13063" max="13063" width="11.5546875" style="410" customWidth="1"/>
    <col min="13064" max="13312" width="8.88671875" style="410"/>
    <col min="13313" max="13313" width="8.44140625" style="410" customWidth="1"/>
    <col min="13314" max="13314" width="15" style="410" customWidth="1"/>
    <col min="13315" max="13315" width="15.109375" style="410" customWidth="1"/>
    <col min="13316" max="13317" width="19.5546875" style="410" customWidth="1"/>
    <col min="13318" max="13318" width="8" style="410" customWidth="1"/>
    <col min="13319" max="13319" width="11.5546875" style="410" customWidth="1"/>
    <col min="13320" max="13568" width="8.88671875" style="410"/>
    <col min="13569" max="13569" width="8.44140625" style="410" customWidth="1"/>
    <col min="13570" max="13570" width="15" style="410" customWidth="1"/>
    <col min="13571" max="13571" width="15.109375" style="410" customWidth="1"/>
    <col min="13572" max="13573" width="19.5546875" style="410" customWidth="1"/>
    <col min="13574" max="13574" width="8" style="410" customWidth="1"/>
    <col min="13575" max="13575" width="11.5546875" style="410" customWidth="1"/>
    <col min="13576" max="13824" width="8.88671875" style="410"/>
    <col min="13825" max="13825" width="8.44140625" style="410" customWidth="1"/>
    <col min="13826" max="13826" width="15" style="410" customWidth="1"/>
    <col min="13827" max="13827" width="15.109375" style="410" customWidth="1"/>
    <col min="13828" max="13829" width="19.5546875" style="410" customWidth="1"/>
    <col min="13830" max="13830" width="8" style="410" customWidth="1"/>
    <col min="13831" max="13831" width="11.5546875" style="410" customWidth="1"/>
    <col min="13832" max="14080" width="8.88671875" style="410"/>
    <col min="14081" max="14081" width="8.44140625" style="410" customWidth="1"/>
    <col min="14082" max="14082" width="15" style="410" customWidth="1"/>
    <col min="14083" max="14083" width="15.109375" style="410" customWidth="1"/>
    <col min="14084" max="14085" width="19.5546875" style="410" customWidth="1"/>
    <col min="14086" max="14086" width="8" style="410" customWidth="1"/>
    <col min="14087" max="14087" width="11.5546875" style="410" customWidth="1"/>
    <col min="14088" max="14336" width="8.88671875" style="410"/>
    <col min="14337" max="14337" width="8.44140625" style="410" customWidth="1"/>
    <col min="14338" max="14338" width="15" style="410" customWidth="1"/>
    <col min="14339" max="14339" width="15.109375" style="410" customWidth="1"/>
    <col min="14340" max="14341" width="19.5546875" style="410" customWidth="1"/>
    <col min="14342" max="14342" width="8" style="410" customWidth="1"/>
    <col min="14343" max="14343" width="11.5546875" style="410" customWidth="1"/>
    <col min="14344" max="14592" width="8.88671875" style="410"/>
    <col min="14593" max="14593" width="8.44140625" style="410" customWidth="1"/>
    <col min="14594" max="14594" width="15" style="410" customWidth="1"/>
    <col min="14595" max="14595" width="15.109375" style="410" customWidth="1"/>
    <col min="14596" max="14597" width="19.5546875" style="410" customWidth="1"/>
    <col min="14598" max="14598" width="8" style="410" customWidth="1"/>
    <col min="14599" max="14599" width="11.5546875" style="410" customWidth="1"/>
    <col min="14600" max="14848" width="8.88671875" style="410"/>
    <col min="14849" max="14849" width="8.44140625" style="410" customWidth="1"/>
    <col min="14850" max="14850" width="15" style="410" customWidth="1"/>
    <col min="14851" max="14851" width="15.109375" style="410" customWidth="1"/>
    <col min="14852" max="14853" width="19.5546875" style="410" customWidth="1"/>
    <col min="14854" max="14854" width="8" style="410" customWidth="1"/>
    <col min="14855" max="14855" width="11.5546875" style="410" customWidth="1"/>
    <col min="14856" max="15104" width="8.88671875" style="410"/>
    <col min="15105" max="15105" width="8.44140625" style="410" customWidth="1"/>
    <col min="15106" max="15106" width="15" style="410" customWidth="1"/>
    <col min="15107" max="15107" width="15.109375" style="410" customWidth="1"/>
    <col min="15108" max="15109" width="19.5546875" style="410" customWidth="1"/>
    <col min="15110" max="15110" width="8" style="410" customWidth="1"/>
    <col min="15111" max="15111" width="11.5546875" style="410" customWidth="1"/>
    <col min="15112" max="15360" width="8.88671875" style="410"/>
    <col min="15361" max="15361" width="8.44140625" style="410" customWidth="1"/>
    <col min="15362" max="15362" width="15" style="410" customWidth="1"/>
    <col min="15363" max="15363" width="15.109375" style="410" customWidth="1"/>
    <col min="15364" max="15365" width="19.5546875" style="410" customWidth="1"/>
    <col min="15366" max="15366" width="8" style="410" customWidth="1"/>
    <col min="15367" max="15367" width="11.5546875" style="410" customWidth="1"/>
    <col min="15368" max="15616" width="8.88671875" style="410"/>
    <col min="15617" max="15617" width="8.44140625" style="410" customWidth="1"/>
    <col min="15618" max="15618" width="15" style="410" customWidth="1"/>
    <col min="15619" max="15619" width="15.109375" style="410" customWidth="1"/>
    <col min="15620" max="15621" width="19.5546875" style="410" customWidth="1"/>
    <col min="15622" max="15622" width="8" style="410" customWidth="1"/>
    <col min="15623" max="15623" width="11.5546875" style="410" customWidth="1"/>
    <col min="15624" max="15872" width="8.88671875" style="410"/>
    <col min="15873" max="15873" width="8.44140625" style="410" customWidth="1"/>
    <col min="15874" max="15874" width="15" style="410" customWidth="1"/>
    <col min="15875" max="15875" width="15.109375" style="410" customWidth="1"/>
    <col min="15876" max="15877" width="19.5546875" style="410" customWidth="1"/>
    <col min="15878" max="15878" width="8" style="410" customWidth="1"/>
    <col min="15879" max="15879" width="11.5546875" style="410" customWidth="1"/>
    <col min="15880" max="16128" width="8.88671875" style="410"/>
    <col min="16129" max="16129" width="8.44140625" style="410" customWidth="1"/>
    <col min="16130" max="16130" width="15" style="410" customWidth="1"/>
    <col min="16131" max="16131" width="15.109375" style="410" customWidth="1"/>
    <col min="16132" max="16133" width="19.5546875" style="410" customWidth="1"/>
    <col min="16134" max="16134" width="8" style="410" customWidth="1"/>
    <col min="16135" max="16135" width="11.5546875" style="410" customWidth="1"/>
    <col min="16136" max="16384" width="8.88671875" style="410"/>
  </cols>
  <sheetData>
    <row r="1" spans="1:7" s="407" customFormat="1" ht="65.25" customHeight="1" x14ac:dyDescent="0.25">
      <c r="A1" s="730" t="s">
        <v>215</v>
      </c>
      <c r="B1" s="731"/>
      <c r="C1" s="731"/>
      <c r="D1" s="731"/>
      <c r="E1" s="731"/>
      <c r="F1" s="731"/>
      <c r="G1" s="732"/>
    </row>
    <row r="2" spans="1:7" s="407" customFormat="1" ht="27" customHeight="1" x14ac:dyDescent="0.25">
      <c r="A2" s="733" t="s">
        <v>216</v>
      </c>
      <c r="B2" s="733"/>
      <c r="C2" s="733" t="s">
        <v>217</v>
      </c>
      <c r="D2" s="733"/>
      <c r="E2" s="408" t="s">
        <v>1</v>
      </c>
      <c r="F2" s="408" t="s">
        <v>218</v>
      </c>
      <c r="G2" s="408" t="s">
        <v>219</v>
      </c>
    </row>
    <row r="3" spans="1:7" s="407" customFormat="1" ht="23.25" customHeight="1" x14ac:dyDescent="0.25">
      <c r="A3" s="734"/>
      <c r="B3" s="734"/>
      <c r="C3" s="734"/>
      <c r="D3" s="734"/>
      <c r="E3" s="409"/>
      <c r="F3" s="409"/>
      <c r="G3" s="409"/>
    </row>
    <row r="4" spans="1:7" s="407" customFormat="1" ht="21.75" customHeight="1" x14ac:dyDescent="0.25">
      <c r="A4" s="734"/>
      <c r="B4" s="734"/>
      <c r="C4" s="734"/>
      <c r="D4" s="734"/>
      <c r="E4" s="409"/>
      <c r="F4" s="409"/>
      <c r="G4" s="409"/>
    </row>
    <row r="5" spans="1:7" s="407" customFormat="1" ht="27" customHeight="1" x14ac:dyDescent="0.25">
      <c r="A5" s="734"/>
      <c r="B5" s="734"/>
      <c r="C5" s="734"/>
      <c r="D5" s="734"/>
      <c r="E5" s="409"/>
      <c r="F5" s="409"/>
      <c r="G5" s="409"/>
    </row>
    <row r="6" spans="1:7" s="407" customFormat="1" ht="27" customHeight="1" x14ac:dyDescent="0.25">
      <c r="A6" s="735" t="s">
        <v>220</v>
      </c>
      <c r="B6" s="736"/>
      <c r="C6" s="736"/>
      <c r="D6" s="736"/>
      <c r="E6" s="736"/>
      <c r="F6" s="736"/>
      <c r="G6" s="737"/>
    </row>
    <row r="7" spans="1:7" s="407" customFormat="1" ht="26.25" customHeight="1" x14ac:dyDescent="0.25">
      <c r="A7" s="727" t="s">
        <v>221</v>
      </c>
      <c r="B7" s="728"/>
      <c r="C7" s="728"/>
      <c r="D7" s="728"/>
      <c r="E7" s="728"/>
      <c r="F7" s="728"/>
      <c r="G7" s="729"/>
    </row>
    <row r="8" spans="1:7" s="407" customFormat="1" ht="23.1" customHeight="1" x14ac:dyDescent="0.25">
      <c r="A8" s="727" t="s">
        <v>222</v>
      </c>
      <c r="B8" s="728"/>
      <c r="C8" s="728"/>
      <c r="D8" s="728"/>
      <c r="E8" s="728"/>
      <c r="F8" s="728"/>
      <c r="G8" s="729"/>
    </row>
    <row r="9" spans="1:7" s="407" customFormat="1" ht="23.1" customHeight="1" x14ac:dyDescent="0.25">
      <c r="A9" s="727" t="s">
        <v>223</v>
      </c>
      <c r="B9" s="728"/>
      <c r="C9" s="728"/>
      <c r="D9" s="728"/>
      <c r="E9" s="728"/>
      <c r="F9" s="728"/>
      <c r="G9" s="729"/>
    </row>
    <row r="10" spans="1:7" s="407" customFormat="1" ht="23.1" customHeight="1" x14ac:dyDescent="0.25">
      <c r="A10" s="727" t="s">
        <v>224</v>
      </c>
      <c r="B10" s="728"/>
      <c r="C10" s="728"/>
      <c r="D10" s="728"/>
      <c r="E10" s="728"/>
      <c r="F10" s="728"/>
      <c r="G10" s="729"/>
    </row>
    <row r="11" spans="1:7" s="407" customFormat="1" ht="23.1" customHeight="1" x14ac:dyDescent="0.25">
      <c r="A11" s="727" t="s">
        <v>225</v>
      </c>
      <c r="B11" s="728"/>
      <c r="C11" s="728"/>
      <c r="D11" s="728"/>
      <c r="E11" s="728"/>
      <c r="F11" s="728"/>
      <c r="G11" s="729"/>
    </row>
    <row r="12" spans="1:7" s="407" customFormat="1" ht="23.1" customHeight="1" x14ac:dyDescent="0.25">
      <c r="A12" s="727" t="s">
        <v>226</v>
      </c>
      <c r="B12" s="728"/>
      <c r="C12" s="728"/>
      <c r="D12" s="728"/>
      <c r="E12" s="728"/>
      <c r="F12" s="728"/>
      <c r="G12" s="729"/>
    </row>
    <row r="13" spans="1:7" s="407" customFormat="1" ht="23.1" customHeight="1" x14ac:dyDescent="0.25">
      <c r="A13" s="727" t="s">
        <v>227</v>
      </c>
      <c r="B13" s="728"/>
      <c r="C13" s="728"/>
      <c r="D13" s="728"/>
      <c r="E13" s="728"/>
      <c r="F13" s="728"/>
      <c r="G13" s="729"/>
    </row>
    <row r="14" spans="1:7" ht="23.1" customHeight="1" x14ac:dyDescent="0.25">
      <c r="A14" s="727" t="s">
        <v>228</v>
      </c>
      <c r="B14" s="728"/>
      <c r="C14" s="728"/>
      <c r="D14" s="728"/>
      <c r="E14" s="728"/>
      <c r="F14" s="728"/>
      <c r="G14" s="729"/>
    </row>
    <row r="15" spans="1:7" ht="23.1" customHeight="1" x14ac:dyDescent="0.25">
      <c r="A15" s="727" t="s">
        <v>229</v>
      </c>
      <c r="B15" s="728"/>
      <c r="C15" s="728"/>
      <c r="D15" s="728"/>
      <c r="E15" s="728"/>
      <c r="F15" s="728"/>
      <c r="G15" s="729"/>
    </row>
    <row r="16" spans="1:7" ht="23.1" customHeight="1" x14ac:dyDescent="0.25">
      <c r="A16" s="727" t="s">
        <v>230</v>
      </c>
      <c r="B16" s="728"/>
      <c r="C16" s="728"/>
      <c r="D16" s="728"/>
      <c r="E16" s="728"/>
      <c r="F16" s="728"/>
      <c r="G16" s="729"/>
    </row>
    <row r="17" spans="1:7" ht="30" customHeight="1" x14ac:dyDescent="0.25">
      <c r="A17" s="740"/>
      <c r="B17" s="741"/>
      <c r="C17" s="741"/>
      <c r="D17" s="741"/>
      <c r="E17" s="741"/>
      <c r="F17" s="741"/>
      <c r="G17" s="742"/>
    </row>
    <row r="18" spans="1:7" ht="18" customHeight="1" thickBot="1" x14ac:dyDescent="0.3">
      <c r="A18" s="411"/>
      <c r="B18" s="412"/>
      <c r="C18" s="412"/>
      <c r="D18" s="412"/>
      <c r="E18" s="412"/>
      <c r="F18" s="412"/>
      <c r="G18" s="413"/>
    </row>
    <row r="19" spans="1:7" ht="32.25" customHeight="1" x14ac:dyDescent="0.25">
      <c r="A19" s="743" t="s">
        <v>231</v>
      </c>
      <c r="B19" s="744"/>
      <c r="C19" s="744"/>
      <c r="D19" s="744"/>
      <c r="E19" s="744"/>
      <c r="F19" s="744"/>
      <c r="G19" s="745"/>
    </row>
    <row r="20" spans="1:7" ht="31.2" x14ac:dyDescent="0.25">
      <c r="A20" s="408" t="s">
        <v>232</v>
      </c>
      <c r="B20" s="733" t="s">
        <v>233</v>
      </c>
      <c r="C20" s="733"/>
      <c r="D20" s="733" t="s">
        <v>234</v>
      </c>
      <c r="E20" s="733"/>
      <c r="F20" s="733"/>
      <c r="G20" s="733"/>
    </row>
    <row r="21" spans="1:7" ht="26.1" customHeight="1" x14ac:dyDescent="0.25">
      <c r="A21" s="414"/>
      <c r="B21" s="738"/>
      <c r="C21" s="739"/>
      <c r="D21" s="739"/>
      <c r="E21" s="739"/>
      <c r="F21" s="739"/>
      <c r="G21" s="739"/>
    </row>
    <row r="22" spans="1:7" ht="26.1" customHeight="1" x14ac:dyDescent="0.25">
      <c r="A22" s="414"/>
      <c r="B22" s="739"/>
      <c r="C22" s="739"/>
      <c r="D22" s="739"/>
      <c r="E22" s="739"/>
      <c r="F22" s="739"/>
      <c r="G22" s="739"/>
    </row>
    <row r="23" spans="1:7" ht="26.1" customHeight="1" x14ac:dyDescent="0.25">
      <c r="A23" s="414"/>
      <c r="B23" s="739"/>
      <c r="C23" s="739"/>
      <c r="D23" s="739"/>
      <c r="E23" s="739"/>
      <c r="F23" s="739"/>
      <c r="G23" s="739"/>
    </row>
    <row r="24" spans="1:7" ht="26.1" customHeight="1" x14ac:dyDescent="0.25">
      <c r="A24" s="414"/>
      <c r="B24" s="739"/>
      <c r="C24" s="739"/>
      <c r="D24" s="739"/>
      <c r="E24" s="739"/>
      <c r="F24" s="739"/>
      <c r="G24" s="739"/>
    </row>
    <row r="25" spans="1:7" ht="28.5" customHeight="1" x14ac:dyDescent="0.25">
      <c r="A25" s="746"/>
      <c r="B25" s="747"/>
      <c r="C25" s="747"/>
      <c r="D25" s="747"/>
      <c r="E25" s="747"/>
      <c r="F25" s="747"/>
      <c r="G25" s="748"/>
    </row>
    <row r="26" spans="1:7" s="417" customFormat="1" x14ac:dyDescent="0.25">
      <c r="A26" s="415"/>
      <c r="B26" s="416"/>
      <c r="C26" s="749"/>
      <c r="D26" s="749"/>
      <c r="E26" s="749"/>
      <c r="F26" s="749"/>
      <c r="G26" s="750"/>
    </row>
    <row r="27" spans="1:7" s="417" customFormat="1" x14ac:dyDescent="0.25">
      <c r="A27" s="418"/>
      <c r="B27" s="419"/>
      <c r="C27" s="751"/>
      <c r="D27" s="751"/>
      <c r="E27" s="751"/>
      <c r="F27" s="751"/>
      <c r="G27" s="752"/>
    </row>
    <row r="28" spans="1:7" x14ac:dyDescent="0.25">
      <c r="A28" s="420"/>
      <c r="B28" s="420"/>
      <c r="C28" s="420"/>
      <c r="D28" s="420"/>
      <c r="E28" s="420"/>
      <c r="F28" s="420"/>
      <c r="G28" s="420"/>
    </row>
    <row r="29" spans="1:7" x14ac:dyDescent="0.25">
      <c r="A29" s="420"/>
      <c r="B29" s="420"/>
      <c r="C29" s="420"/>
      <c r="D29" s="420"/>
      <c r="E29" s="420"/>
      <c r="F29" s="420"/>
      <c r="G29" s="420"/>
    </row>
    <row r="30" spans="1:7" ht="12.75" customHeight="1" x14ac:dyDescent="0.25">
      <c r="A30" s="420"/>
      <c r="B30" s="420"/>
      <c r="C30" s="420"/>
      <c r="D30" s="420"/>
      <c r="E30" s="420"/>
      <c r="F30" s="420"/>
      <c r="G30" s="420"/>
    </row>
    <row r="31" spans="1:7" ht="12.75" customHeight="1" x14ac:dyDescent="0.25">
      <c r="A31" s="420"/>
      <c r="B31" s="420"/>
      <c r="C31" s="420"/>
      <c r="D31" s="420"/>
      <c r="E31" s="420"/>
      <c r="F31" s="420"/>
      <c r="G31" s="420"/>
    </row>
    <row r="32" spans="1:7" ht="12.75" customHeight="1" x14ac:dyDescent="0.25">
      <c r="A32" s="420"/>
      <c r="B32" s="420"/>
      <c r="C32" s="420"/>
      <c r="D32" s="420"/>
      <c r="E32" s="420"/>
      <c r="F32" s="420"/>
      <c r="G32" s="420"/>
    </row>
    <row r="33" spans="1:7" ht="12.75" customHeight="1" x14ac:dyDescent="0.25">
      <c r="A33" s="420"/>
      <c r="B33" s="420"/>
      <c r="C33" s="420"/>
      <c r="D33" s="420"/>
      <c r="E33" s="420"/>
      <c r="F33" s="420"/>
      <c r="G33" s="420"/>
    </row>
    <row r="34" spans="1:7" ht="12.75" customHeight="1" x14ac:dyDescent="0.25">
      <c r="A34" s="420"/>
      <c r="B34" s="420"/>
      <c r="C34" s="420"/>
      <c r="D34" s="420"/>
      <c r="E34" s="420"/>
      <c r="F34" s="420"/>
      <c r="G34" s="420"/>
    </row>
    <row r="35" spans="1:7" ht="12.75" customHeight="1" x14ac:dyDescent="0.25">
      <c r="A35" s="420"/>
      <c r="B35" s="420"/>
      <c r="C35" s="420"/>
      <c r="D35" s="420"/>
      <c r="E35" s="420"/>
      <c r="F35" s="420"/>
      <c r="G35" s="420"/>
    </row>
    <row r="36" spans="1:7" ht="12.75" customHeight="1" x14ac:dyDescent="0.25">
      <c r="A36" s="420"/>
      <c r="B36" s="420"/>
      <c r="C36" s="420"/>
      <c r="D36" s="420"/>
      <c r="E36" s="420"/>
      <c r="F36" s="420"/>
      <c r="G36" s="420"/>
    </row>
    <row r="37" spans="1:7" ht="12.75" customHeight="1" x14ac:dyDescent="0.25">
      <c r="A37" s="420"/>
      <c r="B37" s="420"/>
      <c r="C37" s="420"/>
      <c r="D37" s="420"/>
      <c r="E37" s="420"/>
      <c r="F37" s="420"/>
      <c r="G37" s="420"/>
    </row>
    <row r="38" spans="1:7" ht="12.75" customHeight="1" x14ac:dyDescent="0.25">
      <c r="A38" s="420"/>
      <c r="B38" s="420"/>
      <c r="C38" s="420"/>
      <c r="D38" s="420"/>
      <c r="E38" s="420"/>
      <c r="F38" s="420"/>
      <c r="G38" s="420"/>
    </row>
    <row r="39" spans="1:7" ht="12.75" customHeight="1" x14ac:dyDescent="0.25">
      <c r="A39" s="420"/>
      <c r="B39" s="420"/>
      <c r="C39" s="420"/>
      <c r="D39" s="420"/>
      <c r="E39" s="420"/>
      <c r="F39" s="420"/>
      <c r="G39" s="420"/>
    </row>
    <row r="40" spans="1:7" ht="12.75" customHeight="1" x14ac:dyDescent="0.25">
      <c r="A40" s="420"/>
      <c r="B40" s="420"/>
      <c r="C40" s="420"/>
      <c r="D40" s="420"/>
      <c r="E40" s="420"/>
      <c r="F40" s="420"/>
      <c r="G40" s="420"/>
    </row>
    <row r="41" spans="1:7" ht="12.75" customHeight="1" x14ac:dyDescent="0.25">
      <c r="A41" s="420"/>
      <c r="B41" s="420"/>
      <c r="C41" s="420"/>
      <c r="D41" s="420"/>
      <c r="E41" s="420"/>
      <c r="F41" s="420"/>
      <c r="G41" s="420"/>
    </row>
    <row r="42" spans="1:7" x14ac:dyDescent="0.25">
      <c r="A42" s="420"/>
      <c r="B42" s="420"/>
      <c r="C42" s="420"/>
      <c r="D42" s="420"/>
      <c r="E42" s="420"/>
      <c r="F42" s="420"/>
      <c r="G42" s="420"/>
    </row>
    <row r="43" spans="1:7" x14ac:dyDescent="0.25">
      <c r="A43" s="420"/>
      <c r="B43" s="420"/>
      <c r="C43" s="420"/>
      <c r="D43" s="420"/>
      <c r="E43" s="420"/>
      <c r="F43" s="420"/>
      <c r="G43" s="420"/>
    </row>
    <row r="44" spans="1:7" x14ac:dyDescent="0.25">
      <c r="A44" s="420"/>
      <c r="B44" s="420"/>
      <c r="C44" s="420"/>
      <c r="D44" s="420"/>
      <c r="E44" s="420"/>
      <c r="F44" s="420"/>
      <c r="G44" s="420"/>
    </row>
    <row r="45" spans="1:7" x14ac:dyDescent="0.25">
      <c r="A45" s="420"/>
      <c r="B45" s="420"/>
      <c r="C45" s="420"/>
      <c r="D45" s="420"/>
      <c r="E45" s="420"/>
      <c r="F45" s="420"/>
      <c r="G45" s="420"/>
    </row>
    <row r="46" spans="1:7" x14ac:dyDescent="0.25">
      <c r="A46" s="420"/>
      <c r="B46" s="420"/>
      <c r="C46" s="420"/>
      <c r="D46" s="420"/>
      <c r="E46" s="420"/>
      <c r="F46" s="420"/>
      <c r="G46" s="420"/>
    </row>
    <row r="47" spans="1:7" x14ac:dyDescent="0.25">
      <c r="A47" s="420"/>
      <c r="B47" s="420"/>
      <c r="C47" s="420"/>
      <c r="D47" s="420"/>
      <c r="E47" s="420"/>
      <c r="F47" s="420"/>
      <c r="G47" s="420"/>
    </row>
  </sheetData>
  <mergeCells count="35">
    <mergeCell ref="A25:G25"/>
    <mergeCell ref="C26:G26"/>
    <mergeCell ref="C27:G27"/>
    <mergeCell ref="B22:C22"/>
    <mergeCell ref="D22:G22"/>
    <mergeCell ref="B23:C23"/>
    <mergeCell ref="D23:G23"/>
    <mergeCell ref="B24:C24"/>
    <mergeCell ref="D24:G24"/>
    <mergeCell ref="B21:C21"/>
    <mergeCell ref="D21:G21"/>
    <mergeCell ref="A10:G10"/>
    <mergeCell ref="A11:G11"/>
    <mergeCell ref="A12:G12"/>
    <mergeCell ref="A13:G13"/>
    <mergeCell ref="A14:G14"/>
    <mergeCell ref="A15:G15"/>
    <mergeCell ref="A16:G16"/>
    <mergeCell ref="A17:G17"/>
    <mergeCell ref="A19:G19"/>
    <mergeCell ref="B20:C20"/>
    <mergeCell ref="D20:G20"/>
    <mergeCell ref="A9:G9"/>
    <mergeCell ref="A1:G1"/>
    <mergeCell ref="A2:B2"/>
    <mergeCell ref="C2:D2"/>
    <mergeCell ref="A3:B3"/>
    <mergeCell ref="C3:D3"/>
    <mergeCell ref="A4:B4"/>
    <mergeCell ref="C4:D4"/>
    <mergeCell ref="A5:B5"/>
    <mergeCell ref="C5:D5"/>
    <mergeCell ref="A6:G6"/>
    <mergeCell ref="A7:G7"/>
    <mergeCell ref="A8:G8"/>
  </mergeCells>
  <printOptions horizontalCentered="1"/>
  <pageMargins left="0.748" right="0.748" top="0.75" bottom="0.75" header="0.3" footer="0.3"/>
  <pageSetup paperSize="9" scale="92" orientation="portrait" r:id="rId1"/>
  <headerFooter differentFirst="1" scaleWithDoc="0">
    <oddFooter>&amp;L&amp;"Garamond"&amp;11ANG-TPG-XXX-XXXX-XXXXX_x000D_&amp;R&amp;"Garamond"&amp;11_x000D_Excel Document Template _x000D_&amp;C&amp;"Garamond"&amp;11&amp;P of &amp;N_x000D_&amp;Kff0000This document is controlled electronically and uncontrolled when printed.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ED608B-D857-422F-867B-3D55DE1AC647}">
  <sheetPr codeName="Sheet4"/>
  <dimension ref="A1:J52"/>
  <sheetViews>
    <sheetView zoomScaleNormal="100" workbookViewId="0">
      <selection activeCell="D25" sqref="D25"/>
    </sheetView>
  </sheetViews>
  <sheetFormatPr defaultColWidth="8.88671875" defaultRowHeight="14.4" x14ac:dyDescent="0.3"/>
  <cols>
    <col min="1" max="1" width="8.44140625" style="421" customWidth="1"/>
    <col min="2" max="16384" width="8.88671875" style="421"/>
  </cols>
  <sheetData>
    <row r="1" spans="1:10" x14ac:dyDescent="0.3">
      <c r="A1" s="753" t="s">
        <v>235</v>
      </c>
      <c r="B1" s="753"/>
      <c r="C1" s="753"/>
      <c r="D1" s="753"/>
      <c r="E1" s="753"/>
      <c r="F1" s="753"/>
      <c r="G1" s="753"/>
      <c r="H1" s="753"/>
      <c r="I1" s="753"/>
    </row>
    <row r="2" spans="1:10" x14ac:dyDescent="0.3">
      <c r="A2" s="421" t="s">
        <v>236</v>
      </c>
      <c r="J2" s="421" t="s">
        <v>237</v>
      </c>
    </row>
    <row r="52" spans="1:10" x14ac:dyDescent="0.3">
      <c r="A52" s="421" t="s">
        <v>237</v>
      </c>
      <c r="J52" s="421" t="s">
        <v>237</v>
      </c>
    </row>
  </sheetData>
  <mergeCells count="1">
    <mergeCell ref="A1:I1"/>
  </mergeCells>
  <pageMargins left="0.7" right="0.7" top="0.75" bottom="0.75" header="0.3" footer="0.3"/>
  <pageSetup paperSize="9" orientation="portrait" r:id="rId1"/>
  <headerFooter differentFirst="1">
    <oddFooter>&amp;L&amp;"Garamond"&amp;11ANG-TPG-XXX-XXXX-XXXXX_x000D_&amp;R&amp;"Garamond"&amp;11_x000D_Excel Document Template _x000D_&amp;C&amp;"Garamond"&amp;11&amp;P of &amp;N_x000D_&amp;Kff0000This document is controlled electronically and uncontrolled when printed.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CF7760-9CB4-459B-B4F9-06C8533B5FC3}">
  <dimension ref="A1:BM33"/>
  <sheetViews>
    <sheetView showZeros="0" zoomScaleNormal="100" zoomScaleSheetLayoutView="98" workbookViewId="0">
      <selection activeCell="I13" sqref="I13:X13"/>
    </sheetView>
  </sheetViews>
  <sheetFormatPr defaultColWidth="9.109375" defaultRowHeight="13.8" outlineLevelRow="1" x14ac:dyDescent="0.3"/>
  <cols>
    <col min="1" max="1" width="2" style="9" customWidth="1"/>
    <col min="2" max="2" width="5.33203125" style="173" customWidth="1"/>
    <col min="3" max="3" width="20" style="168" customWidth="1"/>
    <col min="4" max="4" width="19.88671875" style="354" customWidth="1"/>
    <col min="5" max="5" width="3.88671875" style="9" hidden="1" customWidth="1"/>
    <col min="6" max="6" width="5.109375" style="9" hidden="1" customWidth="1"/>
    <col min="7" max="7" width="3.88671875" style="9" hidden="1" customWidth="1"/>
    <col min="8" max="8" width="1.44140625" style="9" hidden="1" customWidth="1"/>
    <col min="9" max="24" width="5.109375" style="9" customWidth="1"/>
    <col min="25" max="25" width="7.88671875" style="9" customWidth="1"/>
    <col min="26" max="26" width="3.88671875" style="358" customWidth="1"/>
    <col min="27" max="52" width="7.109375" style="358" customWidth="1"/>
    <col min="53" max="16384" width="9.109375" style="9"/>
  </cols>
  <sheetData>
    <row r="1" spans="1:64" x14ac:dyDescent="0.3">
      <c r="A1" s="180"/>
      <c r="B1" s="180"/>
      <c r="C1" s="180"/>
      <c r="D1" s="433"/>
      <c r="E1" s="180" t="e">
        <f>'Detailed Plans'!#REF!</f>
        <v>#REF!</v>
      </c>
      <c r="F1" s="180" t="e">
        <f>'Detailed Plans'!#REF!</f>
        <v>#REF!</v>
      </c>
      <c r="G1" s="180" t="e">
        <f>'Detailed Plans'!#REF!</f>
        <v>#REF!</v>
      </c>
      <c r="H1" s="180" t="e">
        <f>'Detailed Plans'!#REF!</f>
        <v>#REF!</v>
      </c>
      <c r="I1" s="275"/>
      <c r="J1" s="275"/>
      <c r="K1" s="275"/>
      <c r="L1" s="275"/>
      <c r="M1" s="275"/>
      <c r="N1" s="275"/>
      <c r="O1" s="275"/>
      <c r="P1" s="275"/>
      <c r="Q1" s="275"/>
      <c r="R1" s="275"/>
      <c r="S1" s="275"/>
      <c r="T1" s="275"/>
      <c r="U1" s="275"/>
      <c r="V1" s="275"/>
      <c r="W1" s="275"/>
      <c r="X1" s="275"/>
      <c r="Y1" s="275"/>
      <c r="Z1" s="275"/>
    </row>
    <row r="2" spans="1:64" x14ac:dyDescent="0.3">
      <c r="A2" s="180"/>
      <c r="B2" s="291" t="s">
        <v>239</v>
      </c>
      <c r="C2" s="180"/>
      <c r="D2" s="433"/>
      <c r="E2" s="180" t="e">
        <f>'Detailed Plans'!#REF!</f>
        <v>#REF!</v>
      </c>
      <c r="F2" s="180" t="e">
        <f>'Detailed Plans'!#REF!</f>
        <v>#REF!</v>
      </c>
      <c r="G2" s="180" t="e">
        <f>'Detailed Plans'!#REF!</f>
        <v>#REF!</v>
      </c>
      <c r="H2" s="180" t="e">
        <f>'Detailed Plans'!#REF!</f>
        <v>#REF!</v>
      </c>
      <c r="I2" s="275"/>
      <c r="J2" s="275"/>
      <c r="K2" s="275"/>
      <c r="L2" s="275"/>
      <c r="M2" s="275"/>
      <c r="N2" s="275"/>
      <c r="O2" s="275"/>
      <c r="P2" s="275"/>
      <c r="Q2" s="275"/>
      <c r="R2" s="275"/>
      <c r="S2" s="275"/>
      <c r="T2" s="275"/>
      <c r="U2" s="275"/>
      <c r="V2" s="275"/>
      <c r="W2" s="275"/>
      <c r="X2" s="275"/>
      <c r="Y2" s="275"/>
      <c r="Z2" s="275"/>
      <c r="AB2"/>
      <c r="AC2"/>
      <c r="AD2"/>
      <c r="AE2"/>
      <c r="AF2"/>
    </row>
    <row r="3" spans="1:64" x14ac:dyDescent="0.3">
      <c r="A3" s="180"/>
      <c r="B3" s="291" t="s">
        <v>282</v>
      </c>
      <c r="C3" s="180"/>
      <c r="D3" s="433"/>
      <c r="E3" s="180"/>
      <c r="F3" s="180"/>
      <c r="G3" s="180"/>
      <c r="H3" s="180"/>
      <c r="I3" s="275"/>
      <c r="J3" s="275"/>
      <c r="K3" s="275"/>
      <c r="L3" s="275"/>
      <c r="M3" s="275"/>
      <c r="N3" s="275"/>
      <c r="O3" s="275"/>
      <c r="P3" s="275"/>
      <c r="Q3" s="275"/>
      <c r="R3" s="275"/>
      <c r="S3" s="275"/>
      <c r="T3" s="275"/>
      <c r="U3" s="275"/>
      <c r="V3" s="275"/>
      <c r="W3" s="275"/>
      <c r="X3" s="275"/>
      <c r="Y3" s="275"/>
      <c r="Z3" s="275"/>
      <c r="AB3"/>
      <c r="AC3"/>
      <c r="AD3"/>
      <c r="AE3"/>
      <c r="AF3"/>
    </row>
    <row r="4" spans="1:64" x14ac:dyDescent="0.3">
      <c r="A4" s="180"/>
      <c r="B4" s="431" t="s">
        <v>193</v>
      </c>
      <c r="C4" s="180"/>
      <c r="D4" s="433"/>
      <c r="E4" s="180"/>
      <c r="F4" s="180"/>
      <c r="G4" s="180"/>
      <c r="H4" s="180"/>
      <c r="I4" s="180"/>
      <c r="J4" s="180"/>
      <c r="K4" s="180"/>
      <c r="L4" s="180"/>
      <c r="M4" s="180"/>
      <c r="N4" s="180"/>
      <c r="O4" s="180"/>
      <c r="P4" s="180"/>
      <c r="Q4" s="180"/>
      <c r="R4" s="180"/>
      <c r="S4" s="180"/>
      <c r="T4" s="180"/>
      <c r="U4" s="180"/>
      <c r="V4" s="180"/>
      <c r="W4" s="180"/>
      <c r="X4" s="180"/>
      <c r="Y4" s="180"/>
      <c r="Z4" s="275"/>
      <c r="AB4"/>
      <c r="AC4"/>
      <c r="AD4"/>
      <c r="AE4"/>
      <c r="AF4"/>
    </row>
    <row r="5" spans="1:64" x14ac:dyDescent="0.3">
      <c r="A5" s="180"/>
      <c r="B5" s="431" t="s">
        <v>283</v>
      </c>
      <c r="C5" s="180"/>
      <c r="D5" s="433"/>
      <c r="E5" s="180"/>
      <c r="F5" s="180"/>
      <c r="G5" s="180"/>
      <c r="H5" s="180"/>
      <c r="I5" s="180"/>
      <c r="J5" s="180"/>
      <c r="K5" s="180"/>
      <c r="L5" s="180"/>
      <c r="M5" s="180"/>
      <c r="N5" s="180"/>
      <c r="O5" s="180"/>
      <c r="P5" s="180"/>
      <c r="Q5" s="180"/>
      <c r="R5" s="180"/>
      <c r="S5" s="180"/>
      <c r="T5" s="180"/>
      <c r="U5" s="180"/>
      <c r="V5" s="180"/>
      <c r="W5" s="180"/>
      <c r="X5" s="180"/>
      <c r="Y5" s="180"/>
      <c r="Z5" s="275"/>
      <c r="AB5"/>
      <c r="AC5"/>
      <c r="AD5"/>
      <c r="AE5"/>
      <c r="AF5"/>
    </row>
    <row r="6" spans="1:64" ht="14.4" thickBot="1" x14ac:dyDescent="0.35">
      <c r="A6" s="180"/>
      <c r="B6" s="431"/>
      <c r="C6" s="180"/>
      <c r="D6" s="433"/>
      <c r="E6" s="180"/>
      <c r="F6" s="180"/>
      <c r="G6" s="180"/>
      <c r="H6" s="180"/>
      <c r="I6" s="180"/>
      <c r="J6" s="180"/>
      <c r="K6" s="180"/>
      <c r="L6" s="180"/>
      <c r="M6" s="180"/>
      <c r="N6" s="180"/>
      <c r="O6" s="180"/>
      <c r="P6" s="180"/>
      <c r="Q6" s="180"/>
      <c r="R6" s="180"/>
      <c r="S6" s="180"/>
      <c r="T6" s="180"/>
      <c r="U6" s="180"/>
      <c r="V6" s="180"/>
      <c r="W6" s="180"/>
      <c r="X6" s="180"/>
      <c r="Y6" s="180"/>
      <c r="Z6" s="275"/>
      <c r="AB6"/>
      <c r="AC6"/>
      <c r="AD6"/>
      <c r="AE6"/>
      <c r="AF6"/>
    </row>
    <row r="7" spans="1:64" s="168" customFormat="1" ht="14.4" thickBot="1" x14ac:dyDescent="0.35">
      <c r="A7" s="277"/>
      <c r="B7" s="277"/>
      <c r="C7" s="277"/>
      <c r="D7" s="433"/>
      <c r="E7" s="345" t="str">
        <f>'Detailed Plans'!J5</f>
        <v>Sept</v>
      </c>
      <c r="F7" s="345">
        <f>'Detailed Plans'!K5</f>
        <v>0</v>
      </c>
      <c r="G7" s="345">
        <f>'Detailed Plans'!L5</f>
        <v>0</v>
      </c>
      <c r="H7" s="345">
        <f>'Detailed Plans'!M5</f>
        <v>0</v>
      </c>
      <c r="I7" s="758" t="s">
        <v>169</v>
      </c>
      <c r="J7" s="759"/>
      <c r="K7" s="759"/>
      <c r="L7" s="760"/>
      <c r="M7" s="761" t="s">
        <v>170</v>
      </c>
      <c r="N7" s="759"/>
      <c r="O7" s="759"/>
      <c r="P7" s="760"/>
      <c r="Q7" s="761" t="s">
        <v>245</v>
      </c>
      <c r="R7" s="759"/>
      <c r="S7" s="759"/>
      <c r="T7" s="760"/>
      <c r="U7" s="761" t="s">
        <v>256</v>
      </c>
      <c r="V7" s="759"/>
      <c r="W7" s="759"/>
      <c r="X7" s="762"/>
      <c r="Y7" s="755" t="s">
        <v>281</v>
      </c>
      <c r="Z7" s="364"/>
      <c r="AA7" s="171"/>
      <c r="AB7"/>
      <c r="AC7"/>
      <c r="AD7"/>
      <c r="AE7"/>
      <c r="AF7"/>
      <c r="AG7" s="171"/>
      <c r="AH7" s="171"/>
      <c r="AI7" s="171"/>
      <c r="AJ7" s="171"/>
      <c r="AK7" s="171"/>
      <c r="AL7" s="171"/>
      <c r="AM7" s="171"/>
      <c r="AN7" s="171"/>
      <c r="AO7" s="171"/>
      <c r="AP7" s="171"/>
      <c r="AQ7" s="171"/>
      <c r="AR7" s="171"/>
      <c r="AS7" s="171"/>
      <c r="AT7" s="171"/>
      <c r="AU7" s="171"/>
      <c r="AV7" s="171"/>
      <c r="AW7" s="171"/>
      <c r="AX7" s="171"/>
      <c r="AY7" s="171"/>
      <c r="AZ7" s="171"/>
    </row>
    <row r="8" spans="1:64" s="12" customFormat="1" ht="14.4" thickBot="1" x14ac:dyDescent="0.3">
      <c r="A8" s="278"/>
      <c r="B8" s="278"/>
      <c r="C8" s="278"/>
      <c r="D8" s="434"/>
      <c r="E8" s="312">
        <f>'Detailed Plans'!J6</f>
        <v>1</v>
      </c>
      <c r="F8" s="294">
        <f>'Detailed Plans'!K6</f>
        <v>2</v>
      </c>
      <c r="G8" s="294">
        <f>'Detailed Plans'!L6</f>
        <v>3</v>
      </c>
      <c r="H8" s="295">
        <f>'Detailed Plans'!M6</f>
        <v>4</v>
      </c>
      <c r="I8" s="535">
        <f>'Detailed Plans'!N6</f>
        <v>1</v>
      </c>
      <c r="J8" s="536">
        <f>'Detailed Plans'!O6</f>
        <v>2</v>
      </c>
      <c r="K8" s="536">
        <f>'Detailed Plans'!P6</f>
        <v>3</v>
      </c>
      <c r="L8" s="536">
        <f>'Detailed Plans'!Q6</f>
        <v>4</v>
      </c>
      <c r="M8" s="536">
        <f>'Detailed Plans'!R6</f>
        <v>1</v>
      </c>
      <c r="N8" s="536">
        <f>'Detailed Plans'!S6</f>
        <v>2</v>
      </c>
      <c r="O8" s="536">
        <f>'Detailed Plans'!T6</f>
        <v>3</v>
      </c>
      <c r="P8" s="536">
        <f>'Detailed Plans'!U6</f>
        <v>4</v>
      </c>
      <c r="Q8" s="536">
        <v>1</v>
      </c>
      <c r="R8" s="536">
        <v>2</v>
      </c>
      <c r="S8" s="536">
        <v>3</v>
      </c>
      <c r="T8" s="536">
        <v>4</v>
      </c>
      <c r="U8" s="536">
        <f>'Detailed Plans'!V6</f>
        <v>1</v>
      </c>
      <c r="V8" s="536">
        <f>'Detailed Plans'!W6</f>
        <v>2</v>
      </c>
      <c r="W8" s="536">
        <f>'Detailed Plans'!X6</f>
        <v>3</v>
      </c>
      <c r="X8" s="537">
        <f>'Detailed Plans'!Y6</f>
        <v>4</v>
      </c>
      <c r="Y8" s="756"/>
      <c r="Z8" s="365"/>
      <c r="AA8" s="359"/>
      <c r="AB8" s="359"/>
      <c r="AC8" s="359"/>
      <c r="AD8" s="359"/>
      <c r="AE8" s="359"/>
      <c r="AF8" s="359"/>
      <c r="AG8" s="359"/>
      <c r="AH8" s="359"/>
      <c r="AI8" s="359"/>
      <c r="AJ8" s="359"/>
      <c r="AK8" s="359"/>
      <c r="AL8" s="359"/>
      <c r="AM8" s="359"/>
      <c r="AN8" s="359"/>
      <c r="AO8" s="359"/>
      <c r="AP8" s="359"/>
      <c r="AQ8" s="359"/>
      <c r="AR8" s="359"/>
      <c r="AS8" s="359"/>
      <c r="AT8" s="359"/>
      <c r="AU8" s="359"/>
      <c r="AV8" s="359"/>
      <c r="AW8" s="359"/>
      <c r="AX8" s="359"/>
      <c r="AY8" s="359"/>
      <c r="AZ8" s="359"/>
    </row>
    <row r="9" spans="1:64" s="171" customFormat="1" ht="14.4" thickBot="1" x14ac:dyDescent="0.3">
      <c r="A9" s="279"/>
      <c r="B9" s="313"/>
      <c r="C9" s="314" t="str">
        <f>'Detailed Plans'!C8</f>
        <v>Team</v>
      </c>
      <c r="D9" s="346" t="str">
        <f>'Detailed Plans'!I8</f>
        <v>Key Activities</v>
      </c>
      <c r="E9" s="317">
        <f>'Detailed Plans'!J8</f>
        <v>0</v>
      </c>
      <c r="F9" s="317">
        <f>'Detailed Plans'!K8</f>
        <v>0</v>
      </c>
      <c r="G9" s="318">
        <f>'Detailed Plans'!L8</f>
        <v>0</v>
      </c>
      <c r="H9" s="319">
        <f>'Detailed Plans'!M8</f>
        <v>0</v>
      </c>
      <c r="I9" s="607"/>
      <c r="J9" s="608"/>
      <c r="K9" s="608"/>
      <c r="L9" s="609"/>
      <c r="M9" s="608"/>
      <c r="N9" s="608"/>
      <c r="O9" s="608"/>
      <c r="P9" s="609"/>
      <c r="Q9" s="608"/>
      <c r="R9" s="608"/>
      <c r="S9" s="608"/>
      <c r="T9" s="608"/>
      <c r="U9" s="608"/>
      <c r="V9" s="608"/>
      <c r="W9" s="608"/>
      <c r="X9" s="610"/>
      <c r="Y9" s="757"/>
      <c r="Z9" s="279"/>
    </row>
    <row r="10" spans="1:64" s="12" customFormat="1" ht="14.4" thickBot="1" x14ac:dyDescent="0.3">
      <c r="A10" s="278"/>
      <c r="B10" s="330" t="str">
        <f>'Detailed Plans'!B9</f>
        <v>PMT</v>
      </c>
      <c r="C10" s="321">
        <f>'Detailed Plans'!C9</f>
        <v>0</v>
      </c>
      <c r="D10" s="347">
        <f>'Detailed Plans'!I9</f>
        <v>0</v>
      </c>
      <c r="E10" s="323">
        <f>'Detailed Plans'!J9</f>
        <v>0</v>
      </c>
      <c r="F10" s="323">
        <f>'Detailed Plans'!K9</f>
        <v>0</v>
      </c>
      <c r="G10" s="323">
        <f>'Detailed Plans'!L9</f>
        <v>0</v>
      </c>
      <c r="H10" s="323">
        <f>'Detailed Plans'!M9</f>
        <v>0</v>
      </c>
      <c r="I10" s="611"/>
      <c r="J10" s="612"/>
      <c r="K10" s="612"/>
      <c r="L10" s="613"/>
      <c r="M10" s="612"/>
      <c r="N10" s="612"/>
      <c r="O10" s="612"/>
      <c r="P10" s="613"/>
      <c r="Q10" s="612"/>
      <c r="R10" s="612"/>
      <c r="S10" s="612"/>
      <c r="T10" s="612"/>
      <c r="U10" s="612"/>
      <c r="V10" s="612"/>
      <c r="W10" s="612"/>
      <c r="X10" s="614"/>
      <c r="Y10" s="757"/>
      <c r="Z10" s="366"/>
      <c r="AA10" s="359"/>
      <c r="AB10" s="359"/>
      <c r="AC10" s="359"/>
      <c r="AD10" s="359"/>
      <c r="AE10" s="359"/>
      <c r="AF10" s="359"/>
      <c r="AG10" s="359"/>
      <c r="AH10" s="359"/>
      <c r="AI10" s="359"/>
      <c r="AJ10" s="359"/>
      <c r="AK10" s="359"/>
      <c r="AL10" s="359"/>
      <c r="AM10" s="359"/>
      <c r="AN10" s="359"/>
      <c r="AO10" s="359"/>
      <c r="AP10" s="359"/>
      <c r="AQ10" s="359"/>
      <c r="AR10" s="359"/>
      <c r="AS10" s="359"/>
      <c r="AT10" s="359"/>
      <c r="AU10" s="359"/>
      <c r="AV10" s="359"/>
      <c r="AW10" s="359"/>
      <c r="AX10" s="359"/>
      <c r="AY10" s="359"/>
      <c r="AZ10" s="359"/>
    </row>
    <row r="11" spans="1:64" ht="22.8" customHeight="1" outlineLevel="1" x14ac:dyDescent="0.3">
      <c r="A11" s="278"/>
      <c r="B11" s="286">
        <v>1</v>
      </c>
      <c r="C11" s="287" t="str">
        <f>'Detailed Plans'!C10</f>
        <v>Proj Mgt</v>
      </c>
      <c r="D11" s="306" t="s">
        <v>267</v>
      </c>
      <c r="E11" s="320">
        <f>'Detailed Plans'!J10</f>
        <v>0</v>
      </c>
      <c r="F11" s="289">
        <f>'Detailed Plans'!K10</f>
        <v>0</v>
      </c>
      <c r="G11" s="290">
        <f>'Detailed Plans'!L10</f>
        <v>0</v>
      </c>
      <c r="H11" s="297">
        <f>'Detailed Plans'!M10</f>
        <v>0</v>
      </c>
      <c r="I11" s="453">
        <f>SUM('Detailed Plans'!N10:N10)</f>
        <v>0</v>
      </c>
      <c r="J11" s="453">
        <f>SUM('Detailed Plans'!O10:O10)</f>
        <v>0</v>
      </c>
      <c r="K11" s="453">
        <f>SUM('Detailed Plans'!P10:P10)</f>
        <v>1</v>
      </c>
      <c r="L11" s="453">
        <f>SUM('Detailed Plans'!Q10:Q10)</f>
        <v>1</v>
      </c>
      <c r="M11" s="453">
        <f>SUM('Detailed Plans'!R10:R10)</f>
        <v>1</v>
      </c>
      <c r="N11" s="453">
        <f>SUM('Detailed Plans'!S10:S10)</f>
        <v>1</v>
      </c>
      <c r="O11" s="453">
        <f>SUM('Detailed Plans'!T10:T10)</f>
        <v>0</v>
      </c>
      <c r="P11" s="453">
        <f>SUM('Detailed Plans'!U10:U10)</f>
        <v>0</v>
      </c>
      <c r="Q11" s="453">
        <f>SUM('Detailed Plans'!V10:V10)</f>
        <v>0</v>
      </c>
      <c r="R11" s="453">
        <f>SUM('Detailed Plans'!W10:W10)</f>
        <v>1</v>
      </c>
      <c r="S11" s="453">
        <f>SUM('Detailed Plans'!X10:X10)</f>
        <v>1</v>
      </c>
      <c r="T11" s="453">
        <f>SUM('Detailed Plans'!Y10:Y10)</f>
        <v>1</v>
      </c>
      <c r="U11" s="453">
        <f>SUM('Detailed Plans'!Z10:Z10)</f>
        <v>1</v>
      </c>
      <c r="V11" s="453">
        <f>SUM('Detailed Plans'!AA10:AA10)</f>
        <v>1</v>
      </c>
      <c r="W11" s="453">
        <f>SUM('Detailed Plans'!AB10:AB10)</f>
        <v>0</v>
      </c>
      <c r="X11" s="532">
        <f>SUM('Detailed Plans'!AC10:AC10)</f>
        <v>0</v>
      </c>
      <c r="Y11" s="533">
        <f>SUM('Detailed Plans'!N10:AD10)</f>
        <v>9</v>
      </c>
      <c r="Z11" s="366"/>
      <c r="AA11" s="359"/>
      <c r="AF11" s="359"/>
      <c r="AG11" s="359"/>
      <c r="AH11" s="359"/>
      <c r="AI11" s="359"/>
      <c r="AJ11" s="359"/>
      <c r="AK11" s="359"/>
      <c r="AL11" s="359"/>
      <c r="AM11" s="359"/>
      <c r="AN11" s="359"/>
      <c r="AO11" s="359"/>
      <c r="AP11" s="359"/>
      <c r="AQ11" s="359"/>
      <c r="AR11" s="359"/>
      <c r="AS11" s="359"/>
      <c r="AT11" s="359"/>
      <c r="AU11" s="359"/>
      <c r="AV11" s="359"/>
      <c r="AW11" s="359"/>
      <c r="AX11" s="359"/>
      <c r="AY11" s="359"/>
      <c r="AZ11" s="359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</row>
    <row r="12" spans="1:64" ht="15" customHeight="1" outlineLevel="1" x14ac:dyDescent="0.3">
      <c r="A12" s="278"/>
      <c r="B12" s="207">
        <v>2</v>
      </c>
      <c r="C12" s="176" t="str">
        <f>'Detailed Plans'!C11</f>
        <v>Engineering</v>
      </c>
      <c r="D12" s="305" t="s">
        <v>242</v>
      </c>
      <c r="E12" s="184">
        <f>'Detailed Plans'!J11</f>
        <v>0</v>
      </c>
      <c r="F12" s="174">
        <f>'Detailed Plans'!K11</f>
        <v>0</v>
      </c>
      <c r="G12" s="174">
        <f>'Detailed Plans'!L11</f>
        <v>0</v>
      </c>
      <c r="H12" s="296">
        <f>'Detailed Plans'!M11</f>
        <v>0</v>
      </c>
      <c r="I12" s="453">
        <f>SUM('Detailed Plans'!N11:N11)</f>
        <v>0</v>
      </c>
      <c r="J12" s="453">
        <f>SUM('Detailed Plans'!O11:O11)</f>
        <v>0</v>
      </c>
      <c r="K12" s="453">
        <f>SUM('Detailed Plans'!P11:P11)</f>
        <v>0</v>
      </c>
      <c r="L12" s="453">
        <f>SUM('Detailed Plans'!Q11:Q11)</f>
        <v>0</v>
      </c>
      <c r="M12" s="453">
        <f>SUM('Detailed Plans'!R11:R11)</f>
        <v>0</v>
      </c>
      <c r="N12" s="453">
        <f>SUM('Detailed Plans'!S11:S11)</f>
        <v>0</v>
      </c>
      <c r="O12" s="453">
        <f>SUM('Detailed Plans'!T11:T11)</f>
        <v>0</v>
      </c>
      <c r="P12" s="453">
        <f>SUM('Detailed Plans'!U11:U11)</f>
        <v>0</v>
      </c>
      <c r="Q12" s="453">
        <f>SUM('Detailed Plans'!V11:V11)</f>
        <v>0</v>
      </c>
      <c r="R12" s="453">
        <f>SUM('Detailed Plans'!W11:W11)</f>
        <v>0</v>
      </c>
      <c r="S12" s="453">
        <f>SUM('Detailed Plans'!X11:X11)</f>
        <v>0</v>
      </c>
      <c r="T12" s="453">
        <f>SUM('Detailed Plans'!Y11:Y11)</f>
        <v>1</v>
      </c>
      <c r="U12" s="453">
        <f>SUM('Detailed Plans'!Z11:Z11)</f>
        <v>1</v>
      </c>
      <c r="V12" s="453">
        <f>SUM('Detailed Plans'!AA11:AA11)</f>
        <v>0</v>
      </c>
      <c r="W12" s="453">
        <f>SUM('Detailed Plans'!AB11:AB11)</f>
        <v>0</v>
      </c>
      <c r="X12" s="532">
        <f>SUM('Detailed Plans'!AC11:AC11)</f>
        <v>0</v>
      </c>
      <c r="Y12" s="452">
        <f>SUM('Detailed Plans'!N11:AD11)</f>
        <v>2</v>
      </c>
      <c r="Z12" s="366"/>
      <c r="AA12" s="359"/>
      <c r="AF12" s="359"/>
      <c r="AG12" s="359"/>
      <c r="AH12" s="359"/>
      <c r="AI12" s="359"/>
      <c r="AJ12" s="359"/>
      <c r="AK12" s="359"/>
      <c r="AL12" s="359"/>
      <c r="AM12" s="359"/>
      <c r="AN12" s="359"/>
      <c r="AO12" s="359"/>
      <c r="AP12" s="359"/>
      <c r="AQ12" s="359"/>
      <c r="AR12" s="359"/>
      <c r="AS12" s="359"/>
      <c r="AT12" s="359"/>
      <c r="AU12" s="359"/>
      <c r="AV12" s="359"/>
      <c r="AW12" s="359"/>
      <c r="AX12" s="359"/>
      <c r="AY12" s="359"/>
      <c r="AZ12" s="359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</row>
    <row r="13" spans="1:64" s="12" customFormat="1" ht="27" customHeight="1" outlineLevel="1" x14ac:dyDescent="0.3">
      <c r="A13" s="180"/>
      <c r="B13" s="207">
        <v>3</v>
      </c>
      <c r="C13" s="176" t="s">
        <v>244</v>
      </c>
      <c r="D13" s="339" t="s">
        <v>268</v>
      </c>
      <c r="E13" s="281" t="e">
        <f>'Detailed Plans'!#REF!</f>
        <v>#REF!</v>
      </c>
      <c r="F13" s="175" t="e">
        <f>'Detailed Plans'!#REF!</f>
        <v>#REF!</v>
      </c>
      <c r="G13" s="175" t="e">
        <f>'Detailed Plans'!#REF!</f>
        <v>#REF!</v>
      </c>
      <c r="H13" s="296" t="e">
        <f>'Detailed Plans'!#REF!</f>
        <v>#REF!</v>
      </c>
      <c r="I13" s="453">
        <f>SUM('Detailed Plans'!N12:N14)</f>
        <v>0</v>
      </c>
      <c r="J13" s="453">
        <f>SUM('Detailed Plans'!O12:O14)</f>
        <v>0</v>
      </c>
      <c r="K13" s="453">
        <f>SUM('Detailed Plans'!P12:P14)</f>
        <v>0</v>
      </c>
      <c r="L13" s="453">
        <f>SUM('Detailed Plans'!Q12:Q14)</f>
        <v>0</v>
      </c>
      <c r="M13" s="453">
        <f>SUM('Detailed Plans'!R12:R14)</f>
        <v>0</v>
      </c>
      <c r="N13" s="453">
        <f>SUM('Detailed Plans'!S12:S14)</f>
        <v>0</v>
      </c>
      <c r="O13" s="453">
        <f>SUM('Detailed Plans'!T12:T14)</f>
        <v>0</v>
      </c>
      <c r="P13" s="453">
        <f>SUM('Detailed Plans'!U12:U14)</f>
        <v>0</v>
      </c>
      <c r="Q13" s="453">
        <f>SUM('Detailed Plans'!V12:V14)</f>
        <v>0</v>
      </c>
      <c r="R13" s="453">
        <f>SUM('Detailed Plans'!W12:W14)</f>
        <v>0</v>
      </c>
      <c r="S13" s="453">
        <f>SUM('Detailed Plans'!X12:X14)</f>
        <v>0</v>
      </c>
      <c r="T13" s="453">
        <f>SUM('Detailed Plans'!Y12:Y14)</f>
        <v>0</v>
      </c>
      <c r="U13" s="453">
        <f>SUM('Detailed Plans'!Z12:Z14)</f>
        <v>0</v>
      </c>
      <c r="V13" s="453">
        <f>SUM('Detailed Plans'!AA12:AA14)</f>
        <v>0</v>
      </c>
      <c r="W13" s="453">
        <f>SUM('Detailed Plans'!AB12:AB14)</f>
        <v>0</v>
      </c>
      <c r="X13" s="453">
        <f>SUM('Detailed Plans'!AC12:AC14)</f>
        <v>0</v>
      </c>
      <c r="Y13" s="452">
        <f>SUM('Detailed Plans'!N12:AD14)</f>
        <v>0</v>
      </c>
      <c r="Z13" s="275"/>
      <c r="AA13" s="358"/>
      <c r="AF13" s="358"/>
      <c r="AG13" s="358"/>
      <c r="AH13" s="358"/>
      <c r="AI13" s="358"/>
      <c r="AJ13" s="358"/>
      <c r="AK13" s="358"/>
      <c r="AL13" s="358"/>
      <c r="AM13" s="358"/>
      <c r="AN13" s="358"/>
      <c r="AO13" s="358"/>
      <c r="AP13" s="358"/>
      <c r="AQ13" s="358"/>
      <c r="AR13" s="358"/>
      <c r="AS13" s="358"/>
      <c r="AT13" s="358"/>
      <c r="AU13" s="358"/>
      <c r="AV13" s="358"/>
      <c r="AW13" s="358"/>
      <c r="AX13" s="358"/>
      <c r="AY13" s="358"/>
      <c r="AZ13" s="358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</row>
    <row r="14" spans="1:64" s="12" customFormat="1" ht="18" customHeight="1" outlineLevel="1" thickBot="1" x14ac:dyDescent="0.35">
      <c r="A14" s="180"/>
      <c r="B14" s="286">
        <v>4</v>
      </c>
      <c r="C14" s="287" t="str">
        <f>'Detailed Plans'!C15</f>
        <v>Development</v>
      </c>
      <c r="D14" s="338" t="s">
        <v>243</v>
      </c>
      <c r="E14" s="281">
        <f>'Detailed Plans'!J15</f>
        <v>1</v>
      </c>
      <c r="F14" s="175">
        <f>'Detailed Plans'!K15</f>
        <v>1</v>
      </c>
      <c r="G14" s="175">
        <f>'Detailed Plans'!L15</f>
        <v>1</v>
      </c>
      <c r="H14" s="296">
        <f>'Detailed Plans'!M15</f>
        <v>1</v>
      </c>
      <c r="I14" s="565">
        <f>SUM('Detailed Plans'!N15:N15)</f>
        <v>0</v>
      </c>
      <c r="J14" s="565">
        <f>SUM('Detailed Plans'!O15:O15)</f>
        <v>0</v>
      </c>
      <c r="K14" s="565">
        <f>SUM('Detailed Plans'!P15:P15)</f>
        <v>0</v>
      </c>
      <c r="L14" s="565">
        <f>SUM('Detailed Plans'!Q15:Q15)</f>
        <v>0</v>
      </c>
      <c r="M14" s="565">
        <f>SUM('Detailed Plans'!R15:R15)</f>
        <v>0</v>
      </c>
      <c r="N14" s="565">
        <f>SUM('Detailed Plans'!S15:S15)</f>
        <v>0</v>
      </c>
      <c r="O14" s="565">
        <f>SUM('Detailed Plans'!T15:T15)</f>
        <v>0</v>
      </c>
      <c r="P14" s="565">
        <f>SUM('Detailed Plans'!U15:U15)</f>
        <v>0</v>
      </c>
      <c r="Q14" s="565">
        <f>SUM('Detailed Plans'!V15:V15)</f>
        <v>0</v>
      </c>
      <c r="R14" s="565">
        <f>SUM('Detailed Plans'!W15:W15)</f>
        <v>0</v>
      </c>
      <c r="S14" s="565">
        <f>SUM('Detailed Plans'!X15:X15)</f>
        <v>1</v>
      </c>
      <c r="T14" s="565">
        <f>SUM('Detailed Plans'!Y15:Y15)</f>
        <v>1</v>
      </c>
      <c r="U14" s="565">
        <f>SUM('Detailed Plans'!Z15:Z15)</f>
        <v>1</v>
      </c>
      <c r="V14" s="565">
        <f>SUM('Detailed Plans'!AA15:AA15)</f>
        <v>0</v>
      </c>
      <c r="W14" s="565">
        <f>SUM('Detailed Plans'!AB15:AB15)</f>
        <v>0</v>
      </c>
      <c r="X14" s="575">
        <f>SUM('Detailed Plans'!AC15:AC15)</f>
        <v>0</v>
      </c>
      <c r="Y14" s="576">
        <f>SUM('Detailed Plans'!N15:AD15)</f>
        <v>3</v>
      </c>
      <c r="Z14" s="366"/>
      <c r="AA14" s="358"/>
      <c r="AB14" s="358"/>
      <c r="AC14" s="358"/>
      <c r="AD14" s="358"/>
      <c r="AE14" s="358"/>
      <c r="AF14" s="358"/>
      <c r="AG14" s="358"/>
      <c r="AH14" s="358"/>
      <c r="AI14" s="358"/>
      <c r="AJ14" s="358"/>
      <c r="AK14" s="358"/>
      <c r="AL14" s="358"/>
      <c r="AM14" s="358"/>
      <c r="AN14" s="358"/>
      <c r="AO14" s="358"/>
      <c r="AP14" s="358"/>
      <c r="AQ14" s="358"/>
      <c r="AR14" s="358"/>
      <c r="AS14" s="358"/>
      <c r="AT14" s="358"/>
      <c r="AU14" s="358"/>
      <c r="AV14" s="358"/>
      <c r="AW14" s="358"/>
      <c r="AX14" s="358"/>
      <c r="AY14" s="358"/>
      <c r="AZ14" s="358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</row>
    <row r="15" spans="1:64" s="261" customFormat="1" ht="16.8" customHeight="1" thickBot="1" x14ac:dyDescent="0.35">
      <c r="A15" s="280"/>
      <c r="B15" s="263">
        <f>'Detailed Plans'!B16</f>
        <v>0</v>
      </c>
      <c r="C15" s="265">
        <f>'Detailed Plans'!C16</f>
        <v>0</v>
      </c>
      <c r="D15" s="340" t="s">
        <v>192</v>
      </c>
      <c r="E15" s="266">
        <f>'Detailed Plans'!J16</f>
        <v>1</v>
      </c>
      <c r="F15" s="266">
        <f>'Detailed Plans'!K16</f>
        <v>1</v>
      </c>
      <c r="G15" s="266">
        <f>'Detailed Plans'!L16</f>
        <v>1</v>
      </c>
      <c r="H15" s="302">
        <f>'Detailed Plans'!M16</f>
        <v>1</v>
      </c>
      <c r="I15" s="600">
        <f>'Detailed Plans'!N16</f>
        <v>0</v>
      </c>
      <c r="J15" s="601">
        <f>'Detailed Plans'!O16</f>
        <v>0</v>
      </c>
      <c r="K15" s="601">
        <f>'Detailed Plans'!P16</f>
        <v>1</v>
      </c>
      <c r="L15" s="601">
        <f>'Detailed Plans'!Q16</f>
        <v>1</v>
      </c>
      <c r="M15" s="601">
        <f>'Detailed Plans'!R16</f>
        <v>1</v>
      </c>
      <c r="N15" s="601">
        <f>'Detailed Plans'!S16</f>
        <v>1</v>
      </c>
      <c r="O15" s="601">
        <f>'Detailed Plans'!T16</f>
        <v>0</v>
      </c>
      <c r="P15" s="601">
        <f>'Detailed Plans'!U16</f>
        <v>0</v>
      </c>
      <c r="Q15" s="601">
        <f>'Detailed Plans'!V16</f>
        <v>0</v>
      </c>
      <c r="R15" s="601">
        <f>'Detailed Plans'!W16</f>
        <v>1</v>
      </c>
      <c r="S15" s="601">
        <f>'Detailed Plans'!X16</f>
        <v>2</v>
      </c>
      <c r="T15" s="601">
        <f>'Detailed Plans'!Y16</f>
        <v>3</v>
      </c>
      <c r="U15" s="601">
        <f>'Detailed Plans'!Z16</f>
        <v>3</v>
      </c>
      <c r="V15" s="601">
        <f>'Detailed Plans'!AA16</f>
        <v>1</v>
      </c>
      <c r="W15" s="601">
        <f>'Detailed Plans'!AB16</f>
        <v>0</v>
      </c>
      <c r="X15" s="602">
        <f>'Detailed Plans'!AC16</f>
        <v>0</v>
      </c>
      <c r="Y15" s="574">
        <f>SUM('Detailed Plans'!N16:AD16)</f>
        <v>14</v>
      </c>
      <c r="Z15" s="367"/>
      <c r="AA15" s="360"/>
      <c r="AB15" s="360"/>
      <c r="AC15" s="360"/>
      <c r="AD15" s="360"/>
      <c r="AE15" s="360"/>
      <c r="AF15" s="360"/>
      <c r="AG15" s="360"/>
      <c r="AH15" s="360"/>
      <c r="AI15" s="360"/>
      <c r="AJ15" s="360"/>
      <c r="AK15" s="360"/>
      <c r="AL15" s="360"/>
      <c r="AM15" s="360"/>
      <c r="AN15" s="360"/>
      <c r="AO15" s="360"/>
      <c r="AP15" s="360"/>
      <c r="AQ15" s="360"/>
      <c r="AR15" s="360"/>
      <c r="AS15" s="360"/>
      <c r="AT15" s="360"/>
      <c r="AU15" s="360"/>
      <c r="AV15" s="360"/>
      <c r="AW15" s="360"/>
      <c r="AX15" s="360"/>
      <c r="AY15" s="360"/>
      <c r="AZ15" s="360"/>
    </row>
    <row r="16" spans="1:64" ht="24.6" customHeight="1" thickBot="1" x14ac:dyDescent="0.35">
      <c r="A16" s="180"/>
      <c r="B16" s="440" t="str">
        <f>'Detailed Plans'!B17</f>
        <v>OTHER SPDC</v>
      </c>
      <c r="C16" s="599"/>
      <c r="D16" s="341" t="s">
        <v>279</v>
      </c>
      <c r="E16" s="262">
        <f>'Detailed Plans'!J22</f>
        <v>0</v>
      </c>
      <c r="F16" s="262">
        <f>'Detailed Plans'!K22</f>
        <v>0</v>
      </c>
      <c r="G16" s="262">
        <f>'Detailed Plans'!L22</f>
        <v>0</v>
      </c>
      <c r="H16" s="531">
        <f>'Detailed Plans'!M22</f>
        <v>0</v>
      </c>
      <c r="I16" s="566">
        <f>'Detailed Plans'!N22</f>
        <v>0</v>
      </c>
      <c r="J16" s="566">
        <f>'Detailed Plans'!O22</f>
        <v>0</v>
      </c>
      <c r="K16" s="566">
        <f>'Detailed Plans'!P22</f>
        <v>0</v>
      </c>
      <c r="L16" s="566">
        <f>'Detailed Plans'!Q22</f>
        <v>0</v>
      </c>
      <c r="M16" s="566">
        <f>'Detailed Plans'!R22</f>
        <v>0</v>
      </c>
      <c r="N16" s="566">
        <f>'Detailed Plans'!S22</f>
        <v>0</v>
      </c>
      <c r="O16" s="566">
        <f>'Detailed Plans'!T22</f>
        <v>0</v>
      </c>
      <c r="P16" s="566">
        <f>'Detailed Plans'!U22</f>
        <v>0</v>
      </c>
      <c r="Q16" s="566"/>
      <c r="R16" s="566"/>
      <c r="S16" s="566"/>
      <c r="T16" s="566"/>
      <c r="U16" s="566">
        <f>'Detailed Plans'!V22</f>
        <v>0</v>
      </c>
      <c r="V16" s="566">
        <f>'Detailed Plans'!W22</f>
        <v>0</v>
      </c>
      <c r="W16" s="566">
        <f>'Detailed Plans'!X22</f>
        <v>0</v>
      </c>
      <c r="X16" s="567">
        <f>'Detailed Plans'!Y22</f>
        <v>0</v>
      </c>
      <c r="Y16" s="533">
        <f>SUM('Detailed Plans'!N15:AD15)</f>
        <v>3</v>
      </c>
      <c r="Z16" s="275"/>
    </row>
    <row r="17" spans="1:65" s="337" customFormat="1" ht="23.4" customHeight="1" thickBot="1" x14ac:dyDescent="0.35">
      <c r="A17" s="335"/>
      <c r="B17" s="437" t="str">
        <f>'Detailed Plans'!B23</f>
        <v>TOTAL SPDC Personnel in VONK Premises</v>
      </c>
      <c r="C17" s="438"/>
      <c r="D17" s="439"/>
      <c r="E17" s="336">
        <f>'Detailed Plans'!J23</f>
        <v>1</v>
      </c>
      <c r="F17" s="336">
        <f>'Detailed Plans'!K23</f>
        <v>1</v>
      </c>
      <c r="G17" s="336">
        <f>'Detailed Plans'!L23</f>
        <v>1</v>
      </c>
      <c r="H17" s="534">
        <f>'Detailed Plans'!M23</f>
        <v>1</v>
      </c>
      <c r="I17" s="603">
        <f>'Detailed Plans'!N23</f>
        <v>0</v>
      </c>
      <c r="J17" s="604">
        <f>'Detailed Plans'!O23</f>
        <v>0</v>
      </c>
      <c r="K17" s="604">
        <f>'Detailed Plans'!P23</f>
        <v>1</v>
      </c>
      <c r="L17" s="604">
        <f>'Detailed Plans'!Q23</f>
        <v>1</v>
      </c>
      <c r="M17" s="604">
        <f>'Detailed Plans'!R23</f>
        <v>1</v>
      </c>
      <c r="N17" s="604">
        <f>'Detailed Plans'!S23</f>
        <v>1</v>
      </c>
      <c r="O17" s="604">
        <f>'Detailed Plans'!T23</f>
        <v>0</v>
      </c>
      <c r="P17" s="604">
        <f>'Detailed Plans'!U23</f>
        <v>0</v>
      </c>
      <c r="Q17" s="604">
        <f>'Detailed Plans'!V23</f>
        <v>0</v>
      </c>
      <c r="R17" s="604">
        <f>'Detailed Plans'!W23</f>
        <v>1</v>
      </c>
      <c r="S17" s="604">
        <f>'Detailed Plans'!X23</f>
        <v>2</v>
      </c>
      <c r="T17" s="604">
        <f>'Detailed Plans'!Y23</f>
        <v>3</v>
      </c>
      <c r="U17" s="604">
        <f>'Detailed Plans'!Z23</f>
        <v>3</v>
      </c>
      <c r="V17" s="604">
        <f>'Detailed Plans'!AA23</f>
        <v>1</v>
      </c>
      <c r="W17" s="604">
        <f>'Detailed Plans'!AB23</f>
        <v>0</v>
      </c>
      <c r="X17" s="605">
        <f>'Detailed Plans'!AC23</f>
        <v>0</v>
      </c>
      <c r="Y17" s="574">
        <f>SUM('Detailed Plans'!N16:AD16)</f>
        <v>14</v>
      </c>
      <c r="Z17" s="368"/>
      <c r="AA17" s="361"/>
      <c r="AB17" s="361"/>
      <c r="AC17" s="361"/>
      <c r="AD17" s="361"/>
      <c r="AE17" s="361"/>
      <c r="AF17" s="361"/>
      <c r="AG17" s="361"/>
      <c r="AH17" s="361"/>
      <c r="AI17" s="361"/>
      <c r="AJ17" s="361"/>
      <c r="AK17" s="361"/>
      <c r="AL17" s="361"/>
      <c r="AM17" s="361"/>
      <c r="AN17" s="361"/>
      <c r="AO17" s="361"/>
      <c r="AP17" s="361"/>
      <c r="AQ17" s="361"/>
      <c r="AR17" s="361"/>
      <c r="AS17" s="361"/>
      <c r="AT17" s="361"/>
      <c r="AU17" s="361"/>
      <c r="AV17" s="361"/>
      <c r="AW17" s="361"/>
      <c r="AX17" s="361"/>
      <c r="AY17" s="361"/>
      <c r="AZ17" s="361"/>
    </row>
    <row r="18" spans="1:65" s="303" customFormat="1" ht="14.4" thickBot="1" x14ac:dyDescent="0.35">
      <c r="A18" s="363"/>
      <c r="B18" s="178">
        <f>'Detailed Plans'!B24</f>
        <v>0</v>
      </c>
      <c r="C18" s="179">
        <f>'Detailed Plans'!C24</f>
        <v>0</v>
      </c>
      <c r="D18" s="441">
        <f>'Detailed Plans'!I24</f>
        <v>0</v>
      </c>
      <c r="E18" s="181">
        <f>'Detailed Plans'!J24</f>
        <v>0</v>
      </c>
      <c r="F18" s="181">
        <f>'Detailed Plans'!K24</f>
        <v>0</v>
      </c>
      <c r="G18" s="181">
        <f>'Detailed Plans'!L24</f>
        <v>0</v>
      </c>
      <c r="H18" s="181">
        <f>'Detailed Plans'!M24</f>
        <v>0</v>
      </c>
      <c r="I18" s="454">
        <f>'Detailed Plans'!N24</f>
        <v>0</v>
      </c>
      <c r="J18" s="454">
        <f>'Detailed Plans'!O24</f>
        <v>0</v>
      </c>
      <c r="K18" s="454">
        <f>'Detailed Plans'!P24</f>
        <v>0</v>
      </c>
      <c r="L18" s="454">
        <f>'Detailed Plans'!Q24</f>
        <v>0</v>
      </c>
      <c r="M18" s="454">
        <f>'Detailed Plans'!R24</f>
        <v>0</v>
      </c>
      <c r="N18" s="454">
        <f>'Detailed Plans'!S24</f>
        <v>0</v>
      </c>
      <c r="O18" s="454">
        <f>'Detailed Plans'!T24</f>
        <v>0</v>
      </c>
      <c r="P18" s="454">
        <f>'Detailed Plans'!U24</f>
        <v>0</v>
      </c>
      <c r="Q18" s="454"/>
      <c r="R18" s="454"/>
      <c r="S18" s="454"/>
      <c r="T18" s="454"/>
      <c r="U18" s="454">
        <f>'Detailed Plans'!V24</f>
        <v>0</v>
      </c>
      <c r="V18" s="454">
        <f>'Detailed Plans'!W24</f>
        <v>0</v>
      </c>
      <c r="W18" s="454">
        <f>'Detailed Plans'!X24</f>
        <v>0</v>
      </c>
      <c r="X18" s="454">
        <f>'Detailed Plans'!Y24</f>
        <v>0</v>
      </c>
      <c r="Y18" s="454">
        <f>'Detailed Plans'!Z24</f>
        <v>0</v>
      </c>
      <c r="Z18" s="275"/>
      <c r="AA18" s="358"/>
      <c r="AB18" s="358"/>
      <c r="AC18" s="358"/>
      <c r="AD18" s="358"/>
      <c r="AE18" s="358"/>
      <c r="AF18" s="358"/>
      <c r="AG18" s="358"/>
      <c r="AH18" s="358"/>
      <c r="AI18" s="358"/>
      <c r="AJ18" s="358"/>
      <c r="AK18" s="358"/>
      <c r="AL18" s="358"/>
      <c r="AM18" s="358"/>
      <c r="AN18" s="358"/>
      <c r="AO18" s="358"/>
      <c r="AP18" s="358"/>
      <c r="AQ18" s="358"/>
      <c r="AR18" s="358"/>
      <c r="AS18" s="358"/>
      <c r="AT18" s="358"/>
      <c r="AU18" s="358"/>
      <c r="AV18" s="358"/>
      <c r="AW18" s="358"/>
      <c r="AX18" s="358"/>
      <c r="AY18" s="358"/>
      <c r="AZ18" s="358"/>
    </row>
    <row r="19" spans="1:65" x14ac:dyDescent="0.3">
      <c r="A19" s="180"/>
      <c r="B19" s="328" t="str">
        <f>'Detailed Plans'!B25</f>
        <v>NAPIMS &amp; Regulators</v>
      </c>
      <c r="C19" s="268"/>
      <c r="D19" s="348"/>
      <c r="E19" s="269">
        <f>'Detailed Plans'!J25</f>
        <v>0</v>
      </c>
      <c r="F19" s="269">
        <f>'Detailed Plans'!K25</f>
        <v>0</v>
      </c>
      <c r="G19" s="269">
        <f>'Detailed Plans'!L25</f>
        <v>0</v>
      </c>
      <c r="H19" s="269">
        <f>'Detailed Plans'!M25</f>
        <v>0</v>
      </c>
      <c r="I19" s="455">
        <f>'Detailed Plans'!N25</f>
        <v>0</v>
      </c>
      <c r="J19" s="455">
        <f>'Detailed Plans'!O25</f>
        <v>0</v>
      </c>
      <c r="K19" s="455">
        <f>'Detailed Plans'!P25</f>
        <v>0</v>
      </c>
      <c r="L19" s="455">
        <f>'Detailed Plans'!Q25</f>
        <v>0</v>
      </c>
      <c r="M19" s="455">
        <f>'Detailed Plans'!R25</f>
        <v>0</v>
      </c>
      <c r="N19" s="455">
        <f>'Detailed Plans'!S25</f>
        <v>0</v>
      </c>
      <c r="O19" s="455">
        <f>'Detailed Plans'!T25</f>
        <v>0</v>
      </c>
      <c r="P19" s="455">
        <f>'Detailed Plans'!U25</f>
        <v>0</v>
      </c>
      <c r="Q19" s="455"/>
      <c r="R19" s="455"/>
      <c r="S19" s="455"/>
      <c r="T19" s="455"/>
      <c r="U19" s="455">
        <f>'Detailed Plans'!V25</f>
        <v>0</v>
      </c>
      <c r="V19" s="455">
        <f>'Detailed Plans'!W25</f>
        <v>0</v>
      </c>
      <c r="W19" s="455">
        <f>'Detailed Plans'!X25</f>
        <v>0</v>
      </c>
      <c r="X19" s="455">
        <f>'Detailed Plans'!Y25</f>
        <v>0</v>
      </c>
      <c r="Y19" s="451">
        <f>'Detailed Plans'!BE25</f>
        <v>0</v>
      </c>
      <c r="Z19" s="275"/>
    </row>
    <row r="20" spans="1:65" outlineLevel="1" x14ac:dyDescent="0.3">
      <c r="A20" s="180"/>
      <c r="B20" s="207">
        <f>'Detailed Plans'!B26</f>
        <v>1</v>
      </c>
      <c r="C20" s="176" t="s">
        <v>190</v>
      </c>
      <c r="D20" s="177"/>
      <c r="E20" s="11">
        <f>'Detailed Plans'!J26</f>
        <v>0</v>
      </c>
      <c r="F20" s="11">
        <f>'Detailed Plans'!K26</f>
        <v>0</v>
      </c>
      <c r="G20" s="11">
        <f>'Detailed Plans'!L26</f>
        <v>0</v>
      </c>
      <c r="H20" s="11">
        <f>'Detailed Plans'!M26</f>
        <v>0</v>
      </c>
      <c r="I20" s="453">
        <v>0</v>
      </c>
      <c r="J20" s="453">
        <v>0</v>
      </c>
      <c r="K20" s="453">
        <v>0</v>
      </c>
      <c r="L20" s="453">
        <v>0</v>
      </c>
      <c r="M20" s="453">
        <v>0</v>
      </c>
      <c r="N20" s="453">
        <v>0</v>
      </c>
      <c r="O20" s="453">
        <v>0</v>
      </c>
      <c r="P20" s="453">
        <v>0</v>
      </c>
      <c r="Q20" s="453"/>
      <c r="R20" s="453"/>
      <c r="S20" s="453"/>
      <c r="T20" s="453"/>
      <c r="U20" s="453">
        <v>0</v>
      </c>
      <c r="V20" s="453">
        <v>0</v>
      </c>
      <c r="W20" s="453">
        <v>0</v>
      </c>
      <c r="X20" s="453">
        <v>0</v>
      </c>
      <c r="Y20" s="452">
        <f>SUM('Detailed Plans'!BE26:BE26)</f>
        <v>2</v>
      </c>
      <c r="Z20" s="275"/>
    </row>
    <row r="21" spans="1:65" ht="14.4" outlineLevel="1" thickBot="1" x14ac:dyDescent="0.35">
      <c r="A21" s="180"/>
      <c r="B21" s="207">
        <f>'Detailed Plans'!B27</f>
        <v>2</v>
      </c>
      <c r="C21" s="491" t="s">
        <v>278</v>
      </c>
      <c r="D21" s="177"/>
      <c r="E21" s="281"/>
      <c r="F21" s="11"/>
      <c r="G21" s="11"/>
      <c r="H21" s="11"/>
      <c r="I21" s="568"/>
      <c r="J21" s="568"/>
      <c r="K21" s="568"/>
      <c r="L21" s="568"/>
      <c r="M21" s="568"/>
      <c r="N21" s="568"/>
      <c r="O21" s="568"/>
      <c r="P21" s="568"/>
      <c r="Q21" s="568"/>
      <c r="R21" s="568"/>
      <c r="S21" s="568"/>
      <c r="T21" s="568"/>
      <c r="U21" s="568"/>
      <c r="V21" s="568"/>
      <c r="W21" s="568"/>
      <c r="X21" s="568"/>
      <c r="Y21" s="569"/>
      <c r="Z21" s="275"/>
    </row>
    <row r="22" spans="1:65" ht="14.4" thickBot="1" x14ac:dyDescent="0.35">
      <c r="A22" s="180"/>
      <c r="B22" s="333">
        <f>'Detailed Plans'!B28</f>
        <v>0</v>
      </c>
      <c r="C22" s="334"/>
      <c r="D22" s="349"/>
      <c r="E22" s="281">
        <f>'Detailed Plans'!J28</f>
        <v>0</v>
      </c>
      <c r="F22" s="11">
        <f>'Detailed Plans'!K28</f>
        <v>0</v>
      </c>
      <c r="G22" s="11">
        <f>'Detailed Plans'!L28</f>
        <v>0</v>
      </c>
      <c r="H22" s="570">
        <f>'Detailed Plans'!M28</f>
        <v>0</v>
      </c>
      <c r="I22" s="763">
        <f>'Detailed Plans'!N28</f>
        <v>0</v>
      </c>
      <c r="J22" s="764"/>
      <c r="K22" s="764"/>
      <c r="L22" s="764"/>
      <c r="M22" s="764"/>
      <c r="N22" s="764"/>
      <c r="O22" s="764"/>
      <c r="P22" s="764"/>
      <c r="Q22" s="764"/>
      <c r="R22" s="764"/>
      <c r="S22" s="764"/>
      <c r="T22" s="764"/>
      <c r="U22" s="764"/>
      <c r="V22" s="764"/>
      <c r="W22" s="764"/>
      <c r="X22" s="765"/>
      <c r="Y22" s="377">
        <f>'Detailed Plans'!BE28</f>
        <v>2</v>
      </c>
      <c r="Z22" s="275"/>
    </row>
    <row r="23" spans="1:65" x14ac:dyDescent="0.3">
      <c r="A23" s="180"/>
      <c r="B23" s="331" t="str">
        <f>'Detailed Plans'!B29</f>
        <v>Other Contractors</v>
      </c>
      <c r="C23" s="186"/>
      <c r="D23" s="350"/>
      <c r="E23" s="185">
        <f>'Detailed Plans'!J29</f>
        <v>0</v>
      </c>
      <c r="F23" s="185">
        <f>'Detailed Plans'!K29</f>
        <v>0</v>
      </c>
      <c r="G23" s="185">
        <f>'Detailed Plans'!L29</f>
        <v>0</v>
      </c>
      <c r="H23" s="185">
        <f>'Detailed Plans'!M29</f>
        <v>0</v>
      </c>
      <c r="I23" s="766">
        <f>'Detailed Plans'!N29</f>
        <v>0</v>
      </c>
      <c r="J23" s="767"/>
      <c r="K23" s="767"/>
      <c r="L23" s="767"/>
      <c r="M23" s="767"/>
      <c r="N23" s="767"/>
      <c r="O23" s="767"/>
      <c r="P23" s="767"/>
      <c r="Q23" s="767"/>
      <c r="R23" s="767"/>
      <c r="S23" s="767"/>
      <c r="T23" s="767"/>
      <c r="U23" s="767"/>
      <c r="V23" s="767"/>
      <c r="W23" s="767"/>
      <c r="X23" s="768"/>
      <c r="Y23" s="271">
        <f>'Detailed Plans'!BE29</f>
        <v>0</v>
      </c>
      <c r="Z23" s="275"/>
    </row>
    <row r="24" spans="1:65" ht="14.4" thickBot="1" x14ac:dyDescent="0.35">
      <c r="A24" s="180"/>
      <c r="B24" s="596">
        <v>1</v>
      </c>
      <c r="C24" s="597" t="s">
        <v>162</v>
      </c>
      <c r="D24" s="598"/>
      <c r="E24" s="571"/>
      <c r="F24" s="571"/>
      <c r="G24" s="571"/>
      <c r="H24" s="571"/>
      <c r="I24" s="565"/>
      <c r="J24" s="565"/>
      <c r="K24" s="565"/>
      <c r="L24" s="565"/>
      <c r="M24" s="565"/>
      <c r="N24" s="565"/>
      <c r="O24" s="565"/>
      <c r="P24" s="565"/>
      <c r="Q24" s="565"/>
      <c r="R24" s="565"/>
      <c r="S24" s="565"/>
      <c r="T24" s="565"/>
      <c r="U24" s="565"/>
      <c r="V24" s="565"/>
      <c r="W24" s="565"/>
      <c r="X24" s="565"/>
      <c r="Y24" s="572"/>
      <c r="Z24" s="275"/>
    </row>
    <row r="25" spans="1:65" ht="14.4" thickBot="1" x14ac:dyDescent="0.35">
      <c r="A25" s="180"/>
      <c r="B25" s="272">
        <f>'Detailed Plans'!B33</f>
        <v>0</v>
      </c>
      <c r="C25" s="273"/>
      <c r="D25" s="351"/>
      <c r="E25" s="274">
        <f>'Detailed Plans'!J33</f>
        <v>0</v>
      </c>
      <c r="F25" s="274">
        <f>'Detailed Plans'!K33</f>
        <v>0</v>
      </c>
      <c r="G25" s="274">
        <f>'Detailed Plans'!L33</f>
        <v>0</v>
      </c>
      <c r="H25" s="573">
        <f>'Detailed Plans'!M33</f>
        <v>0</v>
      </c>
      <c r="I25" s="456">
        <f>'Detailed Plans'!N33</f>
        <v>0</v>
      </c>
      <c r="J25" s="457">
        <f>'Detailed Plans'!O33</f>
        <v>0</v>
      </c>
      <c r="K25" s="457">
        <f>'Detailed Plans'!P33</f>
        <v>0</v>
      </c>
      <c r="L25" s="457">
        <f>'Detailed Plans'!Q33</f>
        <v>0</v>
      </c>
      <c r="M25" s="457">
        <f>'Detailed Plans'!R33</f>
        <v>0</v>
      </c>
      <c r="N25" s="457">
        <f>'Detailed Plans'!S33</f>
        <v>0</v>
      </c>
      <c r="O25" s="457">
        <f>'Detailed Plans'!T33</f>
        <v>0</v>
      </c>
      <c r="P25" s="457">
        <f>'Detailed Plans'!U33</f>
        <v>0</v>
      </c>
      <c r="Q25" s="457"/>
      <c r="R25" s="457"/>
      <c r="S25" s="457"/>
      <c r="T25" s="457"/>
      <c r="U25" s="457">
        <f>'Detailed Plans'!V33</f>
        <v>0</v>
      </c>
      <c r="V25" s="457">
        <f>'Detailed Plans'!W33</f>
        <v>0</v>
      </c>
      <c r="W25" s="457">
        <f>'Detailed Plans'!X33</f>
        <v>0</v>
      </c>
      <c r="X25" s="458">
        <f>'Detailed Plans'!Y33</f>
        <v>0</v>
      </c>
      <c r="Y25" s="377">
        <f>'Detailed Plans'!BE33</f>
        <v>0</v>
      </c>
      <c r="Z25" s="275"/>
    </row>
    <row r="26" spans="1:65" ht="14.4" thickBot="1" x14ac:dyDescent="0.35">
      <c r="A26" s="180"/>
      <c r="B26" s="276"/>
      <c r="C26" s="277"/>
      <c r="D26" s="352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275"/>
    </row>
    <row r="27" spans="1:65" s="371" customFormat="1" ht="16.2" thickBot="1" x14ac:dyDescent="0.35">
      <c r="A27" s="299"/>
      <c r="B27" s="437" t="str">
        <f>'Detailed Plans'!B35</f>
        <v>Personnel in VONK Yard</v>
      </c>
      <c r="C27" s="438"/>
      <c r="D27" s="439"/>
      <c r="E27" s="336">
        <f>'Detailed Plans'!J33</f>
        <v>0</v>
      </c>
      <c r="F27" s="336">
        <f>'Detailed Plans'!K33</f>
        <v>0</v>
      </c>
      <c r="G27" s="336">
        <f>'Detailed Plans'!L33</f>
        <v>0</v>
      </c>
      <c r="H27" s="534">
        <f>'Detailed Plans'!M33</f>
        <v>0</v>
      </c>
      <c r="I27" s="603">
        <f>'Detailed Plans'!N33</f>
        <v>0</v>
      </c>
      <c r="J27" s="604">
        <f>'Detailed Plans'!O33</f>
        <v>0</v>
      </c>
      <c r="K27" s="604">
        <f>'Detailed Plans'!P33</f>
        <v>0</v>
      </c>
      <c r="L27" s="604">
        <f>'Detailed Plans'!Q33</f>
        <v>0</v>
      </c>
      <c r="M27" s="604">
        <f>'Detailed Plans'!R33</f>
        <v>0</v>
      </c>
      <c r="N27" s="604">
        <f>'Detailed Plans'!S33</f>
        <v>0</v>
      </c>
      <c r="O27" s="604">
        <f>'Detailed Plans'!T33</f>
        <v>0</v>
      </c>
      <c r="P27" s="604">
        <f>'Detailed Plans'!U33</f>
        <v>0</v>
      </c>
      <c r="Q27" s="604">
        <f>'Detailed Plans'!V33</f>
        <v>0</v>
      </c>
      <c r="R27" s="604">
        <f>'Detailed Plans'!W33</f>
        <v>0</v>
      </c>
      <c r="S27" s="604">
        <f>'Detailed Plans'!X33</f>
        <v>0</v>
      </c>
      <c r="T27" s="604">
        <f>'Detailed Plans'!Y33</f>
        <v>0</v>
      </c>
      <c r="U27" s="604">
        <f>'Detailed Plans'!Z33</f>
        <v>0</v>
      </c>
      <c r="V27" s="604">
        <f>'Detailed Plans'!AA33</f>
        <v>0</v>
      </c>
      <c r="W27" s="604">
        <f>'Detailed Plans'!AB33</f>
        <v>0</v>
      </c>
      <c r="X27" s="605">
        <f>'Detailed Plans'!AC33</f>
        <v>0</v>
      </c>
      <c r="Y27" s="574">
        <f>SUM('Detailed Plans'!N27:AD27)</f>
        <v>0</v>
      </c>
      <c r="Z27" s="355"/>
      <c r="AA27" s="357"/>
      <c r="AB27" s="357"/>
      <c r="AC27" s="357"/>
      <c r="AD27" s="357"/>
      <c r="AE27" s="357"/>
      <c r="AF27" s="357"/>
      <c r="AG27" s="357"/>
      <c r="AH27" s="357"/>
      <c r="AI27" s="357"/>
      <c r="AJ27" s="357"/>
      <c r="AK27" s="357"/>
      <c r="AL27" s="357"/>
      <c r="AM27" s="357"/>
      <c r="AN27" s="357"/>
      <c r="AO27" s="357"/>
      <c r="AP27" s="357"/>
      <c r="AQ27" s="357"/>
      <c r="AR27" s="357"/>
      <c r="AS27" s="357"/>
      <c r="AT27" s="357"/>
      <c r="AU27" s="357"/>
      <c r="AV27" s="357"/>
      <c r="AW27" s="357"/>
      <c r="AX27" s="357"/>
      <c r="AY27" s="357"/>
      <c r="AZ27" s="357"/>
    </row>
    <row r="28" spans="1:65" s="373" customFormat="1" ht="10.199999999999999" x14ac:dyDescent="0.2">
      <c r="A28" s="299"/>
      <c r="B28" s="372"/>
      <c r="C28" s="329"/>
      <c r="D28" s="435"/>
      <c r="E28" s="370"/>
      <c r="F28" s="370"/>
      <c r="G28" s="370"/>
      <c r="H28" s="370"/>
      <c r="I28" s="372"/>
      <c r="J28" s="370"/>
      <c r="K28" s="370"/>
      <c r="L28" s="370"/>
      <c r="M28" s="370"/>
      <c r="N28" s="370"/>
      <c r="O28" s="370"/>
      <c r="P28" s="370"/>
      <c r="Q28" s="370"/>
      <c r="R28" s="370"/>
      <c r="S28" s="370"/>
      <c r="T28" s="370"/>
      <c r="U28" s="370"/>
      <c r="V28" s="370"/>
      <c r="W28" s="370"/>
      <c r="X28" s="370"/>
      <c r="Y28" s="299"/>
      <c r="Z28" s="355"/>
      <c r="AA28" s="357"/>
      <c r="AB28" s="357"/>
      <c r="AC28" s="357"/>
      <c r="AD28" s="357"/>
      <c r="AE28" s="357"/>
      <c r="AF28" s="357"/>
      <c r="AG28" s="357"/>
      <c r="AH28" s="357"/>
      <c r="AI28" s="357"/>
      <c r="AJ28" s="357"/>
      <c r="AK28" s="357"/>
      <c r="AL28" s="357"/>
      <c r="AM28" s="357"/>
      <c r="AN28" s="357"/>
      <c r="AO28" s="357"/>
      <c r="AP28" s="357"/>
      <c r="AQ28" s="357"/>
      <c r="AR28" s="357"/>
      <c r="AS28" s="357"/>
      <c r="AT28" s="357"/>
      <c r="AU28" s="357"/>
      <c r="AV28" s="357"/>
      <c r="AW28" s="357"/>
      <c r="AX28" s="357"/>
      <c r="AY28" s="357"/>
      <c r="AZ28" s="357"/>
      <c r="BA28" s="371"/>
      <c r="BB28" s="371"/>
      <c r="BC28" s="371"/>
      <c r="BD28" s="371"/>
      <c r="BE28" s="371"/>
      <c r="BF28" s="371"/>
      <c r="BG28" s="371"/>
      <c r="BH28" s="371"/>
      <c r="BI28" s="371"/>
      <c r="BJ28" s="371"/>
      <c r="BK28" s="371"/>
      <c r="BL28" s="371"/>
      <c r="BM28" s="371"/>
    </row>
    <row r="29" spans="1:65" s="371" customFormat="1" ht="10.199999999999999" x14ac:dyDescent="0.2">
      <c r="A29" s="299"/>
      <c r="B29" s="372"/>
      <c r="C29" s="299" t="s">
        <v>265</v>
      </c>
      <c r="D29" s="369"/>
      <c r="E29" s="370"/>
      <c r="F29" s="370"/>
      <c r="G29" s="370"/>
      <c r="H29" s="370"/>
      <c r="I29" s="374"/>
      <c r="J29" s="370"/>
      <c r="K29" s="370"/>
      <c r="L29" s="370"/>
      <c r="M29" s="370"/>
      <c r="N29" s="370"/>
      <c r="O29" s="370"/>
      <c r="P29" s="370"/>
      <c r="Q29" s="370"/>
      <c r="R29" s="370"/>
      <c r="S29" s="370"/>
      <c r="T29" s="370"/>
      <c r="U29" s="370"/>
      <c r="V29" s="370"/>
      <c r="W29" s="370"/>
      <c r="X29" s="370"/>
      <c r="Y29" s="299"/>
      <c r="Z29" s="355"/>
      <c r="AA29" s="357"/>
      <c r="AB29" s="357"/>
      <c r="AC29" s="357"/>
      <c r="AD29" s="357"/>
      <c r="AE29" s="357"/>
      <c r="AF29" s="357"/>
      <c r="AG29" s="357"/>
      <c r="AH29" s="357"/>
      <c r="AI29" s="357"/>
      <c r="AJ29" s="357"/>
      <c r="AK29" s="357"/>
      <c r="AL29" s="357"/>
      <c r="AM29" s="357"/>
      <c r="AN29" s="357"/>
      <c r="AO29" s="357"/>
      <c r="AP29" s="357"/>
      <c r="AQ29" s="357"/>
      <c r="AR29" s="357"/>
      <c r="AS29" s="357"/>
      <c r="AT29" s="357"/>
      <c r="AU29" s="357"/>
      <c r="AV29" s="357"/>
      <c r="AW29" s="357"/>
      <c r="AX29" s="357"/>
      <c r="AY29" s="357"/>
      <c r="AZ29" s="357"/>
    </row>
    <row r="30" spans="1:65" s="371" customFormat="1" ht="10.199999999999999" x14ac:dyDescent="0.2">
      <c r="A30" s="299"/>
      <c r="B30" s="372"/>
      <c r="C30" s="299" t="s">
        <v>284</v>
      </c>
      <c r="D30" s="436"/>
      <c r="E30" s="370"/>
      <c r="F30" s="370"/>
      <c r="G30" s="370"/>
      <c r="H30" s="370"/>
      <c r="I30" s="754"/>
      <c r="J30" s="754"/>
      <c r="K30" s="754"/>
      <c r="L30" s="754"/>
      <c r="M30" s="754"/>
      <c r="N30" s="754"/>
      <c r="O30" s="754"/>
      <c r="P30" s="754"/>
      <c r="Q30" s="754"/>
      <c r="R30" s="754"/>
      <c r="S30" s="754"/>
      <c r="T30" s="754"/>
      <c r="U30" s="754"/>
      <c r="V30" s="754"/>
      <c r="W30" s="754"/>
      <c r="X30" s="754"/>
      <c r="Y30" s="299"/>
      <c r="Z30" s="355"/>
      <c r="AA30" s="357"/>
      <c r="AB30" s="357"/>
      <c r="AC30" s="357"/>
      <c r="AD30" s="357"/>
      <c r="AE30" s="357"/>
      <c r="AF30" s="357"/>
      <c r="AG30" s="357"/>
      <c r="AH30" s="357"/>
      <c r="AI30" s="357"/>
      <c r="AJ30" s="357"/>
      <c r="AK30" s="357"/>
      <c r="AL30" s="357"/>
      <c r="AM30" s="357"/>
      <c r="AN30" s="357"/>
      <c r="AO30" s="357"/>
      <c r="AP30" s="357"/>
      <c r="AQ30" s="357"/>
      <c r="AR30" s="357"/>
      <c r="AS30" s="357"/>
      <c r="AT30" s="357"/>
      <c r="AU30" s="357"/>
      <c r="AV30" s="357"/>
      <c r="AW30" s="357"/>
      <c r="AX30" s="357"/>
      <c r="AY30" s="357"/>
      <c r="AZ30" s="357"/>
    </row>
    <row r="31" spans="1:65" s="371" customFormat="1" ht="10.199999999999999" x14ac:dyDescent="0.2">
      <c r="A31" s="299"/>
      <c r="B31" s="372"/>
      <c r="C31" s="299"/>
      <c r="D31" s="369"/>
      <c r="E31" s="370"/>
      <c r="F31" s="370"/>
      <c r="G31" s="370"/>
      <c r="H31" s="370"/>
      <c r="I31" s="754"/>
      <c r="J31" s="754"/>
      <c r="K31" s="754"/>
      <c r="L31" s="754"/>
      <c r="M31" s="754"/>
      <c r="N31" s="754"/>
      <c r="O31" s="754"/>
      <c r="P31" s="754"/>
      <c r="Q31" s="754"/>
      <c r="R31" s="754"/>
      <c r="S31" s="754"/>
      <c r="T31" s="754"/>
      <c r="U31" s="754"/>
      <c r="V31" s="754"/>
      <c r="W31" s="754"/>
      <c r="X31" s="754"/>
      <c r="Y31" s="299"/>
      <c r="Z31" s="355"/>
      <c r="AA31" s="357"/>
      <c r="AB31" s="357"/>
      <c r="AC31" s="357"/>
      <c r="AD31" s="357"/>
      <c r="AE31" s="357"/>
      <c r="AF31" s="357"/>
      <c r="AG31" s="357"/>
      <c r="AH31" s="357"/>
      <c r="AI31" s="357"/>
      <c r="AJ31" s="357"/>
      <c r="AK31" s="357"/>
      <c r="AL31" s="357"/>
      <c r="AM31" s="357"/>
      <c r="AN31" s="357"/>
      <c r="AO31" s="357"/>
      <c r="AP31" s="357"/>
      <c r="AQ31" s="357"/>
      <c r="AR31" s="357"/>
      <c r="AS31" s="357"/>
      <c r="AT31" s="357"/>
      <c r="AU31" s="357"/>
      <c r="AV31" s="357"/>
      <c r="AW31" s="357"/>
      <c r="AX31" s="357"/>
      <c r="AY31" s="357"/>
      <c r="AZ31" s="357"/>
    </row>
    <row r="32" spans="1:65" s="344" customFormat="1" x14ac:dyDescent="0.3">
      <c r="A32" s="342"/>
      <c r="B32" s="343"/>
      <c r="C32" s="326"/>
      <c r="D32" s="353"/>
      <c r="E32" s="326"/>
      <c r="F32" s="326"/>
      <c r="G32" s="326"/>
      <c r="H32" s="326"/>
      <c r="I32" s="326"/>
      <c r="J32" s="326"/>
      <c r="K32" s="326"/>
      <c r="L32" s="326"/>
      <c r="M32" s="326"/>
      <c r="N32" s="326"/>
      <c r="O32" s="326"/>
      <c r="P32" s="326"/>
      <c r="Q32" s="326"/>
      <c r="R32" s="326"/>
      <c r="S32" s="326"/>
      <c r="T32" s="326"/>
      <c r="U32" s="326"/>
      <c r="V32" s="326"/>
      <c r="W32" s="326"/>
      <c r="X32" s="326"/>
      <c r="Y32" s="342"/>
      <c r="Z32" s="356"/>
      <c r="AA32" s="362"/>
      <c r="AB32" s="362"/>
      <c r="AC32" s="362"/>
      <c r="AD32" s="362"/>
      <c r="AE32" s="362"/>
      <c r="AF32" s="362"/>
      <c r="AG32" s="362"/>
      <c r="AH32" s="362"/>
      <c r="AI32" s="362"/>
      <c r="AJ32" s="362"/>
      <c r="AK32" s="362"/>
      <c r="AL32" s="362"/>
      <c r="AM32" s="362"/>
      <c r="AN32" s="362"/>
      <c r="AO32" s="362"/>
      <c r="AP32" s="362"/>
      <c r="AQ32" s="362"/>
      <c r="AR32" s="362"/>
      <c r="AS32" s="362"/>
      <c r="AT32" s="362"/>
      <c r="AU32" s="362"/>
      <c r="AV32" s="362"/>
      <c r="AW32" s="362"/>
      <c r="AX32" s="362"/>
      <c r="AY32" s="362"/>
      <c r="AZ32" s="362"/>
    </row>
    <row r="33" spans="1:24" x14ac:dyDescent="0.3">
      <c r="A33" s="180"/>
      <c r="B33" s="276"/>
      <c r="C33" s="277"/>
      <c r="D33" s="352"/>
      <c r="E33" s="180"/>
      <c r="F33" s="180"/>
      <c r="G33" s="180"/>
      <c r="H33" s="180"/>
      <c r="I33" s="180"/>
      <c r="J33" s="180"/>
      <c r="K33" s="180"/>
      <c r="L33" s="180"/>
      <c r="M33" s="180"/>
      <c r="N33" s="180"/>
      <c r="O33" s="180"/>
      <c r="P33" s="180"/>
      <c r="Q33" s="180"/>
      <c r="R33" s="180"/>
      <c r="S33" s="180"/>
      <c r="T33" s="180"/>
      <c r="U33" s="180"/>
      <c r="V33" s="180"/>
      <c r="W33" s="180"/>
      <c r="X33" s="180"/>
    </row>
  </sheetData>
  <mergeCells count="8">
    <mergeCell ref="I30:X31"/>
    <mergeCell ref="Y7:Y10"/>
    <mergeCell ref="I7:L7"/>
    <mergeCell ref="M7:P7"/>
    <mergeCell ref="U7:X7"/>
    <mergeCell ref="I22:X22"/>
    <mergeCell ref="I23:X23"/>
    <mergeCell ref="Q7:T7"/>
  </mergeCells>
  <pageMargins left="0.74803149606299213" right="0.74803149606299213" top="0.74803149606299213" bottom="0.98425196850393704" header="0.31496062992125984" footer="0.51181102362204722"/>
  <pageSetup paperSize="9" scale="85" orientation="portrait" horizontalDpi="300" verticalDpi="300" r:id="rId1"/>
  <headerFooter differentFirst="1">
    <oddFooter xml:space="preserve">&amp;L&amp;"Garamond,Regular"&amp;11ANG-TPG-XXX-XXXX-XXXXX
&amp;C&amp;"Garamond,Regular"&amp;11&amp;P of &amp;N
&amp;KFF0000This document is controlled electronically and uncontrolled when printed.&amp;R&amp;"Garamond,Regular"&amp;11
Process Modules Itinerary
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09445F-9A97-4FA5-AE29-1FA0AB3EB2D8}">
  <sheetPr>
    <pageSetUpPr fitToPage="1"/>
  </sheetPr>
  <dimension ref="A1:CW43"/>
  <sheetViews>
    <sheetView topLeftCell="A13" zoomScaleNormal="100" workbookViewId="0">
      <selection activeCell="G30" sqref="G30"/>
    </sheetView>
  </sheetViews>
  <sheetFormatPr defaultColWidth="9.109375" defaultRowHeight="13.8" outlineLevelRow="1" x14ac:dyDescent="0.3"/>
  <cols>
    <col min="1" max="1" width="2.109375" style="9" customWidth="1"/>
    <col min="2" max="2" width="4.5546875" style="173" customWidth="1"/>
    <col min="3" max="3" width="14.21875" style="168" customWidth="1"/>
    <col min="4" max="4" width="26.109375" style="168" customWidth="1"/>
    <col min="5" max="5" width="8" style="168" customWidth="1"/>
    <col min="6" max="7" width="8" style="173" customWidth="1"/>
    <col min="8" max="8" width="18.6640625" style="556" customWidth="1"/>
    <col min="9" max="9" width="17.109375" style="311" customWidth="1"/>
    <col min="10" max="10" width="3.88671875" style="9" hidden="1" customWidth="1"/>
    <col min="11" max="11" width="5.109375" style="9" hidden="1" customWidth="1"/>
    <col min="12" max="12" width="3.88671875" style="9" hidden="1" customWidth="1"/>
    <col min="13" max="13" width="1.44140625" style="9" hidden="1" customWidth="1"/>
    <col min="14" max="56" width="3.88671875" style="449" customWidth="1"/>
    <col min="57" max="57" width="11.33203125" style="381" customWidth="1"/>
    <col min="58" max="58" width="2.109375" style="9" customWidth="1"/>
    <col min="59" max="59" width="1.88671875" style="9" customWidth="1"/>
    <col min="60" max="60" width="3.44140625" style="9" bestFit="1" customWidth="1"/>
    <col min="61" max="61" width="2.44140625" style="9" bestFit="1" customWidth="1"/>
    <col min="62" max="62" width="2.44140625" style="9" customWidth="1"/>
    <col min="63" max="63" width="3" style="9" customWidth="1"/>
    <col min="64" max="64" width="1.88671875" style="9" customWidth="1"/>
    <col min="65" max="65" width="3.109375" style="9" customWidth="1"/>
    <col min="66" max="68" width="1.88671875" style="9" customWidth="1"/>
    <col min="69" max="69" width="2" style="9" customWidth="1"/>
    <col min="70" max="71" width="1.88671875" style="9" customWidth="1"/>
    <col min="72" max="73" width="3.5546875" style="9" customWidth="1"/>
    <col min="74" max="74" width="2.44140625" style="9" bestFit="1" customWidth="1"/>
    <col min="75" max="76" width="1.88671875" style="9" customWidth="1"/>
    <col min="77" max="77" width="5" style="9" customWidth="1"/>
    <col min="78" max="79" width="5.44140625" style="9" customWidth="1"/>
    <col min="80" max="80" width="5.44140625" style="9" hidden="1" customWidth="1"/>
    <col min="81" max="82" width="5.44140625" style="9" customWidth="1"/>
    <col min="83" max="83" width="4.5546875" style="9" customWidth="1"/>
    <col min="84" max="84" width="4.5546875" style="9" hidden="1" customWidth="1"/>
    <col min="85" max="85" width="12" style="9" customWidth="1"/>
    <col min="86" max="86" width="12.109375" style="9" customWidth="1"/>
    <col min="87" max="16384" width="9.109375" style="9"/>
  </cols>
  <sheetData>
    <row r="1" spans="1:101" s="299" customFormat="1" ht="10.199999999999999" x14ac:dyDescent="0.2">
      <c r="B1" s="329"/>
      <c r="F1" s="329"/>
      <c r="G1" s="329"/>
      <c r="H1" s="324"/>
      <c r="I1" s="324"/>
      <c r="J1" s="300"/>
      <c r="K1" s="300"/>
      <c r="L1" s="300"/>
      <c r="M1" s="300"/>
      <c r="N1" s="443"/>
      <c r="O1" s="443"/>
      <c r="P1" s="443"/>
      <c r="Q1" s="443"/>
      <c r="R1" s="443"/>
      <c r="S1" s="443"/>
      <c r="T1" s="443"/>
      <c r="U1" s="443"/>
      <c r="V1" s="443"/>
      <c r="W1" s="443"/>
      <c r="X1" s="443"/>
      <c r="Y1" s="443"/>
      <c r="Z1" s="443"/>
      <c r="AA1" s="443"/>
      <c r="AB1" s="443"/>
      <c r="AC1" s="443"/>
      <c r="AD1" s="443"/>
      <c r="AE1" s="443"/>
      <c r="AF1" s="443"/>
      <c r="AG1" s="443"/>
      <c r="AH1" s="443"/>
      <c r="AI1" s="443"/>
      <c r="AJ1" s="443"/>
      <c r="AK1" s="443"/>
      <c r="AL1" s="443"/>
      <c r="AM1" s="443"/>
      <c r="AN1" s="443"/>
      <c r="AO1" s="443"/>
      <c r="AP1" s="443"/>
      <c r="AQ1" s="443"/>
      <c r="AR1" s="443"/>
      <c r="AS1" s="443"/>
      <c r="AT1" s="443"/>
      <c r="AU1" s="443"/>
      <c r="AV1" s="443"/>
      <c r="AW1" s="443"/>
      <c r="AX1" s="443"/>
      <c r="AY1" s="443"/>
      <c r="AZ1" s="443"/>
      <c r="BA1" s="443"/>
      <c r="BB1" s="443"/>
      <c r="BC1" s="443"/>
      <c r="BD1" s="443"/>
      <c r="BE1" s="375"/>
    </row>
    <row r="2" spans="1:101" ht="14.4" customHeight="1" x14ac:dyDescent="0.3">
      <c r="A2" s="180"/>
      <c r="B2" s="291" t="s">
        <v>239</v>
      </c>
      <c r="C2" s="180"/>
      <c r="D2" s="180"/>
      <c r="E2" s="180"/>
      <c r="F2" s="380"/>
      <c r="G2" s="380"/>
      <c r="H2" s="433"/>
      <c r="I2" s="180"/>
      <c r="J2" s="180"/>
      <c r="K2" s="180"/>
      <c r="L2" s="180"/>
      <c r="M2" s="180"/>
      <c r="N2" s="444"/>
      <c r="O2" s="444"/>
      <c r="P2" s="444"/>
      <c r="Q2" s="444"/>
      <c r="R2" s="444"/>
      <c r="S2" s="444"/>
      <c r="T2" s="444"/>
      <c r="U2" s="444"/>
      <c r="V2" s="444"/>
      <c r="W2" s="444"/>
      <c r="X2" s="444"/>
      <c r="Y2" s="444"/>
      <c r="Z2" s="444"/>
      <c r="AA2" s="444"/>
      <c r="AB2" s="444"/>
      <c r="AC2" s="444"/>
      <c r="AD2" s="444"/>
      <c r="AE2" s="444"/>
      <c r="AF2" s="444"/>
      <c r="AG2" s="444"/>
      <c r="AH2" s="444"/>
      <c r="AI2" s="444"/>
      <c r="AJ2" s="444"/>
      <c r="AK2" s="444"/>
      <c r="AL2" s="444"/>
      <c r="AM2" s="444"/>
      <c r="AN2" s="444"/>
      <c r="AO2" s="444"/>
      <c r="AP2" s="444"/>
      <c r="AQ2" s="444"/>
      <c r="AR2" s="444"/>
      <c r="AS2" s="444"/>
      <c r="AT2" s="444"/>
      <c r="AU2" s="444"/>
      <c r="AV2" s="444"/>
      <c r="AW2" s="444"/>
      <c r="AX2" s="444"/>
      <c r="AY2" s="444"/>
      <c r="AZ2" s="444"/>
      <c r="BA2" s="444"/>
      <c r="BB2" s="444"/>
      <c r="BC2" s="444"/>
      <c r="BD2" s="444"/>
      <c r="BE2" s="181"/>
      <c r="BF2" s="275"/>
      <c r="BG2" s="275"/>
      <c r="BH2" s="358"/>
      <c r="BI2" s="358"/>
      <c r="BJ2" s="358"/>
      <c r="BK2" s="358"/>
      <c r="BL2" s="358"/>
      <c r="BM2" s="358"/>
      <c r="BN2" s="358"/>
      <c r="BO2" s="358"/>
      <c r="BP2" s="358"/>
      <c r="BQ2" s="358"/>
      <c r="BR2" s="358"/>
      <c r="BS2" s="358"/>
      <c r="BT2" s="358"/>
      <c r="BU2" s="358"/>
      <c r="BV2" s="358"/>
      <c r="BW2" s="358"/>
      <c r="BX2" s="358"/>
      <c r="BY2" s="358"/>
      <c r="BZ2" s="358"/>
      <c r="CA2" s="358"/>
      <c r="CB2" s="358"/>
      <c r="CC2" s="358"/>
      <c r="CD2" s="358"/>
      <c r="CE2" s="358"/>
      <c r="CF2" s="358"/>
      <c r="CG2" s="358"/>
      <c r="CH2" s="358"/>
      <c r="CI2" s="358"/>
    </row>
    <row r="3" spans="1:101" ht="14.4" customHeight="1" x14ac:dyDescent="0.3">
      <c r="A3" s="180"/>
      <c r="B3" s="291" t="str">
        <f>'Management Summary'!B3</f>
        <v>Electrical Systems Packages SUPERVISION ITINERARY</v>
      </c>
      <c r="C3" s="180"/>
      <c r="D3" s="180"/>
      <c r="E3" s="180"/>
      <c r="F3" s="380"/>
      <c r="G3" s="380"/>
      <c r="H3" s="433"/>
      <c r="I3" s="180"/>
      <c r="J3" s="180"/>
      <c r="K3" s="180"/>
      <c r="L3" s="180"/>
      <c r="M3" s="180"/>
      <c r="N3" s="444"/>
      <c r="O3" s="444"/>
      <c r="P3" s="444"/>
      <c r="Q3" s="444"/>
      <c r="R3" s="444"/>
      <c r="S3" s="444"/>
      <c r="T3" s="444"/>
      <c r="U3" s="444"/>
      <c r="V3" s="444"/>
      <c r="W3" s="444"/>
      <c r="X3" s="444"/>
      <c r="Y3" s="444"/>
      <c r="Z3" s="444"/>
      <c r="AA3" s="444"/>
      <c r="AB3" s="444"/>
      <c r="AC3" s="444"/>
      <c r="AD3" s="444"/>
      <c r="AE3" s="444"/>
      <c r="AF3" s="444"/>
      <c r="AG3" s="444"/>
      <c r="AH3" s="444"/>
      <c r="AI3" s="444"/>
      <c r="AJ3" s="444"/>
      <c r="AK3" s="444"/>
      <c r="AL3" s="444"/>
      <c r="AM3" s="444"/>
      <c r="AN3" s="444"/>
      <c r="AO3" s="444"/>
      <c r="AP3" s="444"/>
      <c r="AQ3" s="444"/>
      <c r="AR3" s="444"/>
      <c r="AS3" s="444"/>
      <c r="AT3" s="444"/>
      <c r="AU3" s="444"/>
      <c r="AV3" s="444"/>
      <c r="AW3" s="444"/>
      <c r="AX3" s="444"/>
      <c r="AY3" s="444"/>
      <c r="AZ3" s="444"/>
      <c r="BA3" s="444"/>
      <c r="BB3" s="444"/>
      <c r="BC3" s="444"/>
      <c r="BD3" s="444"/>
      <c r="BE3" s="181"/>
      <c r="BF3" s="275"/>
      <c r="BG3" s="275"/>
      <c r="BH3" s="358"/>
      <c r="BI3" s="358"/>
      <c r="BJ3" s="358"/>
      <c r="BK3" s="358"/>
      <c r="BL3" s="358"/>
      <c r="BM3" s="358"/>
      <c r="BN3" s="358"/>
      <c r="BO3" s="358"/>
      <c r="BP3" s="358"/>
      <c r="BQ3" s="358"/>
      <c r="BR3" s="358"/>
      <c r="BS3" s="358"/>
      <c r="BT3" s="358"/>
      <c r="BU3" s="358"/>
      <c r="BV3" s="358"/>
      <c r="BW3" s="358"/>
      <c r="BX3" s="358"/>
      <c r="BY3" s="358"/>
      <c r="BZ3" s="358"/>
      <c r="CA3" s="358"/>
      <c r="CB3" s="358"/>
      <c r="CC3" s="358"/>
      <c r="CD3" s="358"/>
      <c r="CE3" s="358"/>
      <c r="CF3" s="358"/>
      <c r="CG3" s="358"/>
      <c r="CH3" s="358"/>
      <c r="CI3" s="358"/>
    </row>
    <row r="4" spans="1:101" ht="14.4" customHeight="1" thickBot="1" x14ac:dyDescent="0.35">
      <c r="A4" s="180"/>
      <c r="B4" s="431" t="s">
        <v>240</v>
      </c>
      <c r="C4" s="180"/>
      <c r="D4" s="180"/>
      <c r="E4" s="180"/>
      <c r="F4" s="380"/>
      <c r="G4" s="380"/>
      <c r="H4" s="433"/>
      <c r="I4" s="180"/>
      <c r="J4" s="180"/>
      <c r="K4" s="180"/>
      <c r="L4" s="180"/>
      <c r="M4" s="180"/>
      <c r="N4" s="444"/>
      <c r="O4" s="444"/>
      <c r="P4" s="444"/>
      <c r="Q4" s="444"/>
      <c r="R4" s="444"/>
      <c r="S4" s="444"/>
      <c r="T4" s="444"/>
      <c r="U4" s="444"/>
      <c r="V4" s="444"/>
      <c r="W4" s="444"/>
      <c r="X4" s="444"/>
      <c r="Y4" s="444"/>
      <c r="Z4" s="444"/>
      <c r="AA4" s="444"/>
      <c r="AB4" s="444"/>
      <c r="AC4" s="444"/>
      <c r="AD4" s="444"/>
      <c r="AE4" s="444"/>
      <c r="AF4" s="444"/>
      <c r="AG4" s="444"/>
      <c r="AH4" s="444"/>
      <c r="AI4" s="444"/>
      <c r="AJ4" s="444"/>
      <c r="AK4" s="444"/>
      <c r="AL4" s="444"/>
      <c r="AM4" s="444"/>
      <c r="AN4" s="444"/>
      <c r="AO4" s="444"/>
      <c r="AP4" s="444"/>
      <c r="AQ4" s="444"/>
      <c r="AR4" s="444"/>
      <c r="AS4" s="444"/>
      <c r="AT4" s="444"/>
      <c r="AU4" s="444"/>
      <c r="AV4" s="444"/>
      <c r="AW4" s="444"/>
      <c r="AX4" s="444"/>
      <c r="AY4" s="444"/>
      <c r="AZ4" s="444"/>
      <c r="BA4" s="444"/>
      <c r="BB4" s="444"/>
      <c r="BC4" s="444"/>
      <c r="BD4" s="444"/>
      <c r="BE4" s="181"/>
      <c r="BF4" s="275"/>
      <c r="BG4" s="275"/>
      <c r="BH4" s="358"/>
      <c r="BI4" s="358"/>
      <c r="BJ4" s="358"/>
      <c r="BK4" s="358"/>
      <c r="BL4" s="358"/>
      <c r="BM4" s="358"/>
      <c r="BN4" s="358"/>
      <c r="BO4" s="358"/>
      <c r="BP4" s="358"/>
      <c r="BQ4" s="358"/>
      <c r="BR4" s="358"/>
      <c r="BS4" s="358"/>
      <c r="BT4" s="358"/>
      <c r="BU4" s="358"/>
      <c r="BV4" s="358"/>
      <c r="BW4" s="358"/>
      <c r="BX4" s="358"/>
      <c r="BY4" s="358"/>
      <c r="BZ4" s="358"/>
      <c r="CA4" s="358"/>
      <c r="CB4" s="358"/>
      <c r="CC4" s="358"/>
      <c r="CD4" s="358"/>
      <c r="CE4" s="358"/>
      <c r="CF4" s="358"/>
      <c r="CG4" s="358"/>
      <c r="CH4" s="358"/>
      <c r="CI4" s="358"/>
    </row>
    <row r="5" spans="1:101" s="168" customFormat="1" x14ac:dyDescent="0.3">
      <c r="A5" s="277"/>
      <c r="B5" s="276"/>
      <c r="C5" s="277"/>
      <c r="D5" s="277"/>
      <c r="E5" s="277"/>
      <c r="F5" s="276"/>
      <c r="G5" s="276"/>
      <c r="H5" s="548"/>
      <c r="I5" s="304"/>
      <c r="J5" s="293" t="s">
        <v>9</v>
      </c>
      <c r="K5" s="293"/>
      <c r="L5" s="293"/>
      <c r="M5" s="293"/>
      <c r="N5" s="769" t="s">
        <v>169</v>
      </c>
      <c r="O5" s="770"/>
      <c r="P5" s="770"/>
      <c r="Q5" s="771"/>
      <c r="R5" s="769" t="s">
        <v>170</v>
      </c>
      <c r="S5" s="770"/>
      <c r="T5" s="770"/>
      <c r="U5" s="771"/>
      <c r="V5" s="769" t="s">
        <v>245</v>
      </c>
      <c r="W5" s="770"/>
      <c r="X5" s="770"/>
      <c r="Y5" s="771"/>
      <c r="Z5" s="769" t="s">
        <v>256</v>
      </c>
      <c r="AA5" s="770"/>
      <c r="AB5" s="770"/>
      <c r="AC5" s="770"/>
      <c r="AD5" s="771"/>
      <c r="AE5" s="769" t="s">
        <v>257</v>
      </c>
      <c r="AF5" s="770"/>
      <c r="AG5" s="770"/>
      <c r="AH5" s="770"/>
      <c r="AI5" s="771"/>
      <c r="AJ5" s="769" t="s">
        <v>258</v>
      </c>
      <c r="AK5" s="770"/>
      <c r="AL5" s="770"/>
      <c r="AM5" s="770"/>
      <c r="AN5" s="769" t="s">
        <v>259</v>
      </c>
      <c r="AO5" s="770"/>
      <c r="AP5" s="770"/>
      <c r="AQ5" s="770"/>
      <c r="AR5" s="769" t="s">
        <v>260</v>
      </c>
      <c r="AS5" s="770"/>
      <c r="AT5" s="770"/>
      <c r="AU5" s="770"/>
      <c r="AV5" s="770"/>
      <c r="AW5" s="769" t="s">
        <v>165</v>
      </c>
      <c r="AX5" s="770"/>
      <c r="AY5" s="770"/>
      <c r="AZ5" s="771"/>
      <c r="BA5" s="769" t="s">
        <v>166</v>
      </c>
      <c r="BB5" s="770"/>
      <c r="BC5" s="770"/>
      <c r="BD5" s="771"/>
      <c r="BE5" s="781" t="s">
        <v>280</v>
      </c>
      <c r="BF5" s="429"/>
      <c r="BG5" s="169"/>
      <c r="BH5" s="169"/>
      <c r="BI5" s="169"/>
    </row>
    <row r="6" spans="1:101" s="12" customFormat="1" x14ac:dyDescent="0.25">
      <c r="A6" s="278"/>
      <c r="B6" s="276"/>
      <c r="C6" s="278"/>
      <c r="D6" s="278"/>
      <c r="E6" s="278"/>
      <c r="F6" s="618"/>
      <c r="G6" s="618"/>
      <c r="H6" s="434"/>
      <c r="I6" s="304"/>
      <c r="J6" s="312">
        <v>1</v>
      </c>
      <c r="K6" s="294">
        <v>2</v>
      </c>
      <c r="L6" s="294">
        <v>3</v>
      </c>
      <c r="M6" s="295">
        <v>4</v>
      </c>
      <c r="N6" s="499">
        <v>1</v>
      </c>
      <c r="O6" s="493">
        <v>2</v>
      </c>
      <c r="P6" s="493">
        <v>3</v>
      </c>
      <c r="Q6" s="501">
        <v>4</v>
      </c>
      <c r="R6" s="499">
        <v>1</v>
      </c>
      <c r="S6" s="493">
        <v>2</v>
      </c>
      <c r="T6" s="493">
        <v>3</v>
      </c>
      <c r="U6" s="501">
        <v>4</v>
      </c>
      <c r="V6" s="499">
        <v>1</v>
      </c>
      <c r="W6" s="493">
        <v>2</v>
      </c>
      <c r="X6" s="493">
        <v>3</v>
      </c>
      <c r="Y6" s="500">
        <v>4</v>
      </c>
      <c r="Z6" s="507">
        <v>1</v>
      </c>
      <c r="AA6" s="506">
        <v>2</v>
      </c>
      <c r="AB6" s="506">
        <v>3</v>
      </c>
      <c r="AC6" s="506">
        <v>4</v>
      </c>
      <c r="AD6" s="508">
        <v>1</v>
      </c>
      <c r="AE6" s="507">
        <v>1</v>
      </c>
      <c r="AF6" s="506">
        <v>2</v>
      </c>
      <c r="AG6" s="538">
        <v>3</v>
      </c>
      <c r="AH6" s="538">
        <v>4</v>
      </c>
      <c r="AI6" s="508">
        <v>2</v>
      </c>
      <c r="AJ6" s="507">
        <v>1</v>
      </c>
      <c r="AK6" s="506">
        <v>2</v>
      </c>
      <c r="AL6" s="506">
        <v>3</v>
      </c>
      <c r="AM6" s="506">
        <v>4</v>
      </c>
      <c r="AN6" s="507">
        <v>1</v>
      </c>
      <c r="AO6" s="506">
        <v>2</v>
      </c>
      <c r="AP6" s="506">
        <v>3</v>
      </c>
      <c r="AQ6" s="506">
        <v>4</v>
      </c>
      <c r="AR6" s="507">
        <v>1</v>
      </c>
      <c r="AS6" s="506">
        <v>2</v>
      </c>
      <c r="AT6" s="506">
        <v>3</v>
      </c>
      <c r="AU6" s="506">
        <v>4</v>
      </c>
      <c r="AV6" s="508">
        <v>5</v>
      </c>
      <c r="AW6" s="507">
        <v>1</v>
      </c>
      <c r="AX6" s="506">
        <v>2</v>
      </c>
      <c r="AY6" s="506">
        <v>3</v>
      </c>
      <c r="AZ6" s="515">
        <v>4</v>
      </c>
      <c r="BA6" s="516">
        <v>1</v>
      </c>
      <c r="BB6" s="493">
        <v>2</v>
      </c>
      <c r="BC6" s="493">
        <v>3</v>
      </c>
      <c r="BD6" s="501">
        <v>4</v>
      </c>
      <c r="BE6" s="782"/>
      <c r="BF6" s="430"/>
      <c r="BG6" s="170"/>
      <c r="BH6" s="170"/>
      <c r="BI6" s="170"/>
    </row>
    <row r="7" spans="1:101" s="12" customFormat="1" ht="31.2" thickBot="1" x14ac:dyDescent="0.3">
      <c r="A7" s="278"/>
      <c r="B7" s="276"/>
      <c r="C7" s="278"/>
      <c r="D7" s="278"/>
      <c r="E7" s="278"/>
      <c r="F7" s="618"/>
      <c r="G7" s="618"/>
      <c r="H7" s="434"/>
      <c r="I7" s="304" t="s">
        <v>262</v>
      </c>
      <c r="J7" s="489"/>
      <c r="K7" s="489"/>
      <c r="L7" s="498"/>
      <c r="M7" s="489"/>
      <c r="N7" s="502">
        <v>43528</v>
      </c>
      <c r="O7" s="503">
        <v>43535</v>
      </c>
      <c r="P7" s="503">
        <v>43542</v>
      </c>
      <c r="Q7" s="504">
        <v>43549</v>
      </c>
      <c r="R7" s="502">
        <v>43556</v>
      </c>
      <c r="S7" s="503">
        <v>43563</v>
      </c>
      <c r="T7" s="503">
        <v>43570</v>
      </c>
      <c r="U7" s="504">
        <v>43577</v>
      </c>
      <c r="V7" s="502">
        <v>43584</v>
      </c>
      <c r="W7" s="503">
        <v>43591</v>
      </c>
      <c r="X7" s="503">
        <v>43598</v>
      </c>
      <c r="Y7" s="505">
        <v>43605</v>
      </c>
      <c r="Z7" s="502">
        <v>43612</v>
      </c>
      <c r="AA7" s="503">
        <v>43619</v>
      </c>
      <c r="AB7" s="503">
        <v>43626</v>
      </c>
      <c r="AC7" s="503">
        <v>43633</v>
      </c>
      <c r="AD7" s="505">
        <v>43640</v>
      </c>
      <c r="AE7" s="502">
        <v>43647</v>
      </c>
      <c r="AF7" s="503">
        <v>43654</v>
      </c>
      <c r="AG7" s="539">
        <v>43661</v>
      </c>
      <c r="AH7" s="539">
        <v>43668</v>
      </c>
      <c r="AI7" s="505">
        <v>43675</v>
      </c>
      <c r="AJ7" s="502">
        <v>43682</v>
      </c>
      <c r="AK7" s="503">
        <v>43689</v>
      </c>
      <c r="AL7" s="503">
        <v>43696</v>
      </c>
      <c r="AM7" s="505">
        <v>43703</v>
      </c>
      <c r="AN7" s="502">
        <v>43710</v>
      </c>
      <c r="AO7" s="503">
        <v>43717</v>
      </c>
      <c r="AP7" s="503">
        <v>43724</v>
      </c>
      <c r="AQ7" s="505">
        <v>43731</v>
      </c>
      <c r="AR7" s="502">
        <v>43738</v>
      </c>
      <c r="AS7" s="503">
        <v>43745</v>
      </c>
      <c r="AT7" s="503">
        <v>43752</v>
      </c>
      <c r="AU7" s="503">
        <v>43759</v>
      </c>
      <c r="AV7" s="505">
        <v>43766</v>
      </c>
      <c r="AW7" s="502">
        <v>43773</v>
      </c>
      <c r="AX7" s="503">
        <v>43780</v>
      </c>
      <c r="AY7" s="503">
        <v>43787</v>
      </c>
      <c r="AZ7" s="517">
        <v>43794</v>
      </c>
      <c r="BA7" s="518">
        <v>43801</v>
      </c>
      <c r="BB7" s="503">
        <v>43808</v>
      </c>
      <c r="BC7" s="503">
        <v>43815</v>
      </c>
      <c r="BD7" s="504">
        <v>43822</v>
      </c>
      <c r="BE7" s="782"/>
      <c r="BF7" s="430"/>
      <c r="BG7" s="170"/>
      <c r="BH7" s="170"/>
      <c r="BI7" s="170"/>
    </row>
    <row r="8" spans="1:101" s="171" customFormat="1" ht="14.4" thickBot="1" x14ac:dyDescent="0.3">
      <c r="A8" s="279"/>
      <c r="B8" s="313" t="s">
        <v>0</v>
      </c>
      <c r="C8" s="314" t="s">
        <v>185</v>
      </c>
      <c r="D8" s="315" t="s">
        <v>2</v>
      </c>
      <c r="E8" s="315"/>
      <c r="F8" s="314" t="s">
        <v>307</v>
      </c>
      <c r="G8" s="314" t="s">
        <v>270</v>
      </c>
      <c r="H8" s="549" t="s">
        <v>1</v>
      </c>
      <c r="I8" s="316" t="s">
        <v>187</v>
      </c>
      <c r="J8" s="317"/>
      <c r="K8" s="317"/>
      <c r="L8" s="318"/>
      <c r="M8" s="319"/>
      <c r="N8" s="774" t="s">
        <v>269</v>
      </c>
      <c r="O8" s="775"/>
      <c r="P8" s="775"/>
      <c r="Q8" s="776"/>
      <c r="R8" s="774" t="s">
        <v>269</v>
      </c>
      <c r="S8" s="775"/>
      <c r="T8" s="775"/>
      <c r="U8" s="776"/>
      <c r="V8" s="774" t="s">
        <v>269</v>
      </c>
      <c r="W8" s="775"/>
      <c r="X8" s="775"/>
      <c r="Y8" s="776"/>
      <c r="Z8" s="774" t="s">
        <v>269</v>
      </c>
      <c r="AA8" s="775"/>
      <c r="AB8" s="775"/>
      <c r="AC8" s="775"/>
      <c r="AD8" s="780"/>
      <c r="AE8" s="774" t="s">
        <v>269</v>
      </c>
      <c r="AF8" s="775"/>
      <c r="AG8" s="775"/>
      <c r="AH8" s="775"/>
      <c r="AI8" s="780"/>
      <c r="AJ8" s="774"/>
      <c r="AK8" s="775"/>
      <c r="AL8" s="775"/>
      <c r="AM8" s="780"/>
      <c r="AN8" s="774"/>
      <c r="AO8" s="775"/>
      <c r="AP8" s="775"/>
      <c r="AQ8" s="780"/>
      <c r="AR8" s="774"/>
      <c r="AS8" s="775"/>
      <c r="AT8" s="775"/>
      <c r="AU8" s="775"/>
      <c r="AV8" s="780"/>
      <c r="AW8" s="509"/>
      <c r="AX8" s="510"/>
      <c r="AY8" s="510"/>
      <c r="AZ8" s="519" t="s">
        <v>270</v>
      </c>
      <c r="BA8" s="520" t="s">
        <v>270</v>
      </c>
      <c r="BB8" s="510"/>
      <c r="BC8" s="510"/>
      <c r="BD8" s="511"/>
      <c r="BE8" s="783"/>
      <c r="BF8" s="279"/>
    </row>
    <row r="9" spans="1:101" s="12" customFormat="1" ht="14.4" thickBot="1" x14ac:dyDescent="0.3">
      <c r="A9" s="278"/>
      <c r="B9" s="330" t="s">
        <v>86</v>
      </c>
      <c r="C9" s="321"/>
      <c r="D9" s="321"/>
      <c r="E9" s="617"/>
      <c r="F9" s="619"/>
      <c r="G9" s="619"/>
      <c r="H9" s="561"/>
      <c r="I9" s="322"/>
      <c r="J9" s="323"/>
      <c r="K9" s="323"/>
      <c r="L9" s="323"/>
      <c r="M9" s="323"/>
      <c r="N9" s="459"/>
      <c r="O9" s="460"/>
      <c r="P9" s="494"/>
      <c r="Q9" s="461"/>
      <c r="R9" s="460"/>
      <c r="S9" s="460"/>
      <c r="T9" s="460"/>
      <c r="U9" s="461"/>
      <c r="V9" s="460"/>
      <c r="W9" s="460"/>
      <c r="X9" s="460"/>
      <c r="Y9" s="460"/>
      <c r="Z9" s="512"/>
      <c r="AA9" s="513"/>
      <c r="AB9" s="513"/>
      <c r="AC9" s="513"/>
      <c r="AD9" s="514"/>
      <c r="AE9" s="512"/>
      <c r="AF9" s="513"/>
      <c r="AG9" s="513"/>
      <c r="AH9" s="513"/>
      <c r="AI9" s="514"/>
      <c r="AJ9" s="512"/>
      <c r="AK9" s="513"/>
      <c r="AL9" s="513"/>
      <c r="AM9" s="514"/>
      <c r="AN9" s="512"/>
      <c r="AO9" s="513"/>
      <c r="AP9" s="513"/>
      <c r="AQ9" s="514"/>
      <c r="AR9" s="512"/>
      <c r="AS9" s="513"/>
      <c r="AT9" s="513"/>
      <c r="AU9" s="513"/>
      <c r="AV9" s="514"/>
      <c r="AW9" s="512"/>
      <c r="AX9" s="513"/>
      <c r="AY9" s="513"/>
      <c r="AZ9" s="521"/>
      <c r="BA9" s="522"/>
      <c r="BB9" s="513"/>
      <c r="BC9" s="513"/>
      <c r="BD9" s="514"/>
      <c r="BE9" s="784"/>
      <c r="BF9" s="366"/>
      <c r="BG9" s="172"/>
      <c r="BH9" s="172"/>
      <c r="BI9" s="172"/>
      <c r="BJ9" s="172"/>
      <c r="BK9" s="172"/>
      <c r="BL9" s="172"/>
    </row>
    <row r="10" spans="1:101" ht="27.6" outlineLevel="1" x14ac:dyDescent="0.3">
      <c r="A10" s="278"/>
      <c r="B10" s="286">
        <v>1</v>
      </c>
      <c r="C10" s="287" t="s">
        <v>183</v>
      </c>
      <c r="D10" s="288" t="s">
        <v>246</v>
      </c>
      <c r="E10" s="288" t="s">
        <v>303</v>
      </c>
      <c r="F10" s="620">
        <v>1</v>
      </c>
      <c r="G10" s="620">
        <v>1</v>
      </c>
      <c r="H10" s="176">
        <v>1</v>
      </c>
      <c r="I10" s="558" t="s">
        <v>266</v>
      </c>
      <c r="J10" s="320"/>
      <c r="K10" s="289"/>
      <c r="L10" s="290"/>
      <c r="M10" s="297"/>
      <c r="N10" s="462"/>
      <c r="O10" s="496"/>
      <c r="P10" s="495">
        <v>1</v>
      </c>
      <c r="Q10" s="497">
        <v>1</v>
      </c>
      <c r="R10" s="497">
        <v>1</v>
      </c>
      <c r="S10" s="497">
        <v>1</v>
      </c>
      <c r="T10" s="463"/>
      <c r="U10" s="463"/>
      <c r="V10" s="463"/>
      <c r="W10" s="463">
        <v>1</v>
      </c>
      <c r="X10" s="463">
        <v>1</v>
      </c>
      <c r="Y10" s="463">
        <v>1</v>
      </c>
      <c r="Z10" s="463">
        <v>1</v>
      </c>
      <c r="AA10" s="463">
        <v>1</v>
      </c>
      <c r="AB10" s="463"/>
      <c r="AC10" s="463"/>
      <c r="AD10" s="463"/>
      <c r="AE10" s="463">
        <v>1</v>
      </c>
      <c r="AF10" s="463">
        <v>1</v>
      </c>
      <c r="AG10" s="540">
        <v>1</v>
      </c>
      <c r="AH10" s="540">
        <v>1</v>
      </c>
      <c r="AI10" s="463">
        <v>1</v>
      </c>
      <c r="AJ10" s="463">
        <v>1</v>
      </c>
      <c r="AK10" s="463"/>
      <c r="AL10" s="463"/>
      <c r="AM10" s="463"/>
      <c r="AN10" s="463">
        <v>1</v>
      </c>
      <c r="AO10" s="463">
        <v>1</v>
      </c>
      <c r="AP10" s="463">
        <v>1</v>
      </c>
      <c r="AQ10" s="463">
        <v>1</v>
      </c>
      <c r="AR10" s="463">
        <v>1</v>
      </c>
      <c r="AS10" s="463"/>
      <c r="AT10" s="463"/>
      <c r="AU10" s="463"/>
      <c r="AV10" s="463"/>
      <c r="AW10" s="463">
        <v>1</v>
      </c>
      <c r="AX10" s="463">
        <v>1</v>
      </c>
      <c r="AY10" s="463">
        <v>1</v>
      </c>
      <c r="AZ10" s="523">
        <v>1</v>
      </c>
      <c r="BA10" s="523">
        <v>1</v>
      </c>
      <c r="BB10" s="463">
        <v>1</v>
      </c>
      <c r="BC10" s="463"/>
      <c r="BD10" s="463"/>
      <c r="BE10" s="376">
        <f t="shared" ref="BE10:BE16" si="0">SUM(N10:BD10)</f>
        <v>26</v>
      </c>
      <c r="BF10" s="278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  <c r="CH10" s="12"/>
      <c r="CI10" s="12"/>
      <c r="CJ10" s="12"/>
      <c r="CK10" s="12"/>
      <c r="CL10" s="12"/>
      <c r="CM10" s="12"/>
      <c r="CN10" s="12"/>
      <c r="CO10" s="12"/>
      <c r="CP10" s="12"/>
      <c r="CQ10" s="12"/>
      <c r="CR10" s="12"/>
      <c r="CS10" s="12"/>
      <c r="CT10" s="12"/>
      <c r="CU10" s="12"/>
      <c r="CV10" s="12"/>
      <c r="CW10" s="12"/>
    </row>
    <row r="11" spans="1:101" ht="17.25" customHeight="1" outlineLevel="1" x14ac:dyDescent="0.3">
      <c r="A11" s="278"/>
      <c r="B11" s="207">
        <v>2</v>
      </c>
      <c r="C11" s="176" t="s">
        <v>184</v>
      </c>
      <c r="D11" s="176" t="s">
        <v>247</v>
      </c>
      <c r="E11" s="176" t="s">
        <v>304</v>
      </c>
      <c r="F11" s="621">
        <v>1</v>
      </c>
      <c r="G11" s="621">
        <v>1</v>
      </c>
      <c r="H11" s="176">
        <v>1</v>
      </c>
      <c r="I11" s="559" t="s">
        <v>242</v>
      </c>
      <c r="J11" s="184"/>
      <c r="K11" s="174"/>
      <c r="L11" s="174"/>
      <c r="M11" s="296"/>
      <c r="N11" s="464"/>
      <c r="O11" s="465"/>
      <c r="P11" s="463"/>
      <c r="Q11" s="465"/>
      <c r="R11" s="465"/>
      <c r="S11" s="465"/>
      <c r="T11" s="465"/>
      <c r="U11" s="465"/>
      <c r="V11" s="465"/>
      <c r="W11" s="465"/>
      <c r="X11" s="465"/>
      <c r="Y11" s="465">
        <v>1</v>
      </c>
      <c r="Z11" s="465">
        <v>1</v>
      </c>
      <c r="AA11" s="465"/>
      <c r="AB11" s="465"/>
      <c r="AC11" s="465"/>
      <c r="AD11" s="465"/>
      <c r="AE11" s="465"/>
      <c r="AF11" s="465"/>
      <c r="AG11" s="541">
        <v>1</v>
      </c>
      <c r="AH11" s="541">
        <v>1</v>
      </c>
      <c r="AI11" s="465"/>
      <c r="AJ11" s="465"/>
      <c r="AK11" s="465"/>
      <c r="AL11" s="465"/>
      <c r="AM11" s="465"/>
      <c r="AN11" s="465"/>
      <c r="AO11" s="465"/>
      <c r="AP11" s="465"/>
      <c r="AQ11" s="465"/>
      <c r="AR11" s="465"/>
      <c r="AS11" s="465"/>
      <c r="AT11" s="465"/>
      <c r="AU11" s="465"/>
      <c r="AV11" s="465"/>
      <c r="AW11" s="465"/>
      <c r="AX11" s="465"/>
      <c r="AY11" s="465"/>
      <c r="AZ11" s="524">
        <v>1</v>
      </c>
      <c r="BA11" s="524">
        <v>1</v>
      </c>
      <c r="BB11" s="465"/>
      <c r="BC11" s="465"/>
      <c r="BD11" s="465"/>
      <c r="BE11" s="376">
        <f t="shared" si="0"/>
        <v>6</v>
      </c>
      <c r="BF11" s="278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2"/>
      <c r="CP11" s="12"/>
      <c r="CQ11" s="12"/>
      <c r="CR11" s="12"/>
      <c r="CS11" s="12"/>
      <c r="CT11" s="12"/>
      <c r="CU11" s="12"/>
      <c r="CV11" s="12"/>
      <c r="CW11" s="12"/>
    </row>
    <row r="12" spans="1:101" outlineLevel="1" x14ac:dyDescent="0.3">
      <c r="A12" s="180"/>
      <c r="B12" s="286">
        <v>3</v>
      </c>
      <c r="C12" s="176" t="s">
        <v>188</v>
      </c>
      <c r="D12" s="177" t="s">
        <v>251</v>
      </c>
      <c r="E12" s="177" t="s">
        <v>304</v>
      </c>
      <c r="F12" s="621"/>
      <c r="G12" s="621">
        <v>1</v>
      </c>
      <c r="H12" s="176">
        <v>1</v>
      </c>
      <c r="I12" s="559" t="s">
        <v>248</v>
      </c>
      <c r="J12" s="281"/>
      <c r="K12" s="175"/>
      <c r="L12" s="175"/>
      <c r="M12" s="296"/>
      <c r="N12" s="464"/>
      <c r="O12" s="465"/>
      <c r="P12" s="465"/>
      <c r="Q12" s="465"/>
      <c r="R12" s="465"/>
      <c r="S12" s="465"/>
      <c r="T12" s="465"/>
      <c r="U12" s="465"/>
      <c r="V12" s="465"/>
      <c r="W12" s="465"/>
      <c r="X12" s="465"/>
      <c r="Y12" s="465"/>
      <c r="Z12" s="465"/>
      <c r="AA12" s="465"/>
      <c r="AB12" s="465"/>
      <c r="AC12" s="465"/>
      <c r="AD12" s="465"/>
      <c r="AE12" s="465"/>
      <c r="AF12" s="465"/>
      <c r="AG12" s="541"/>
      <c r="AH12" s="541"/>
      <c r="AI12" s="465"/>
      <c r="AJ12" s="465"/>
      <c r="AK12" s="465"/>
      <c r="AL12" s="465"/>
      <c r="AM12" s="465"/>
      <c r="AN12" s="465"/>
      <c r="AO12" s="465"/>
      <c r="AP12" s="465"/>
      <c r="AQ12" s="465"/>
      <c r="AR12" s="465"/>
      <c r="AS12" s="465"/>
      <c r="AT12" s="465"/>
      <c r="AU12" s="465"/>
      <c r="AV12" s="465"/>
      <c r="AW12" s="465"/>
      <c r="AX12" s="465"/>
      <c r="AY12" s="465"/>
      <c r="AZ12" s="524">
        <v>1</v>
      </c>
      <c r="BA12" s="524">
        <v>1</v>
      </c>
      <c r="BB12" s="465"/>
      <c r="BC12" s="465"/>
      <c r="BD12" s="465"/>
      <c r="BE12" s="376">
        <f t="shared" si="0"/>
        <v>2</v>
      </c>
      <c r="BF12" s="278"/>
    </row>
    <row r="13" spans="1:101" outlineLevel="1" x14ac:dyDescent="0.3">
      <c r="A13" s="180"/>
      <c r="B13" s="207">
        <v>4</v>
      </c>
      <c r="C13" s="176" t="s">
        <v>188</v>
      </c>
      <c r="D13" s="177" t="s">
        <v>186</v>
      </c>
      <c r="E13" s="177" t="s">
        <v>305</v>
      </c>
      <c r="F13" s="621">
        <v>1</v>
      </c>
      <c r="G13" s="621">
        <v>1</v>
      </c>
      <c r="H13" s="176">
        <v>1</v>
      </c>
      <c r="I13" s="559" t="s">
        <v>272</v>
      </c>
      <c r="J13" s="281"/>
      <c r="K13" s="175"/>
      <c r="L13" s="175"/>
      <c r="M13" s="296"/>
      <c r="N13" s="464"/>
      <c r="O13" s="465"/>
      <c r="P13" s="465"/>
      <c r="Q13" s="465"/>
      <c r="R13" s="465"/>
      <c r="S13" s="465"/>
      <c r="T13" s="465"/>
      <c r="U13" s="465"/>
      <c r="V13" s="465"/>
      <c r="W13" s="465"/>
      <c r="X13" s="465"/>
      <c r="Y13" s="465"/>
      <c r="Z13" s="465"/>
      <c r="AA13" s="465"/>
      <c r="AB13" s="465"/>
      <c r="AC13" s="465"/>
      <c r="AD13" s="465"/>
      <c r="AE13" s="465"/>
      <c r="AF13" s="465"/>
      <c r="AG13" s="541"/>
      <c r="AH13" s="541"/>
      <c r="AI13" s="465"/>
      <c r="AJ13" s="465"/>
      <c r="AK13" s="465"/>
      <c r="AL13" s="465"/>
      <c r="AM13" s="465"/>
      <c r="AN13" s="465"/>
      <c r="AO13" s="465"/>
      <c r="AP13" s="465"/>
      <c r="AQ13" s="465"/>
      <c r="AR13" s="465"/>
      <c r="AS13" s="465"/>
      <c r="AT13" s="465"/>
      <c r="AU13" s="465"/>
      <c r="AV13" s="465"/>
      <c r="AW13" s="465"/>
      <c r="AX13" s="465"/>
      <c r="AY13" s="465"/>
      <c r="AZ13" s="524">
        <v>1</v>
      </c>
      <c r="BA13" s="524">
        <v>1</v>
      </c>
      <c r="BB13" s="465"/>
      <c r="BC13" s="465"/>
      <c r="BD13" s="465"/>
      <c r="BE13" s="376">
        <f t="shared" si="0"/>
        <v>2</v>
      </c>
      <c r="BF13" s="278"/>
    </row>
    <row r="14" spans="1:101" outlineLevel="1" x14ac:dyDescent="0.3">
      <c r="A14" s="180"/>
      <c r="B14" s="207">
        <f t="shared" ref="B14:B15" si="1">B13+1</f>
        <v>5</v>
      </c>
      <c r="C14" s="471" t="s">
        <v>188</v>
      </c>
      <c r="D14" s="557"/>
      <c r="E14" s="557"/>
      <c r="F14" s="622"/>
      <c r="G14" s="622"/>
      <c r="H14" s="176"/>
      <c r="I14" s="560"/>
      <c r="J14" s="472"/>
      <c r="K14" s="473"/>
      <c r="L14" s="473"/>
      <c r="M14" s="474"/>
      <c r="N14" s="475"/>
      <c r="O14" s="476"/>
      <c r="P14" s="476"/>
      <c r="Q14" s="476"/>
      <c r="R14" s="476"/>
      <c r="S14" s="476"/>
      <c r="T14" s="476"/>
      <c r="U14" s="476"/>
      <c r="V14" s="476"/>
      <c r="W14" s="476"/>
      <c r="X14" s="476"/>
      <c r="Y14" s="476"/>
      <c r="Z14" s="476"/>
      <c r="AA14" s="476"/>
      <c r="AB14" s="476"/>
      <c r="AC14" s="476"/>
      <c r="AD14" s="476"/>
      <c r="AE14" s="476"/>
      <c r="AF14" s="476"/>
      <c r="AG14" s="542">
        <v>1</v>
      </c>
      <c r="AH14" s="542">
        <v>1</v>
      </c>
      <c r="AI14" s="476"/>
      <c r="AJ14" s="476"/>
      <c r="AK14" s="476"/>
      <c r="AL14" s="476"/>
      <c r="AM14" s="476"/>
      <c r="AN14" s="476"/>
      <c r="AO14" s="476"/>
      <c r="AP14" s="476"/>
      <c r="AQ14" s="476"/>
      <c r="AR14" s="476"/>
      <c r="AS14" s="476"/>
      <c r="AT14" s="476"/>
      <c r="AU14" s="476"/>
      <c r="AV14" s="476"/>
      <c r="AW14" s="476"/>
      <c r="AX14" s="476"/>
      <c r="AY14" s="476"/>
      <c r="AZ14" s="525">
        <v>1</v>
      </c>
      <c r="BA14" s="525">
        <v>1</v>
      </c>
      <c r="BB14" s="476"/>
      <c r="BC14" s="476"/>
      <c r="BD14" s="476"/>
      <c r="BE14" s="477">
        <f t="shared" si="0"/>
        <v>4</v>
      </c>
      <c r="BF14" s="278"/>
    </row>
    <row r="15" spans="1:101" s="12" customFormat="1" ht="14.4" outlineLevel="1" thickBot="1" x14ac:dyDescent="0.35">
      <c r="A15" s="180"/>
      <c r="B15" s="207">
        <f t="shared" si="1"/>
        <v>6</v>
      </c>
      <c r="C15" s="282" t="s">
        <v>23</v>
      </c>
      <c r="D15" s="283" t="s">
        <v>277</v>
      </c>
      <c r="E15" s="283" t="s">
        <v>306</v>
      </c>
      <c r="F15" s="623"/>
      <c r="G15" s="623"/>
      <c r="H15" s="282" t="s">
        <v>263</v>
      </c>
      <c r="I15" s="562" t="s">
        <v>252</v>
      </c>
      <c r="J15" s="284">
        <v>1</v>
      </c>
      <c r="K15" s="285">
        <v>1</v>
      </c>
      <c r="L15" s="285">
        <v>1</v>
      </c>
      <c r="M15" s="298">
        <v>1</v>
      </c>
      <c r="N15" s="466"/>
      <c r="O15" s="467"/>
      <c r="P15" s="467"/>
      <c r="Q15" s="467"/>
      <c r="R15" s="467"/>
      <c r="S15" s="467"/>
      <c r="T15" s="467"/>
      <c r="U15" s="467"/>
      <c r="V15" s="467"/>
      <c r="W15" s="467"/>
      <c r="X15" s="467">
        <v>1</v>
      </c>
      <c r="Y15" s="467">
        <v>1</v>
      </c>
      <c r="Z15" s="467">
        <v>1</v>
      </c>
      <c r="AA15" s="467"/>
      <c r="AB15" s="467"/>
      <c r="AC15" s="467"/>
      <c r="AD15" s="467"/>
      <c r="AE15" s="467"/>
      <c r="AF15" s="467"/>
      <c r="AG15" s="543">
        <v>1</v>
      </c>
      <c r="AH15" s="543">
        <v>1</v>
      </c>
      <c r="AI15" s="467"/>
      <c r="AJ15" s="467"/>
      <c r="AK15" s="467"/>
      <c r="AL15" s="467"/>
      <c r="AM15" s="467"/>
      <c r="AN15" s="467"/>
      <c r="AO15" s="467"/>
      <c r="AP15" s="467"/>
      <c r="AQ15" s="467"/>
      <c r="AR15" s="467"/>
      <c r="AS15" s="467"/>
      <c r="AT15" s="467"/>
      <c r="AU15" s="467"/>
      <c r="AV15" s="467"/>
      <c r="AW15" s="467"/>
      <c r="AX15" s="467"/>
      <c r="AY15" s="467"/>
      <c r="AZ15" s="526">
        <v>1</v>
      </c>
      <c r="BA15" s="526">
        <v>1</v>
      </c>
      <c r="BB15" s="467"/>
      <c r="BC15" s="467"/>
      <c r="BD15" s="467"/>
      <c r="BE15" s="478">
        <f t="shared" si="0"/>
        <v>7</v>
      </c>
      <c r="BF15" s="278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9"/>
      <c r="CP15" s="9"/>
      <c r="CQ15" s="9"/>
      <c r="CR15" s="9"/>
      <c r="CS15" s="9"/>
      <c r="CT15" s="9"/>
      <c r="CU15" s="9"/>
      <c r="CV15" s="9"/>
      <c r="CW15" s="9"/>
    </row>
    <row r="16" spans="1:101" s="261" customFormat="1" ht="14.4" thickBot="1" x14ac:dyDescent="0.35">
      <c r="A16" s="280"/>
      <c r="B16" s="263"/>
      <c r="C16" s="265"/>
      <c r="D16" s="264"/>
      <c r="E16" s="264"/>
      <c r="F16" s="265"/>
      <c r="G16" s="265"/>
      <c r="H16" s="550" t="s">
        <v>159</v>
      </c>
      <c r="I16" s="307"/>
      <c r="J16" s="266">
        <f>SUM(J12:J15)</f>
        <v>1</v>
      </c>
      <c r="K16" s="266">
        <f>SUM(K12:K15)</f>
        <v>1</v>
      </c>
      <c r="L16" s="266">
        <f>SUM(L12:L15)</f>
        <v>1</v>
      </c>
      <c r="M16" s="302">
        <f>SUM(M12:M15)</f>
        <v>1</v>
      </c>
      <c r="N16" s="592">
        <f t="shared" ref="N16:BD16" si="2">SUM(N10:N15)</f>
        <v>0</v>
      </c>
      <c r="O16" s="593">
        <f t="shared" si="2"/>
        <v>0</v>
      </c>
      <c r="P16" s="593">
        <f t="shared" si="2"/>
        <v>1</v>
      </c>
      <c r="Q16" s="593">
        <f t="shared" si="2"/>
        <v>1</v>
      </c>
      <c r="R16" s="593">
        <f t="shared" si="2"/>
        <v>1</v>
      </c>
      <c r="S16" s="593">
        <f t="shared" si="2"/>
        <v>1</v>
      </c>
      <c r="T16" s="593">
        <f t="shared" si="2"/>
        <v>0</v>
      </c>
      <c r="U16" s="593">
        <f t="shared" si="2"/>
        <v>0</v>
      </c>
      <c r="V16" s="593">
        <f t="shared" si="2"/>
        <v>0</v>
      </c>
      <c r="W16" s="593">
        <f t="shared" si="2"/>
        <v>1</v>
      </c>
      <c r="X16" s="593">
        <f t="shared" si="2"/>
        <v>2</v>
      </c>
      <c r="Y16" s="593">
        <f t="shared" si="2"/>
        <v>3</v>
      </c>
      <c r="Z16" s="593">
        <f t="shared" si="2"/>
        <v>3</v>
      </c>
      <c r="AA16" s="593">
        <f t="shared" si="2"/>
        <v>1</v>
      </c>
      <c r="AB16" s="593">
        <f t="shared" si="2"/>
        <v>0</v>
      </c>
      <c r="AC16" s="593">
        <f t="shared" si="2"/>
        <v>0</v>
      </c>
      <c r="AD16" s="593">
        <f t="shared" si="2"/>
        <v>0</v>
      </c>
      <c r="AE16" s="593">
        <f t="shared" si="2"/>
        <v>1</v>
      </c>
      <c r="AF16" s="593">
        <f t="shared" si="2"/>
        <v>1</v>
      </c>
      <c r="AG16" s="593">
        <f t="shared" si="2"/>
        <v>4</v>
      </c>
      <c r="AH16" s="593">
        <f t="shared" si="2"/>
        <v>4</v>
      </c>
      <c r="AI16" s="593">
        <f t="shared" si="2"/>
        <v>1</v>
      </c>
      <c r="AJ16" s="593">
        <f t="shared" si="2"/>
        <v>1</v>
      </c>
      <c r="AK16" s="593">
        <f t="shared" si="2"/>
        <v>0</v>
      </c>
      <c r="AL16" s="593">
        <f t="shared" si="2"/>
        <v>0</v>
      </c>
      <c r="AM16" s="593">
        <f t="shared" si="2"/>
        <v>0</v>
      </c>
      <c r="AN16" s="593">
        <f t="shared" si="2"/>
        <v>1</v>
      </c>
      <c r="AO16" s="593">
        <f t="shared" si="2"/>
        <v>1</v>
      </c>
      <c r="AP16" s="593">
        <f t="shared" si="2"/>
        <v>1</v>
      </c>
      <c r="AQ16" s="593">
        <f t="shared" si="2"/>
        <v>1</v>
      </c>
      <c r="AR16" s="593">
        <f t="shared" si="2"/>
        <v>1</v>
      </c>
      <c r="AS16" s="593">
        <f t="shared" si="2"/>
        <v>0</v>
      </c>
      <c r="AT16" s="593">
        <f t="shared" si="2"/>
        <v>0</v>
      </c>
      <c r="AU16" s="593">
        <f t="shared" si="2"/>
        <v>0</v>
      </c>
      <c r="AV16" s="593">
        <f t="shared" si="2"/>
        <v>0</v>
      </c>
      <c r="AW16" s="593">
        <f t="shared" si="2"/>
        <v>1</v>
      </c>
      <c r="AX16" s="593">
        <f t="shared" si="2"/>
        <v>1</v>
      </c>
      <c r="AY16" s="593">
        <f t="shared" si="2"/>
        <v>1</v>
      </c>
      <c r="AZ16" s="593">
        <f t="shared" si="2"/>
        <v>6</v>
      </c>
      <c r="BA16" s="593">
        <f t="shared" si="2"/>
        <v>6</v>
      </c>
      <c r="BB16" s="593">
        <f t="shared" si="2"/>
        <v>1</v>
      </c>
      <c r="BC16" s="593">
        <f t="shared" si="2"/>
        <v>0</v>
      </c>
      <c r="BD16" s="593">
        <f t="shared" si="2"/>
        <v>0</v>
      </c>
      <c r="BE16" s="582">
        <f t="shared" si="0"/>
        <v>47</v>
      </c>
      <c r="BF16" s="280"/>
    </row>
    <row r="17" spans="1:58" x14ac:dyDescent="0.3">
      <c r="A17" s="180"/>
      <c r="B17" s="777" t="s">
        <v>191</v>
      </c>
      <c r="C17" s="778"/>
      <c r="D17" s="778"/>
      <c r="E17" s="778"/>
      <c r="F17" s="778"/>
      <c r="G17" s="778"/>
      <c r="H17" s="778"/>
      <c r="I17" s="779"/>
      <c r="J17" s="269"/>
      <c r="K17" s="269"/>
      <c r="L17" s="269"/>
      <c r="M17" s="269"/>
      <c r="N17" s="468"/>
      <c r="O17" s="468"/>
      <c r="P17" s="468"/>
      <c r="Q17" s="468"/>
      <c r="R17" s="468"/>
      <c r="S17" s="468"/>
      <c r="T17" s="468"/>
      <c r="U17" s="468"/>
      <c r="V17" s="468"/>
      <c r="W17" s="468"/>
      <c r="X17" s="468"/>
      <c r="Y17" s="468"/>
      <c r="Z17" s="468"/>
      <c r="AA17" s="468"/>
      <c r="AB17" s="468"/>
      <c r="AC17" s="468"/>
      <c r="AD17" s="468"/>
      <c r="AE17" s="468"/>
      <c r="AF17" s="468"/>
      <c r="AG17" s="544"/>
      <c r="AH17" s="544"/>
      <c r="AI17" s="468"/>
      <c r="AJ17" s="468"/>
      <c r="AK17" s="468"/>
      <c r="AL17" s="468"/>
      <c r="AM17" s="468"/>
      <c r="AN17" s="468"/>
      <c r="AO17" s="468"/>
      <c r="AP17" s="468"/>
      <c r="AQ17" s="468"/>
      <c r="AR17" s="468"/>
      <c r="AS17" s="468"/>
      <c r="AT17" s="468"/>
      <c r="AU17" s="468"/>
      <c r="AV17" s="468"/>
      <c r="AW17" s="468"/>
      <c r="AX17" s="468"/>
      <c r="AY17" s="468"/>
      <c r="AZ17" s="527"/>
      <c r="BA17" s="527"/>
      <c r="BB17" s="468"/>
      <c r="BC17" s="468"/>
      <c r="BD17" s="468"/>
      <c r="BE17" s="270"/>
      <c r="BF17" s="180"/>
    </row>
    <row r="18" spans="1:58" ht="17.399999999999999" customHeight="1" outlineLevel="1" x14ac:dyDescent="0.3">
      <c r="A18" s="180"/>
      <c r="B18" s="207">
        <v>1</v>
      </c>
      <c r="C18" s="176"/>
      <c r="D18" s="177"/>
      <c r="E18" s="177"/>
      <c r="F18" s="621"/>
      <c r="G18" s="621"/>
      <c r="H18" s="176"/>
      <c r="I18" s="309"/>
      <c r="J18" s="183"/>
      <c r="K18" s="183"/>
      <c r="L18" s="183"/>
      <c r="M18" s="182"/>
      <c r="N18" s="464"/>
      <c r="O18" s="465"/>
      <c r="P18" s="465"/>
      <c r="Q18" s="465"/>
      <c r="R18" s="465"/>
      <c r="S18" s="465"/>
      <c r="T18" s="465"/>
      <c r="U18" s="465"/>
      <c r="V18" s="465"/>
      <c r="W18" s="465"/>
      <c r="X18" s="465"/>
      <c r="Y18" s="465"/>
      <c r="Z18" s="465"/>
      <c r="AA18" s="465"/>
      <c r="AB18" s="465"/>
      <c r="AC18" s="465"/>
      <c r="AD18" s="465"/>
      <c r="AE18" s="465"/>
      <c r="AF18" s="465"/>
      <c r="AG18" s="541">
        <v>3</v>
      </c>
      <c r="AH18" s="541">
        <v>3</v>
      </c>
      <c r="AI18" s="465"/>
      <c r="AJ18" s="465"/>
      <c r="AK18" s="465"/>
      <c r="AL18" s="465"/>
      <c r="AM18" s="465"/>
      <c r="AN18" s="465"/>
      <c r="AO18" s="465"/>
      <c r="AP18" s="465"/>
      <c r="AQ18" s="465"/>
      <c r="AR18" s="465"/>
      <c r="AS18" s="465"/>
      <c r="AT18" s="465"/>
      <c r="AU18" s="465"/>
      <c r="AV18" s="465"/>
      <c r="AW18" s="465"/>
      <c r="AX18" s="465"/>
      <c r="AY18" s="465"/>
      <c r="AZ18" s="524"/>
      <c r="BA18" s="524"/>
      <c r="BB18" s="465"/>
      <c r="BC18" s="465"/>
      <c r="BD18" s="465"/>
      <c r="BE18" s="378">
        <f>SUM(N18:BD18)</f>
        <v>6</v>
      </c>
      <c r="BF18" s="180" t="s">
        <v>8</v>
      </c>
    </row>
    <row r="19" spans="1:58" s="10" customFormat="1" outlineLevel="1" x14ac:dyDescent="0.3">
      <c r="A19" s="275"/>
      <c r="B19" s="207">
        <v>2</v>
      </c>
      <c r="C19" s="176"/>
      <c r="D19" s="177" t="s">
        <v>12</v>
      </c>
      <c r="E19" s="177" t="s">
        <v>303</v>
      </c>
      <c r="F19" s="621">
        <v>1</v>
      </c>
      <c r="G19" s="621">
        <v>1</v>
      </c>
      <c r="H19" s="176">
        <v>1</v>
      </c>
      <c r="I19" s="309" t="s">
        <v>274</v>
      </c>
      <c r="J19" s="183"/>
      <c r="K19" s="183"/>
      <c r="L19" s="183"/>
      <c r="M19" s="182"/>
      <c r="N19" s="464"/>
      <c r="O19" s="465"/>
      <c r="P19" s="465"/>
      <c r="Q19" s="465"/>
      <c r="R19" s="465"/>
      <c r="S19" s="465"/>
      <c r="T19" s="465"/>
      <c r="U19" s="465"/>
      <c r="V19" s="465"/>
      <c r="W19" s="465"/>
      <c r="X19" s="465"/>
      <c r="Y19" s="465"/>
      <c r="Z19" s="465"/>
      <c r="AA19" s="465"/>
      <c r="AB19" s="465"/>
      <c r="AC19" s="465"/>
      <c r="AD19" s="465"/>
      <c r="AE19" s="465"/>
      <c r="AF19" s="465"/>
      <c r="AG19" s="541"/>
      <c r="AH19" s="541"/>
      <c r="AI19" s="465"/>
      <c r="AJ19" s="465"/>
      <c r="AK19" s="465"/>
      <c r="AL19" s="465"/>
      <c r="AM19" s="465"/>
      <c r="AN19" s="465"/>
      <c r="AO19" s="465"/>
      <c r="AP19" s="465"/>
      <c r="AQ19" s="465"/>
      <c r="AR19" s="465"/>
      <c r="AS19" s="465"/>
      <c r="AT19" s="465"/>
      <c r="AU19" s="465"/>
      <c r="AV19" s="465"/>
      <c r="AW19" s="465"/>
      <c r="AX19" s="465"/>
      <c r="AY19" s="465"/>
      <c r="AZ19" s="524">
        <v>1</v>
      </c>
      <c r="BA19" s="524">
        <v>1</v>
      </c>
      <c r="BB19" s="465"/>
      <c r="BC19" s="465"/>
      <c r="BD19" s="465"/>
      <c r="BE19" s="378">
        <f>SUM(N19:BD19)</f>
        <v>2</v>
      </c>
      <c r="BF19" s="275"/>
    </row>
    <row r="20" spans="1:58" s="10" customFormat="1" outlineLevel="1" x14ac:dyDescent="0.3">
      <c r="A20" s="275"/>
      <c r="B20" s="479">
        <v>3</v>
      </c>
      <c r="C20" s="480"/>
      <c r="D20" s="481" t="s">
        <v>273</v>
      </c>
      <c r="E20" s="481" t="s">
        <v>303</v>
      </c>
      <c r="F20" s="624"/>
      <c r="G20" s="624">
        <v>1</v>
      </c>
      <c r="H20" s="471">
        <v>1</v>
      </c>
      <c r="I20" s="482" t="s">
        <v>250</v>
      </c>
      <c r="J20" s="483"/>
      <c r="K20" s="483"/>
      <c r="L20" s="483"/>
      <c r="M20" s="484"/>
      <c r="N20" s="485"/>
      <c r="O20" s="486"/>
      <c r="P20" s="486"/>
      <c r="Q20" s="486"/>
      <c r="R20" s="486"/>
      <c r="S20" s="486"/>
      <c r="T20" s="486"/>
      <c r="U20" s="486"/>
      <c r="V20" s="486"/>
      <c r="W20" s="486"/>
      <c r="X20" s="486"/>
      <c r="Y20" s="486"/>
      <c r="Z20" s="486"/>
      <c r="AA20" s="486"/>
      <c r="AB20" s="486"/>
      <c r="AC20" s="486"/>
      <c r="AD20" s="486"/>
      <c r="AE20" s="486"/>
      <c r="AF20" s="486"/>
      <c r="AG20" s="545"/>
      <c r="AH20" s="545"/>
      <c r="AI20" s="486"/>
      <c r="AJ20" s="486"/>
      <c r="AK20" s="486"/>
      <c r="AL20" s="486"/>
      <c r="AM20" s="486"/>
      <c r="AN20" s="486"/>
      <c r="AO20" s="486"/>
      <c r="AP20" s="486"/>
      <c r="AQ20" s="486">
        <v>1</v>
      </c>
      <c r="AR20" s="486">
        <v>1</v>
      </c>
      <c r="AS20" s="486"/>
      <c r="AT20" s="486"/>
      <c r="AU20" s="486"/>
      <c r="AV20" s="486"/>
      <c r="AW20" s="486"/>
      <c r="AX20" s="486"/>
      <c r="AY20" s="486"/>
      <c r="AZ20" s="528">
        <v>1</v>
      </c>
      <c r="BA20" s="528">
        <v>1</v>
      </c>
      <c r="BB20" s="486"/>
      <c r="BC20" s="486"/>
      <c r="BD20" s="486"/>
      <c r="BE20" s="487"/>
      <c r="BF20" s="275"/>
    </row>
    <row r="21" spans="1:58" s="10" customFormat="1" ht="14.4" outlineLevel="1" thickBot="1" x14ac:dyDescent="0.35">
      <c r="A21" s="275"/>
      <c r="B21" s="479">
        <v>4</v>
      </c>
      <c r="C21" s="480"/>
      <c r="D21" s="481" t="s">
        <v>302</v>
      </c>
      <c r="E21" s="481" t="s">
        <v>306</v>
      </c>
      <c r="F21" s="624">
        <v>2</v>
      </c>
      <c r="G21" s="624">
        <v>3</v>
      </c>
      <c r="H21" s="471">
        <v>3</v>
      </c>
      <c r="I21" s="482" t="s">
        <v>250</v>
      </c>
      <c r="J21" s="616"/>
      <c r="K21" s="483"/>
      <c r="L21" s="483"/>
      <c r="M21" s="484"/>
      <c r="N21" s="485"/>
      <c r="O21" s="486"/>
      <c r="P21" s="486"/>
      <c r="Q21" s="486"/>
      <c r="R21" s="486"/>
      <c r="S21" s="486"/>
      <c r="T21" s="486"/>
      <c r="U21" s="486"/>
      <c r="V21" s="486"/>
      <c r="W21" s="486"/>
      <c r="X21" s="486"/>
      <c r="Y21" s="486"/>
      <c r="Z21" s="486"/>
      <c r="AA21" s="486"/>
      <c r="AB21" s="486"/>
      <c r="AC21" s="486"/>
      <c r="AD21" s="486"/>
      <c r="AE21" s="486"/>
      <c r="AF21" s="486"/>
      <c r="AG21" s="545"/>
      <c r="AH21" s="545"/>
      <c r="AI21" s="486"/>
      <c r="AJ21" s="486"/>
      <c r="AK21" s="486"/>
      <c r="AL21" s="486"/>
      <c r="AM21" s="486"/>
      <c r="AN21" s="486"/>
      <c r="AO21" s="486"/>
      <c r="AP21" s="486"/>
      <c r="AQ21" s="486"/>
      <c r="AR21" s="486"/>
      <c r="AS21" s="486"/>
      <c r="AT21" s="486"/>
      <c r="AU21" s="486"/>
      <c r="AV21" s="486"/>
      <c r="AW21" s="486"/>
      <c r="AX21" s="486"/>
      <c r="AY21" s="486"/>
      <c r="AZ21" s="528"/>
      <c r="BA21" s="528"/>
      <c r="BB21" s="486"/>
      <c r="BC21" s="486"/>
      <c r="BD21" s="486"/>
      <c r="BE21" s="487"/>
      <c r="BF21" s="275"/>
    </row>
    <row r="22" spans="1:58" ht="14.4" thickBot="1" x14ac:dyDescent="0.35">
      <c r="A22" s="180"/>
      <c r="B22" s="772"/>
      <c r="C22" s="773"/>
      <c r="D22" s="773"/>
      <c r="E22" s="579"/>
      <c r="F22" s="615"/>
      <c r="G22" s="615"/>
      <c r="H22" s="583" t="s">
        <v>159</v>
      </c>
      <c r="I22" s="581"/>
      <c r="J22" s="490">
        <f t="shared" ref="J22:BD22" si="3">SUM(J18:J19)</f>
        <v>0</v>
      </c>
      <c r="K22" s="262">
        <f t="shared" si="3"/>
        <v>0</v>
      </c>
      <c r="L22" s="262">
        <f t="shared" si="3"/>
        <v>0</v>
      </c>
      <c r="M22" s="262">
        <f t="shared" si="3"/>
        <v>0</v>
      </c>
      <c r="N22" s="592">
        <f t="shared" si="3"/>
        <v>0</v>
      </c>
      <c r="O22" s="593">
        <f t="shared" si="3"/>
        <v>0</v>
      </c>
      <c r="P22" s="593">
        <f t="shared" si="3"/>
        <v>0</v>
      </c>
      <c r="Q22" s="593">
        <f t="shared" si="3"/>
        <v>0</v>
      </c>
      <c r="R22" s="593">
        <f t="shared" si="3"/>
        <v>0</v>
      </c>
      <c r="S22" s="593">
        <f t="shared" si="3"/>
        <v>0</v>
      </c>
      <c r="T22" s="593">
        <f t="shared" si="3"/>
        <v>0</v>
      </c>
      <c r="U22" s="593">
        <f t="shared" si="3"/>
        <v>0</v>
      </c>
      <c r="V22" s="593">
        <f t="shared" si="3"/>
        <v>0</v>
      </c>
      <c r="W22" s="593">
        <f t="shared" si="3"/>
        <v>0</v>
      </c>
      <c r="X22" s="593">
        <f t="shared" si="3"/>
        <v>0</v>
      </c>
      <c r="Y22" s="593">
        <f t="shared" si="3"/>
        <v>0</v>
      </c>
      <c r="Z22" s="593">
        <f t="shared" si="3"/>
        <v>0</v>
      </c>
      <c r="AA22" s="593">
        <f t="shared" si="3"/>
        <v>0</v>
      </c>
      <c r="AB22" s="593">
        <f t="shared" si="3"/>
        <v>0</v>
      </c>
      <c r="AC22" s="593">
        <f t="shared" si="3"/>
        <v>0</v>
      </c>
      <c r="AD22" s="593">
        <f t="shared" si="3"/>
        <v>0</v>
      </c>
      <c r="AE22" s="593">
        <f t="shared" si="3"/>
        <v>0</v>
      </c>
      <c r="AF22" s="593">
        <f t="shared" si="3"/>
        <v>0</v>
      </c>
      <c r="AG22" s="593">
        <f t="shared" si="3"/>
        <v>3</v>
      </c>
      <c r="AH22" s="593">
        <f t="shared" si="3"/>
        <v>3</v>
      </c>
      <c r="AI22" s="606">
        <f t="shared" si="3"/>
        <v>0</v>
      </c>
      <c r="AJ22" s="606">
        <f t="shared" si="3"/>
        <v>0</v>
      </c>
      <c r="AK22" s="606">
        <f t="shared" si="3"/>
        <v>0</v>
      </c>
      <c r="AL22" s="606">
        <f t="shared" si="3"/>
        <v>0</v>
      </c>
      <c r="AM22" s="606">
        <f t="shared" si="3"/>
        <v>0</v>
      </c>
      <c r="AN22" s="606">
        <f t="shared" si="3"/>
        <v>0</v>
      </c>
      <c r="AO22" s="606">
        <f t="shared" si="3"/>
        <v>0</v>
      </c>
      <c r="AP22" s="606">
        <f t="shared" si="3"/>
        <v>0</v>
      </c>
      <c r="AQ22" s="606">
        <f t="shared" si="3"/>
        <v>0</v>
      </c>
      <c r="AR22" s="606">
        <f t="shared" si="3"/>
        <v>0</v>
      </c>
      <c r="AS22" s="606">
        <f t="shared" si="3"/>
        <v>0</v>
      </c>
      <c r="AT22" s="606">
        <f t="shared" si="3"/>
        <v>0</v>
      </c>
      <c r="AU22" s="606">
        <f t="shared" si="3"/>
        <v>0</v>
      </c>
      <c r="AV22" s="606">
        <f t="shared" si="3"/>
        <v>0</v>
      </c>
      <c r="AW22" s="606">
        <f t="shared" si="3"/>
        <v>0</v>
      </c>
      <c r="AX22" s="606">
        <f t="shared" si="3"/>
        <v>0</v>
      </c>
      <c r="AY22" s="606">
        <f t="shared" si="3"/>
        <v>0</v>
      </c>
      <c r="AZ22" s="593">
        <f t="shared" si="3"/>
        <v>1</v>
      </c>
      <c r="BA22" s="593">
        <f t="shared" si="3"/>
        <v>1</v>
      </c>
      <c r="BB22" s="593">
        <f t="shared" si="3"/>
        <v>0</v>
      </c>
      <c r="BC22" s="593">
        <f t="shared" si="3"/>
        <v>0</v>
      </c>
      <c r="BD22" s="593">
        <f t="shared" si="3"/>
        <v>0</v>
      </c>
      <c r="BE22" s="582">
        <f>SUM(N22:BD22)</f>
        <v>8</v>
      </c>
      <c r="BF22" s="180"/>
    </row>
    <row r="23" spans="1:58" s="292" customFormat="1" ht="14.4" thickBot="1" x14ac:dyDescent="0.35">
      <c r="A23" s="291"/>
      <c r="B23" s="587" t="s">
        <v>249</v>
      </c>
      <c r="C23" s="588"/>
      <c r="D23" s="589"/>
      <c r="E23" s="589"/>
      <c r="F23" s="589"/>
      <c r="G23" s="589"/>
      <c r="H23" s="590"/>
      <c r="I23" s="591"/>
      <c r="J23" s="301">
        <f t="shared" ref="J23:BD23" si="4">J16+J22</f>
        <v>1</v>
      </c>
      <c r="K23" s="301">
        <f t="shared" si="4"/>
        <v>1</v>
      </c>
      <c r="L23" s="301">
        <f t="shared" si="4"/>
        <v>1</v>
      </c>
      <c r="M23" s="301">
        <f t="shared" si="4"/>
        <v>1</v>
      </c>
      <c r="N23" s="584">
        <f t="shared" si="4"/>
        <v>0</v>
      </c>
      <c r="O23" s="585">
        <f t="shared" si="4"/>
        <v>0</v>
      </c>
      <c r="P23" s="585">
        <f t="shared" si="4"/>
        <v>1</v>
      </c>
      <c r="Q23" s="585">
        <f t="shared" si="4"/>
        <v>1</v>
      </c>
      <c r="R23" s="585">
        <f t="shared" si="4"/>
        <v>1</v>
      </c>
      <c r="S23" s="585">
        <f t="shared" si="4"/>
        <v>1</v>
      </c>
      <c r="T23" s="585">
        <f t="shared" si="4"/>
        <v>0</v>
      </c>
      <c r="U23" s="585">
        <f t="shared" si="4"/>
        <v>0</v>
      </c>
      <c r="V23" s="585">
        <f t="shared" si="4"/>
        <v>0</v>
      </c>
      <c r="W23" s="585">
        <f t="shared" si="4"/>
        <v>1</v>
      </c>
      <c r="X23" s="585">
        <f t="shared" si="4"/>
        <v>2</v>
      </c>
      <c r="Y23" s="585">
        <f t="shared" si="4"/>
        <v>3</v>
      </c>
      <c r="Z23" s="585">
        <f t="shared" si="4"/>
        <v>3</v>
      </c>
      <c r="AA23" s="585">
        <f t="shared" si="4"/>
        <v>1</v>
      </c>
      <c r="AB23" s="585">
        <f t="shared" si="4"/>
        <v>0</v>
      </c>
      <c r="AC23" s="585">
        <f t="shared" si="4"/>
        <v>0</v>
      </c>
      <c r="AD23" s="585">
        <f t="shared" si="4"/>
        <v>0</v>
      </c>
      <c r="AE23" s="585">
        <f t="shared" si="4"/>
        <v>1</v>
      </c>
      <c r="AF23" s="585">
        <f t="shared" si="4"/>
        <v>1</v>
      </c>
      <c r="AG23" s="585">
        <f t="shared" si="4"/>
        <v>7</v>
      </c>
      <c r="AH23" s="585">
        <f t="shared" si="4"/>
        <v>7</v>
      </c>
      <c r="AI23" s="585">
        <f t="shared" si="4"/>
        <v>1</v>
      </c>
      <c r="AJ23" s="585">
        <f t="shared" si="4"/>
        <v>1</v>
      </c>
      <c r="AK23" s="585">
        <f t="shared" si="4"/>
        <v>0</v>
      </c>
      <c r="AL23" s="585">
        <f t="shared" si="4"/>
        <v>0</v>
      </c>
      <c r="AM23" s="585">
        <f t="shared" si="4"/>
        <v>0</v>
      </c>
      <c r="AN23" s="585">
        <f t="shared" si="4"/>
        <v>1</v>
      </c>
      <c r="AO23" s="585">
        <f t="shared" si="4"/>
        <v>1</v>
      </c>
      <c r="AP23" s="585">
        <f t="shared" si="4"/>
        <v>1</v>
      </c>
      <c r="AQ23" s="585">
        <f t="shared" si="4"/>
        <v>1</v>
      </c>
      <c r="AR23" s="585">
        <f t="shared" si="4"/>
        <v>1</v>
      </c>
      <c r="AS23" s="585">
        <f t="shared" si="4"/>
        <v>0</v>
      </c>
      <c r="AT23" s="585">
        <f t="shared" si="4"/>
        <v>0</v>
      </c>
      <c r="AU23" s="585">
        <f t="shared" si="4"/>
        <v>0</v>
      </c>
      <c r="AV23" s="585">
        <f t="shared" si="4"/>
        <v>0</v>
      </c>
      <c r="AW23" s="585">
        <f t="shared" si="4"/>
        <v>1</v>
      </c>
      <c r="AX23" s="585">
        <f t="shared" si="4"/>
        <v>1</v>
      </c>
      <c r="AY23" s="585">
        <f t="shared" si="4"/>
        <v>1</v>
      </c>
      <c r="AZ23" s="585">
        <f t="shared" si="4"/>
        <v>7</v>
      </c>
      <c r="BA23" s="585">
        <f t="shared" si="4"/>
        <v>7</v>
      </c>
      <c r="BB23" s="585">
        <f t="shared" si="4"/>
        <v>1</v>
      </c>
      <c r="BC23" s="585">
        <f t="shared" si="4"/>
        <v>0</v>
      </c>
      <c r="BD23" s="585">
        <f t="shared" si="4"/>
        <v>0</v>
      </c>
      <c r="BE23" s="586">
        <f>SUM(N23:BD23)</f>
        <v>55</v>
      </c>
      <c r="BF23" s="291"/>
    </row>
    <row r="24" spans="1:58" s="180" customFormat="1" ht="14.4" thickBot="1" x14ac:dyDescent="0.35">
      <c r="A24" s="178"/>
      <c r="B24" s="178"/>
      <c r="C24" s="179"/>
      <c r="D24" s="178"/>
      <c r="E24" s="178"/>
      <c r="F24" s="178"/>
      <c r="G24" s="178"/>
      <c r="H24" s="551"/>
      <c r="I24" s="310"/>
      <c r="J24" s="181"/>
      <c r="K24" s="181"/>
      <c r="L24" s="181"/>
      <c r="M24" s="181"/>
      <c r="N24" s="469"/>
      <c r="O24" s="469"/>
      <c r="P24" s="469"/>
      <c r="Q24" s="469"/>
      <c r="R24" s="469"/>
      <c r="S24" s="469"/>
      <c r="T24" s="469"/>
      <c r="U24" s="469"/>
      <c r="V24" s="469"/>
      <c r="W24" s="469"/>
      <c r="X24" s="469"/>
      <c r="Y24" s="469"/>
      <c r="Z24" s="469"/>
      <c r="AA24" s="469"/>
      <c r="AB24" s="469"/>
      <c r="AC24" s="469"/>
      <c r="AD24" s="469"/>
      <c r="AE24" s="469"/>
      <c r="AF24" s="469"/>
      <c r="AG24" s="546"/>
      <c r="AH24" s="546"/>
      <c r="AI24" s="469"/>
      <c r="AJ24" s="469"/>
      <c r="AK24" s="469"/>
      <c r="AL24" s="469"/>
      <c r="AM24" s="469"/>
      <c r="AN24" s="469"/>
      <c r="AO24" s="469"/>
      <c r="AP24" s="469"/>
      <c r="AQ24" s="469"/>
      <c r="AR24" s="469"/>
      <c r="AS24" s="469"/>
      <c r="AT24" s="469"/>
      <c r="AU24" s="469"/>
      <c r="AV24" s="469"/>
      <c r="AW24" s="469"/>
      <c r="AX24" s="469"/>
      <c r="AY24" s="469"/>
      <c r="AZ24" s="529"/>
      <c r="BA24" s="529"/>
      <c r="BB24" s="469"/>
      <c r="BC24" s="469"/>
      <c r="BD24" s="469"/>
      <c r="BE24" s="379"/>
    </row>
    <row r="25" spans="1:58" x14ac:dyDescent="0.3">
      <c r="A25" s="180"/>
      <c r="B25" s="328" t="s">
        <v>189</v>
      </c>
      <c r="C25" s="268"/>
      <c r="D25" s="268"/>
      <c r="E25" s="268"/>
      <c r="F25" s="625"/>
      <c r="G25" s="625"/>
      <c r="H25" s="268"/>
      <c r="I25" s="308"/>
      <c r="J25" s="269"/>
      <c r="K25" s="269"/>
      <c r="L25" s="269"/>
      <c r="M25" s="269"/>
      <c r="N25" s="468"/>
      <c r="O25" s="468"/>
      <c r="P25" s="468"/>
      <c r="Q25" s="468"/>
      <c r="R25" s="468"/>
      <c r="S25" s="468"/>
      <c r="T25" s="468"/>
      <c r="U25" s="468"/>
      <c r="V25" s="468"/>
      <c r="W25" s="468"/>
      <c r="X25" s="468"/>
      <c r="Y25" s="468"/>
      <c r="Z25" s="468"/>
      <c r="AA25" s="468"/>
      <c r="AB25" s="468"/>
      <c r="AC25" s="468"/>
      <c r="AD25" s="468"/>
      <c r="AE25" s="468"/>
      <c r="AF25" s="468"/>
      <c r="AG25" s="544"/>
      <c r="AH25" s="544"/>
      <c r="AI25" s="468"/>
      <c r="AJ25" s="468"/>
      <c r="AK25" s="468"/>
      <c r="AL25" s="468"/>
      <c r="AM25" s="468"/>
      <c r="AN25" s="468"/>
      <c r="AO25" s="468"/>
      <c r="AP25" s="468"/>
      <c r="AQ25" s="468"/>
      <c r="AR25" s="468"/>
      <c r="AS25" s="468"/>
      <c r="AT25" s="468"/>
      <c r="AU25" s="468"/>
      <c r="AV25" s="468"/>
      <c r="AW25" s="468"/>
      <c r="AX25" s="468"/>
      <c r="AY25" s="468"/>
      <c r="AZ25" s="527"/>
      <c r="BA25" s="527"/>
      <c r="BB25" s="468"/>
      <c r="BC25" s="468"/>
      <c r="BD25" s="468"/>
      <c r="BE25" s="270"/>
      <c r="BF25" s="180"/>
    </row>
    <row r="26" spans="1:58" outlineLevel="1" x14ac:dyDescent="0.3">
      <c r="A26" s="180"/>
      <c r="B26" s="207">
        <v>1</v>
      </c>
      <c r="C26" s="176"/>
      <c r="D26" s="177" t="s">
        <v>157</v>
      </c>
      <c r="E26" s="177"/>
      <c r="F26" s="621"/>
      <c r="G26" s="621">
        <v>2</v>
      </c>
      <c r="H26" s="176">
        <v>2</v>
      </c>
      <c r="I26" s="309" t="s">
        <v>264</v>
      </c>
      <c r="J26" s="11"/>
      <c r="K26" s="11"/>
      <c r="L26" s="11"/>
      <c r="M26" s="11"/>
      <c r="N26" s="465"/>
      <c r="O26" s="465"/>
      <c r="P26" s="465"/>
      <c r="Q26" s="465"/>
      <c r="R26" s="465"/>
      <c r="S26" s="465"/>
      <c r="T26" s="465"/>
      <c r="U26" s="465"/>
      <c r="V26" s="465"/>
      <c r="W26" s="465"/>
      <c r="X26" s="465"/>
      <c r="Y26" s="465"/>
      <c r="Z26" s="465"/>
      <c r="AA26" s="465"/>
      <c r="AB26" s="465"/>
      <c r="AC26" s="465"/>
      <c r="AD26" s="465"/>
      <c r="AE26" s="465"/>
      <c r="AF26" s="465"/>
      <c r="AG26" s="541">
        <v>1</v>
      </c>
      <c r="AH26" s="541">
        <v>1</v>
      </c>
      <c r="AI26" s="465"/>
      <c r="AJ26" s="465"/>
      <c r="AK26" s="465"/>
      <c r="AL26" s="465"/>
      <c r="AM26" s="465"/>
      <c r="AN26" s="465"/>
      <c r="AO26" s="465"/>
      <c r="AP26" s="465"/>
      <c r="AQ26" s="465"/>
      <c r="AR26" s="465"/>
      <c r="AS26" s="465"/>
      <c r="AT26" s="465"/>
      <c r="AU26" s="465"/>
      <c r="AV26" s="465"/>
      <c r="AW26" s="465"/>
      <c r="AX26" s="465"/>
      <c r="AY26" s="465"/>
      <c r="AZ26" s="524"/>
      <c r="BA26" s="524"/>
      <c r="BB26" s="465"/>
      <c r="BC26" s="465"/>
      <c r="BD26" s="465"/>
      <c r="BE26" s="378">
        <f>SUM(N26:BD26)</f>
        <v>2</v>
      </c>
      <c r="BF26" s="180"/>
    </row>
    <row r="27" spans="1:58" ht="14.4" outlineLevel="1" thickBot="1" x14ac:dyDescent="0.35">
      <c r="A27" s="180"/>
      <c r="B27" s="207">
        <v>2</v>
      </c>
      <c r="C27" s="176"/>
      <c r="D27" s="177" t="s">
        <v>261</v>
      </c>
      <c r="E27" s="177"/>
      <c r="F27" s="621"/>
      <c r="G27" s="621">
        <v>2</v>
      </c>
      <c r="H27" s="176">
        <v>2</v>
      </c>
      <c r="I27" s="309" t="s">
        <v>264</v>
      </c>
      <c r="J27" s="281"/>
      <c r="K27" s="11"/>
      <c r="L27" s="11"/>
      <c r="M27" s="11"/>
      <c r="N27" s="492"/>
      <c r="O27" s="486"/>
      <c r="P27" s="486"/>
      <c r="Q27" s="486"/>
      <c r="R27" s="486"/>
      <c r="S27" s="486"/>
      <c r="T27" s="486"/>
      <c r="U27" s="486"/>
      <c r="V27" s="486"/>
      <c r="W27" s="486"/>
      <c r="X27" s="486"/>
      <c r="Y27" s="486"/>
      <c r="Z27" s="486"/>
      <c r="AA27" s="486"/>
      <c r="AB27" s="486"/>
      <c r="AC27" s="486"/>
      <c r="AD27" s="486"/>
      <c r="AE27" s="486"/>
      <c r="AF27" s="486"/>
      <c r="AG27" s="545">
        <v>1</v>
      </c>
      <c r="AH27" s="545">
        <v>1</v>
      </c>
      <c r="AI27" s="486"/>
      <c r="AJ27" s="486"/>
      <c r="AK27" s="486"/>
      <c r="AL27" s="486"/>
      <c r="AM27" s="486"/>
      <c r="AN27" s="486"/>
      <c r="AO27" s="486"/>
      <c r="AP27" s="486"/>
      <c r="AQ27" s="486"/>
      <c r="AR27" s="486"/>
      <c r="AS27" s="486"/>
      <c r="AT27" s="486"/>
      <c r="AU27" s="486"/>
      <c r="AV27" s="486"/>
      <c r="AW27" s="486"/>
      <c r="AX27" s="486"/>
      <c r="AY27" s="486"/>
      <c r="AZ27" s="528"/>
      <c r="BA27" s="528"/>
      <c r="BB27" s="486"/>
      <c r="BC27" s="486"/>
      <c r="BD27" s="486"/>
      <c r="BE27" s="487"/>
      <c r="BF27" s="180"/>
    </row>
    <row r="28" spans="1:58" ht="14.4" thickBot="1" x14ac:dyDescent="0.35">
      <c r="A28" s="180"/>
      <c r="B28" s="263"/>
      <c r="C28" s="265"/>
      <c r="D28" s="264"/>
      <c r="E28" s="264"/>
      <c r="F28" s="265"/>
      <c r="G28" s="265"/>
      <c r="H28" s="550" t="s">
        <v>159</v>
      </c>
      <c r="I28" s="307"/>
      <c r="J28" s="281">
        <f>SUM(J26:J26)</f>
        <v>0</v>
      </c>
      <c r="K28" s="11">
        <f>SUM(K26:K26)</f>
        <v>0</v>
      </c>
      <c r="L28" s="11">
        <f>SUM(L26:L26)</f>
        <v>0</v>
      </c>
      <c r="M28" s="11">
        <f>SUM(M26:M26)</f>
        <v>0</v>
      </c>
      <c r="N28" s="594">
        <f>SUM(N26:N27)</f>
        <v>0</v>
      </c>
      <c r="O28" s="595">
        <f>SUM(O26:O26)</f>
        <v>0</v>
      </c>
      <c r="P28" s="595">
        <f>SUM(P26:P26)</f>
        <v>0</v>
      </c>
      <c r="Q28" s="595">
        <f>SUM(Q26:Q26)</f>
        <v>0</v>
      </c>
      <c r="R28" s="595">
        <f t="shared" ref="R28:BD28" si="5">SUM(R26:R26)</f>
        <v>0</v>
      </c>
      <c r="S28" s="595">
        <f t="shared" si="5"/>
        <v>0</v>
      </c>
      <c r="T28" s="595">
        <f t="shared" si="5"/>
        <v>0</v>
      </c>
      <c r="U28" s="595">
        <f t="shared" si="5"/>
        <v>0</v>
      </c>
      <c r="V28" s="595">
        <f t="shared" si="5"/>
        <v>0</v>
      </c>
      <c r="W28" s="595">
        <f t="shared" si="5"/>
        <v>0</v>
      </c>
      <c r="X28" s="595">
        <f t="shared" si="5"/>
        <v>0</v>
      </c>
      <c r="Y28" s="595">
        <f t="shared" si="5"/>
        <v>0</v>
      </c>
      <c r="Z28" s="595">
        <f t="shared" si="5"/>
        <v>0</v>
      </c>
      <c r="AA28" s="595">
        <f t="shared" si="5"/>
        <v>0</v>
      </c>
      <c r="AB28" s="595">
        <f t="shared" si="5"/>
        <v>0</v>
      </c>
      <c r="AC28" s="595">
        <f t="shared" si="5"/>
        <v>0</v>
      </c>
      <c r="AD28" s="595">
        <f t="shared" si="5"/>
        <v>0</v>
      </c>
      <c r="AE28" s="595">
        <f t="shared" si="5"/>
        <v>0</v>
      </c>
      <c r="AF28" s="595">
        <f t="shared" si="5"/>
        <v>0</v>
      </c>
      <c r="AG28" s="595">
        <f t="shared" si="5"/>
        <v>1</v>
      </c>
      <c r="AH28" s="595">
        <f t="shared" si="5"/>
        <v>1</v>
      </c>
      <c r="AI28" s="595">
        <f t="shared" si="5"/>
        <v>0</v>
      </c>
      <c r="AJ28" s="595">
        <f t="shared" si="5"/>
        <v>0</v>
      </c>
      <c r="AK28" s="595">
        <f t="shared" si="5"/>
        <v>0</v>
      </c>
      <c r="AL28" s="595">
        <f t="shared" si="5"/>
        <v>0</v>
      </c>
      <c r="AM28" s="595">
        <f t="shared" si="5"/>
        <v>0</v>
      </c>
      <c r="AN28" s="595">
        <f t="shared" si="5"/>
        <v>0</v>
      </c>
      <c r="AO28" s="595">
        <f t="shared" si="5"/>
        <v>0</v>
      </c>
      <c r="AP28" s="595">
        <f t="shared" si="5"/>
        <v>0</v>
      </c>
      <c r="AQ28" s="595">
        <f t="shared" si="5"/>
        <v>0</v>
      </c>
      <c r="AR28" s="595">
        <f t="shared" si="5"/>
        <v>0</v>
      </c>
      <c r="AS28" s="595">
        <f t="shared" si="5"/>
        <v>0</v>
      </c>
      <c r="AT28" s="595">
        <f t="shared" si="5"/>
        <v>0</v>
      </c>
      <c r="AU28" s="595">
        <f t="shared" si="5"/>
        <v>0</v>
      </c>
      <c r="AV28" s="595">
        <f t="shared" si="5"/>
        <v>0</v>
      </c>
      <c r="AW28" s="595">
        <f t="shared" si="5"/>
        <v>0</v>
      </c>
      <c r="AX28" s="595">
        <f t="shared" si="5"/>
        <v>0</v>
      </c>
      <c r="AY28" s="595">
        <f t="shared" si="5"/>
        <v>0</v>
      </c>
      <c r="AZ28" s="595">
        <f t="shared" si="5"/>
        <v>0</v>
      </c>
      <c r="BA28" s="595">
        <f t="shared" si="5"/>
        <v>0</v>
      </c>
      <c r="BB28" s="595">
        <f t="shared" si="5"/>
        <v>0</v>
      </c>
      <c r="BC28" s="595">
        <f t="shared" si="5"/>
        <v>0</v>
      </c>
      <c r="BD28" s="595">
        <f t="shared" si="5"/>
        <v>0</v>
      </c>
      <c r="BE28" s="442">
        <f>SUM(BE26:BE26)</f>
        <v>2</v>
      </c>
      <c r="BF28" s="180"/>
    </row>
    <row r="29" spans="1:58" x14ac:dyDescent="0.3">
      <c r="A29" s="180"/>
      <c r="B29" s="331" t="s">
        <v>161</v>
      </c>
      <c r="C29" s="186"/>
      <c r="D29" s="186"/>
      <c r="E29" s="186"/>
      <c r="F29" s="626"/>
      <c r="G29" s="626"/>
      <c r="H29" s="186"/>
      <c r="I29" s="332"/>
      <c r="J29" s="185"/>
      <c r="K29" s="185"/>
      <c r="L29" s="185"/>
      <c r="M29" s="185"/>
      <c r="N29" s="470"/>
      <c r="O29" s="470"/>
      <c r="P29" s="470"/>
      <c r="Q29" s="470"/>
      <c r="R29" s="470"/>
      <c r="S29" s="470"/>
      <c r="T29" s="470"/>
      <c r="U29" s="470"/>
      <c r="V29" s="470"/>
      <c r="W29" s="470"/>
      <c r="X29" s="470"/>
      <c r="Y29" s="470"/>
      <c r="Z29" s="470"/>
      <c r="AA29" s="470"/>
      <c r="AB29" s="470"/>
      <c r="AC29" s="470"/>
      <c r="AD29" s="470"/>
      <c r="AE29" s="470"/>
      <c r="AF29" s="470"/>
      <c r="AG29" s="547"/>
      <c r="AH29" s="547"/>
      <c r="AI29" s="470"/>
      <c r="AJ29" s="470"/>
      <c r="AK29" s="470"/>
      <c r="AL29" s="470"/>
      <c r="AM29" s="470"/>
      <c r="AN29" s="470"/>
      <c r="AO29" s="470"/>
      <c r="AP29" s="470"/>
      <c r="AQ29" s="470"/>
      <c r="AR29" s="470"/>
      <c r="AS29" s="470"/>
      <c r="AT29" s="470"/>
      <c r="AU29" s="470"/>
      <c r="AV29" s="470"/>
      <c r="AW29" s="470"/>
      <c r="AX29" s="470"/>
      <c r="AY29" s="470"/>
      <c r="AZ29" s="530"/>
      <c r="BA29" s="530"/>
      <c r="BB29" s="470"/>
      <c r="BC29" s="470"/>
      <c r="BD29" s="470"/>
      <c r="BE29" s="271"/>
      <c r="BF29" s="180"/>
    </row>
    <row r="30" spans="1:58" outlineLevel="1" x14ac:dyDescent="0.3">
      <c r="A30" s="180"/>
      <c r="B30" s="207">
        <v>1</v>
      </c>
      <c r="C30" s="176"/>
      <c r="D30" s="177" t="s">
        <v>162</v>
      </c>
      <c r="E30" s="177"/>
      <c r="F30" s="621"/>
      <c r="G30" s="621">
        <v>2</v>
      </c>
      <c r="H30" s="176">
        <v>2</v>
      </c>
      <c r="I30" s="309" t="s">
        <v>270</v>
      </c>
      <c r="J30" s="11"/>
      <c r="K30" s="11"/>
      <c r="L30" s="11"/>
      <c r="M30" s="11"/>
      <c r="N30" s="465"/>
      <c r="O30" s="465"/>
      <c r="P30" s="465"/>
      <c r="Q30" s="465"/>
      <c r="R30" s="465"/>
      <c r="S30" s="465"/>
      <c r="T30" s="465"/>
      <c r="U30" s="465"/>
      <c r="V30" s="465"/>
      <c r="W30" s="465"/>
      <c r="X30" s="465"/>
      <c r="Y30" s="465"/>
      <c r="Z30" s="465"/>
      <c r="AA30" s="465"/>
      <c r="AB30" s="465"/>
      <c r="AC30" s="465"/>
      <c r="AD30" s="465"/>
      <c r="AE30" s="465"/>
      <c r="AF30" s="465"/>
      <c r="AG30" s="541"/>
      <c r="AH30" s="541"/>
      <c r="AI30" s="465"/>
      <c r="AJ30" s="465"/>
      <c r="AK30" s="465"/>
      <c r="AL30" s="465"/>
      <c r="AM30" s="465"/>
      <c r="AN30" s="465"/>
      <c r="AO30" s="465"/>
      <c r="AP30" s="465"/>
      <c r="AQ30" s="465"/>
      <c r="AR30" s="465"/>
      <c r="AS30" s="465"/>
      <c r="AT30" s="465"/>
      <c r="AU30" s="465"/>
      <c r="AV30" s="465"/>
      <c r="AW30" s="465"/>
      <c r="AX30" s="465"/>
      <c r="AY30" s="465"/>
      <c r="AZ30" s="524">
        <v>1</v>
      </c>
      <c r="BA30" s="524">
        <v>1</v>
      </c>
      <c r="BB30" s="465"/>
      <c r="BC30" s="465"/>
      <c r="BD30" s="465"/>
      <c r="BE30" s="378">
        <f>SUM(N30:BD30)</f>
        <v>2</v>
      </c>
      <c r="BF30" s="180"/>
    </row>
    <row r="31" spans="1:58" outlineLevel="1" x14ac:dyDescent="0.3">
      <c r="A31" s="180"/>
      <c r="B31" s="207"/>
      <c r="C31" s="176"/>
      <c r="D31" s="177"/>
      <c r="E31" s="177"/>
      <c r="F31" s="621"/>
      <c r="G31" s="621"/>
      <c r="H31" s="176"/>
      <c r="I31" s="309"/>
      <c r="J31" s="11"/>
      <c r="K31" s="11"/>
      <c r="L31" s="11"/>
      <c r="M31" s="11"/>
      <c r="N31" s="465"/>
      <c r="O31" s="465"/>
      <c r="P31" s="465"/>
      <c r="Q31" s="465"/>
      <c r="R31" s="465"/>
      <c r="S31" s="465"/>
      <c r="T31" s="465"/>
      <c r="U31" s="465"/>
      <c r="V31" s="465"/>
      <c r="W31" s="465"/>
      <c r="X31" s="465"/>
      <c r="Y31" s="465"/>
      <c r="Z31" s="465"/>
      <c r="AA31" s="465"/>
      <c r="AB31" s="465"/>
      <c r="AC31" s="465"/>
      <c r="AD31" s="465"/>
      <c r="AE31" s="465"/>
      <c r="AF31" s="465"/>
      <c r="AG31" s="541"/>
      <c r="AH31" s="541"/>
      <c r="AI31" s="465"/>
      <c r="AJ31" s="465"/>
      <c r="AK31" s="465"/>
      <c r="AL31" s="465"/>
      <c r="AM31" s="465"/>
      <c r="AN31" s="465"/>
      <c r="AO31" s="465"/>
      <c r="AP31" s="465"/>
      <c r="AQ31" s="465"/>
      <c r="AR31" s="465"/>
      <c r="AS31" s="465"/>
      <c r="AT31" s="465"/>
      <c r="AU31" s="465"/>
      <c r="AV31" s="465"/>
      <c r="AW31" s="465"/>
      <c r="AX31" s="465"/>
      <c r="AY31" s="465"/>
      <c r="AZ31" s="524"/>
      <c r="BA31" s="524"/>
      <c r="BB31" s="465"/>
      <c r="BC31" s="465"/>
      <c r="BD31" s="465"/>
      <c r="BE31" s="378">
        <f>SUM(N31:BD31)</f>
        <v>0</v>
      </c>
      <c r="BF31" s="180"/>
    </row>
    <row r="32" spans="1:58" ht="14.4" outlineLevel="1" thickBot="1" x14ac:dyDescent="0.35">
      <c r="A32" s="180"/>
      <c r="B32" s="577"/>
      <c r="C32" s="471"/>
      <c r="D32" s="9"/>
      <c r="E32" s="9"/>
      <c r="F32" s="381"/>
      <c r="G32" s="381"/>
      <c r="H32" s="471"/>
      <c r="I32" s="578"/>
      <c r="J32" s="11"/>
      <c r="K32" s="11"/>
      <c r="L32" s="11"/>
      <c r="M32" s="11"/>
      <c r="N32" s="465"/>
      <c r="O32" s="465"/>
      <c r="P32" s="465"/>
      <c r="Q32" s="465"/>
      <c r="R32" s="465"/>
      <c r="S32" s="465"/>
      <c r="T32" s="465"/>
      <c r="U32" s="465"/>
      <c r="V32" s="465"/>
      <c r="W32" s="465"/>
      <c r="X32" s="465"/>
      <c r="Y32" s="465"/>
      <c r="Z32" s="465"/>
      <c r="AA32" s="465"/>
      <c r="AB32" s="465"/>
      <c r="AC32" s="465"/>
      <c r="AD32" s="465"/>
      <c r="AE32" s="465"/>
      <c r="AF32" s="465"/>
      <c r="AG32" s="541"/>
      <c r="AH32" s="541"/>
      <c r="AI32" s="465"/>
      <c r="AJ32" s="465"/>
      <c r="AK32" s="465"/>
      <c r="AL32" s="465"/>
      <c r="AM32" s="465"/>
      <c r="AN32" s="465"/>
      <c r="AO32" s="465"/>
      <c r="AP32" s="465"/>
      <c r="AQ32" s="465"/>
      <c r="AR32" s="465"/>
      <c r="AS32" s="465"/>
      <c r="AT32" s="465"/>
      <c r="AU32" s="465"/>
      <c r="AV32" s="465"/>
      <c r="AW32" s="465"/>
      <c r="AX32" s="465"/>
      <c r="AY32" s="465"/>
      <c r="AZ32" s="524"/>
      <c r="BA32" s="524"/>
      <c r="BB32" s="465"/>
      <c r="BC32" s="465"/>
      <c r="BD32" s="465"/>
      <c r="BE32" s="378">
        <f>SUM(N32:BD32)</f>
        <v>0</v>
      </c>
      <c r="BF32" s="180"/>
    </row>
    <row r="33" spans="1:58" ht="14.4" thickBot="1" x14ac:dyDescent="0.35">
      <c r="A33" s="180"/>
      <c r="B33" s="772"/>
      <c r="C33" s="773"/>
      <c r="D33" s="773"/>
      <c r="E33" s="579"/>
      <c r="F33" s="615"/>
      <c r="G33" s="615"/>
      <c r="H33" s="580" t="s">
        <v>159</v>
      </c>
      <c r="I33" s="581"/>
      <c r="J33" s="284">
        <f t="shared" ref="J33:AY33" si="6">SUM(J30:J32)</f>
        <v>0</v>
      </c>
      <c r="K33" s="274">
        <f t="shared" si="6"/>
        <v>0</v>
      </c>
      <c r="L33" s="274">
        <f t="shared" si="6"/>
        <v>0</v>
      </c>
      <c r="M33" s="274">
        <f t="shared" si="6"/>
        <v>0</v>
      </c>
      <c r="N33" s="594"/>
      <c r="O33" s="595"/>
      <c r="P33" s="595"/>
      <c r="Q33" s="595"/>
      <c r="R33" s="595"/>
      <c r="S33" s="595"/>
      <c r="T33" s="595"/>
      <c r="U33" s="595"/>
      <c r="V33" s="595"/>
      <c r="W33" s="595"/>
      <c r="X33" s="595"/>
      <c r="Y33" s="595"/>
      <c r="Z33" s="595"/>
      <c r="AA33" s="595"/>
      <c r="AB33" s="595"/>
      <c r="AC33" s="595"/>
      <c r="AD33" s="595"/>
      <c r="AE33" s="595"/>
      <c r="AF33" s="595"/>
      <c r="AG33" s="595"/>
      <c r="AH33" s="595"/>
      <c r="AI33" s="595"/>
      <c r="AJ33" s="595"/>
      <c r="AK33" s="595"/>
      <c r="AL33" s="595"/>
      <c r="AM33" s="595"/>
      <c r="AN33" s="595"/>
      <c r="AO33" s="595"/>
      <c r="AP33" s="595"/>
      <c r="AQ33" s="595"/>
      <c r="AR33" s="595"/>
      <c r="AS33" s="595"/>
      <c r="AT33" s="595"/>
      <c r="AU33" s="595"/>
      <c r="AV33" s="595"/>
      <c r="AW33" s="595"/>
      <c r="AX33" s="595"/>
      <c r="AY33" s="595">
        <f t="shared" si="6"/>
        <v>0</v>
      </c>
      <c r="AZ33" s="595"/>
      <c r="BA33" s="595"/>
      <c r="BB33" s="595"/>
      <c r="BC33" s="595"/>
      <c r="BD33" s="595"/>
      <c r="BE33" s="377">
        <f>SUM(N33:BD33)</f>
        <v>0</v>
      </c>
      <c r="BF33" s="180"/>
    </row>
    <row r="34" spans="1:58" ht="14.4" thickBot="1" x14ac:dyDescent="0.35">
      <c r="A34" s="180"/>
      <c r="B34" s="422"/>
      <c r="C34" s="422"/>
      <c r="D34" s="423"/>
      <c r="E34" s="423"/>
      <c r="F34" s="425"/>
      <c r="G34" s="425"/>
      <c r="H34" s="552"/>
      <c r="I34" s="424"/>
      <c r="J34" s="425"/>
      <c r="K34" s="425"/>
      <c r="L34" s="425"/>
      <c r="M34" s="425"/>
      <c r="N34" s="445"/>
      <c r="O34" s="445"/>
      <c r="P34" s="445"/>
      <c r="Q34" s="445"/>
      <c r="R34" s="445"/>
      <c r="S34" s="445"/>
      <c r="T34" s="445"/>
      <c r="U34" s="445"/>
      <c r="V34" s="445"/>
      <c r="W34" s="445"/>
      <c r="X34" s="445"/>
      <c r="Y34" s="445"/>
      <c r="Z34" s="445"/>
      <c r="AA34" s="445"/>
      <c r="AB34" s="445"/>
      <c r="AC34" s="445"/>
      <c r="AD34" s="445"/>
      <c r="AE34" s="445"/>
      <c r="AF34" s="445"/>
      <c r="AG34" s="445"/>
      <c r="AH34" s="445"/>
      <c r="AI34" s="445"/>
      <c r="AJ34" s="445"/>
      <c r="AK34" s="445"/>
      <c r="AL34" s="445"/>
      <c r="AM34" s="445"/>
      <c r="AN34" s="445"/>
      <c r="AO34" s="445"/>
      <c r="AP34" s="445"/>
      <c r="AQ34" s="445"/>
      <c r="AR34" s="445"/>
      <c r="AS34" s="445"/>
      <c r="AT34" s="445"/>
      <c r="AU34" s="445"/>
      <c r="AV34" s="445"/>
      <c r="AW34" s="445"/>
      <c r="AX34" s="445"/>
      <c r="AY34" s="445"/>
      <c r="AZ34" s="445"/>
      <c r="BA34" s="445"/>
      <c r="BB34" s="445"/>
      <c r="BC34" s="445"/>
      <c r="BD34" s="445"/>
      <c r="BE34" s="425"/>
      <c r="BF34" s="180"/>
    </row>
    <row r="35" spans="1:58" ht="14.4" outlineLevel="1" thickBot="1" x14ac:dyDescent="0.35">
      <c r="A35" s="180"/>
      <c r="B35" s="426" t="s">
        <v>271</v>
      </c>
      <c r="C35" s="267"/>
      <c r="D35" s="267"/>
      <c r="E35" s="267"/>
      <c r="F35" s="267"/>
      <c r="G35" s="267"/>
      <c r="H35" s="553"/>
      <c r="I35" s="427"/>
      <c r="J35" s="267">
        <f>SUM(J23,J28,J33)</f>
        <v>1</v>
      </c>
      <c r="K35" s="267">
        <f>SUM(K23,K28,K33)</f>
        <v>1</v>
      </c>
      <c r="L35" s="267">
        <f>SUM(L23,L28,L33)</f>
        <v>1</v>
      </c>
      <c r="M35" s="267">
        <f>SUM(M23,M28,M33)</f>
        <v>1</v>
      </c>
      <c r="N35" s="446">
        <f>N23+N28+N33</f>
        <v>0</v>
      </c>
      <c r="O35" s="447">
        <f t="shared" ref="O35:BD35" si="7">O23+O28+O33</f>
        <v>0</v>
      </c>
      <c r="P35" s="447">
        <f t="shared" si="7"/>
        <v>1</v>
      </c>
      <c r="Q35" s="447">
        <f t="shared" si="7"/>
        <v>1</v>
      </c>
      <c r="R35" s="447">
        <f t="shared" si="7"/>
        <v>1</v>
      </c>
      <c r="S35" s="447">
        <f t="shared" si="7"/>
        <v>1</v>
      </c>
      <c r="T35" s="447">
        <f t="shared" si="7"/>
        <v>0</v>
      </c>
      <c r="U35" s="447">
        <f t="shared" si="7"/>
        <v>0</v>
      </c>
      <c r="V35" s="447">
        <f t="shared" si="7"/>
        <v>0</v>
      </c>
      <c r="W35" s="447">
        <f t="shared" si="7"/>
        <v>1</v>
      </c>
      <c r="X35" s="447">
        <f t="shared" si="7"/>
        <v>2</v>
      </c>
      <c r="Y35" s="447">
        <f t="shared" si="7"/>
        <v>3</v>
      </c>
      <c r="Z35" s="447">
        <f t="shared" si="7"/>
        <v>3</v>
      </c>
      <c r="AA35" s="447">
        <f t="shared" si="7"/>
        <v>1</v>
      </c>
      <c r="AB35" s="447">
        <f t="shared" si="7"/>
        <v>0</v>
      </c>
      <c r="AC35" s="447">
        <f t="shared" si="7"/>
        <v>0</v>
      </c>
      <c r="AD35" s="447">
        <f t="shared" si="7"/>
        <v>0</v>
      </c>
      <c r="AE35" s="447">
        <f t="shared" si="7"/>
        <v>1</v>
      </c>
      <c r="AF35" s="447">
        <f t="shared" si="7"/>
        <v>1</v>
      </c>
      <c r="AG35" s="447">
        <f t="shared" si="7"/>
        <v>8</v>
      </c>
      <c r="AH35" s="447">
        <f t="shared" si="7"/>
        <v>8</v>
      </c>
      <c r="AI35" s="447">
        <f t="shared" si="7"/>
        <v>1</v>
      </c>
      <c r="AJ35" s="447">
        <f t="shared" si="7"/>
        <v>1</v>
      </c>
      <c r="AK35" s="447">
        <f t="shared" si="7"/>
        <v>0</v>
      </c>
      <c r="AL35" s="447">
        <f t="shared" si="7"/>
        <v>0</v>
      </c>
      <c r="AM35" s="447">
        <f t="shared" si="7"/>
        <v>0</v>
      </c>
      <c r="AN35" s="447">
        <f t="shared" si="7"/>
        <v>1</v>
      </c>
      <c r="AO35" s="447">
        <f t="shared" si="7"/>
        <v>1</v>
      </c>
      <c r="AP35" s="447">
        <f t="shared" si="7"/>
        <v>1</v>
      </c>
      <c r="AQ35" s="447">
        <f t="shared" si="7"/>
        <v>1</v>
      </c>
      <c r="AR35" s="447">
        <f t="shared" si="7"/>
        <v>1</v>
      </c>
      <c r="AS35" s="447">
        <f t="shared" si="7"/>
        <v>0</v>
      </c>
      <c r="AT35" s="447">
        <f t="shared" si="7"/>
        <v>0</v>
      </c>
      <c r="AU35" s="447">
        <f t="shared" si="7"/>
        <v>0</v>
      </c>
      <c r="AV35" s="447">
        <f t="shared" si="7"/>
        <v>0</v>
      </c>
      <c r="AW35" s="447">
        <f t="shared" si="7"/>
        <v>1</v>
      </c>
      <c r="AX35" s="447">
        <f t="shared" si="7"/>
        <v>1</v>
      </c>
      <c r="AY35" s="447">
        <f t="shared" si="7"/>
        <v>1</v>
      </c>
      <c r="AZ35" s="447">
        <f t="shared" si="7"/>
        <v>7</v>
      </c>
      <c r="BA35" s="447">
        <f t="shared" si="7"/>
        <v>7</v>
      </c>
      <c r="BB35" s="447">
        <f t="shared" si="7"/>
        <v>1</v>
      </c>
      <c r="BC35" s="447">
        <f t="shared" si="7"/>
        <v>0</v>
      </c>
      <c r="BD35" s="448">
        <f t="shared" si="7"/>
        <v>0</v>
      </c>
      <c r="BE35" s="428"/>
      <c r="BF35" s="180"/>
    </row>
    <row r="36" spans="1:58" x14ac:dyDescent="0.3">
      <c r="A36" s="180"/>
      <c r="B36" s="276"/>
      <c r="C36" s="277"/>
      <c r="D36" s="277"/>
      <c r="E36" s="277"/>
      <c r="F36" s="276"/>
      <c r="G36" s="276"/>
      <c r="H36" s="548"/>
      <c r="I36" s="304"/>
      <c r="J36" s="180"/>
      <c r="K36" s="180"/>
      <c r="L36" s="180"/>
      <c r="M36" s="180"/>
      <c r="N36" s="444"/>
      <c r="O36" s="444"/>
      <c r="P36" s="444"/>
      <c r="Q36" s="444"/>
      <c r="R36" s="444"/>
      <c r="S36" s="444"/>
      <c r="T36" s="444"/>
      <c r="U36" s="444"/>
      <c r="V36" s="444"/>
      <c r="W36" s="444"/>
      <c r="X36" s="444"/>
      <c r="Y36" s="444"/>
      <c r="Z36" s="444"/>
      <c r="AA36" s="444"/>
      <c r="AB36" s="444"/>
      <c r="AC36" s="444"/>
      <c r="AD36" s="444"/>
      <c r="AE36" s="444"/>
      <c r="AF36" s="444"/>
      <c r="AG36" s="444"/>
      <c r="AH36" s="444"/>
      <c r="AI36" s="444"/>
      <c r="AJ36" s="444"/>
      <c r="AK36" s="444"/>
      <c r="AL36" s="444"/>
      <c r="AM36" s="444"/>
      <c r="AN36" s="444"/>
      <c r="AO36" s="444"/>
      <c r="AP36" s="444"/>
      <c r="AQ36" s="444"/>
      <c r="AR36" s="444"/>
      <c r="AS36" s="444"/>
      <c r="AT36" s="444"/>
      <c r="AU36" s="444"/>
      <c r="AV36" s="444"/>
      <c r="AW36" s="444"/>
      <c r="AX36" s="444"/>
      <c r="AY36" s="444"/>
      <c r="AZ36" s="444"/>
      <c r="BA36" s="444"/>
      <c r="BB36" s="444"/>
      <c r="BC36" s="444"/>
      <c r="BD36" s="444"/>
      <c r="BE36" s="380"/>
      <c r="BF36" s="180"/>
    </row>
    <row r="37" spans="1:58" x14ac:dyDescent="0.3">
      <c r="A37" s="180"/>
      <c r="B37" s="276"/>
      <c r="C37" s="325"/>
      <c r="D37" s="326"/>
      <c r="E37" s="326"/>
      <c r="F37" s="627"/>
      <c r="G37" s="627"/>
      <c r="H37" s="554"/>
      <c r="I37" s="304"/>
      <c r="J37" s="180"/>
      <c r="K37" s="180"/>
      <c r="L37" s="180"/>
      <c r="M37" s="180"/>
      <c r="N37" s="444"/>
      <c r="O37" s="444"/>
      <c r="P37" s="444"/>
      <c r="Q37" s="444"/>
      <c r="R37" s="444"/>
      <c r="S37" s="444"/>
      <c r="T37" s="444"/>
      <c r="U37" s="444"/>
      <c r="V37" s="444"/>
      <c r="W37" s="444"/>
      <c r="X37" s="444"/>
      <c r="Y37" s="444"/>
      <c r="Z37" s="444"/>
      <c r="AA37" s="444"/>
      <c r="AB37" s="444"/>
      <c r="AC37" s="444"/>
      <c r="AD37" s="444"/>
      <c r="AE37" s="444"/>
      <c r="AF37" s="444"/>
      <c r="AG37" s="444"/>
      <c r="AH37" s="444"/>
      <c r="AI37" s="444"/>
      <c r="AJ37" s="444"/>
      <c r="AK37" s="444"/>
      <c r="AL37" s="444"/>
      <c r="AM37" s="444"/>
      <c r="AN37" s="444"/>
      <c r="AO37" s="444"/>
      <c r="AP37" s="444"/>
      <c r="AQ37" s="444"/>
      <c r="AR37" s="444"/>
      <c r="AS37" s="444"/>
      <c r="AT37" s="444"/>
      <c r="AU37" s="444"/>
      <c r="AV37" s="444"/>
      <c r="AW37" s="444"/>
      <c r="AX37" s="444"/>
      <c r="AY37" s="444"/>
      <c r="AZ37" s="444"/>
      <c r="BA37" s="444"/>
      <c r="BB37" s="444"/>
      <c r="BC37" s="444"/>
      <c r="BD37" s="444"/>
      <c r="BE37" s="380"/>
      <c r="BF37" s="180"/>
    </row>
    <row r="38" spans="1:58" x14ac:dyDescent="0.3">
      <c r="A38" s="180"/>
      <c r="B38" s="276"/>
      <c r="C38" s="327"/>
      <c r="D38" s="326"/>
      <c r="E38" s="326"/>
      <c r="F38" s="627"/>
      <c r="G38" s="627"/>
      <c r="H38" s="554"/>
      <c r="I38" s="304"/>
      <c r="J38" s="180"/>
      <c r="K38" s="180"/>
      <c r="L38" s="180"/>
      <c r="M38" s="180"/>
      <c r="N38" s="444"/>
      <c r="O38" s="444"/>
      <c r="P38" s="444"/>
      <c r="Q38" s="444"/>
      <c r="R38" s="444"/>
      <c r="S38" s="444"/>
      <c r="T38" s="444"/>
      <c r="U38" s="444"/>
      <c r="V38" s="444"/>
      <c r="W38" s="444"/>
      <c r="X38" s="444"/>
      <c r="Y38" s="444"/>
      <c r="Z38" s="444"/>
      <c r="AA38" s="444"/>
      <c r="AB38" s="444"/>
      <c r="AC38" s="444"/>
      <c r="AD38" s="444"/>
      <c r="AE38" s="444"/>
      <c r="AF38" s="444"/>
      <c r="AG38" s="444"/>
      <c r="AH38" s="444"/>
      <c r="AI38" s="444"/>
      <c r="AJ38" s="444"/>
      <c r="AK38" s="444"/>
      <c r="AL38" s="444"/>
      <c r="AM38" s="444"/>
      <c r="AN38" s="444"/>
      <c r="AO38" s="444"/>
      <c r="AP38" s="444"/>
      <c r="AQ38" s="444"/>
      <c r="AR38" s="444"/>
      <c r="AS38" s="444"/>
      <c r="AT38" s="444"/>
      <c r="AU38" s="444"/>
      <c r="AV38" s="444"/>
      <c r="AW38" s="444"/>
      <c r="AX38" s="444"/>
      <c r="AY38" s="444"/>
      <c r="AZ38" s="444"/>
      <c r="BA38" s="444"/>
      <c r="BB38" s="444"/>
      <c r="BC38" s="444"/>
      <c r="BD38" s="444"/>
      <c r="BE38" s="380"/>
      <c r="BF38" s="180"/>
    </row>
    <row r="39" spans="1:58" x14ac:dyDescent="0.3">
      <c r="A39" s="180"/>
      <c r="B39" s="276"/>
      <c r="C39" s="327"/>
      <c r="D39" s="564" t="s">
        <v>275</v>
      </c>
      <c r="E39" s="564"/>
      <c r="F39" s="628"/>
      <c r="G39" s="628"/>
      <c r="H39" s="554"/>
      <c r="I39" s="304"/>
      <c r="J39" s="180"/>
      <c r="K39" s="180"/>
      <c r="L39" s="180"/>
      <c r="M39" s="180"/>
      <c r="N39" s="444"/>
      <c r="O39" s="444"/>
      <c r="P39" s="444"/>
      <c r="Q39" s="444"/>
      <c r="R39" s="444"/>
      <c r="S39" s="444"/>
      <c r="T39" s="444"/>
      <c r="U39" s="444"/>
      <c r="V39" s="444"/>
      <c r="W39" s="444"/>
      <c r="X39" s="444"/>
      <c r="Y39" s="444"/>
      <c r="Z39" s="444"/>
      <c r="AA39" s="444"/>
      <c r="AB39" s="444"/>
      <c r="AC39" s="444"/>
      <c r="AD39" s="444"/>
      <c r="AE39" s="444"/>
      <c r="AF39" s="444"/>
      <c r="AG39" s="444"/>
      <c r="AH39" s="444"/>
      <c r="AI39" s="444"/>
      <c r="AJ39" s="444"/>
      <c r="AK39" s="444"/>
      <c r="AL39" s="444"/>
      <c r="AM39" s="444"/>
      <c r="AN39" s="444"/>
      <c r="AO39" s="444"/>
      <c r="AP39" s="444"/>
      <c r="AQ39" s="444"/>
      <c r="AR39" s="444"/>
      <c r="AS39" s="444"/>
      <c r="AT39" s="444"/>
      <c r="AU39" s="444"/>
      <c r="AV39" s="444"/>
      <c r="AW39" s="444"/>
      <c r="AX39" s="444"/>
      <c r="AY39" s="444"/>
      <c r="AZ39" s="444"/>
      <c r="BA39" s="444"/>
      <c r="BB39" s="444"/>
      <c r="BC39" s="444"/>
      <c r="BD39" s="444"/>
      <c r="BE39" s="380"/>
      <c r="BF39" s="180"/>
    </row>
    <row r="40" spans="1:58" x14ac:dyDescent="0.3">
      <c r="A40" s="180"/>
      <c r="B40" s="276"/>
      <c r="C40" s="327"/>
      <c r="D40" s="326"/>
      <c r="E40" s="326"/>
      <c r="F40" s="627"/>
      <c r="G40" s="627"/>
      <c r="H40" s="555"/>
      <c r="I40" s="304"/>
      <c r="J40" s="180"/>
      <c r="K40" s="180"/>
      <c r="L40" s="180"/>
      <c r="M40" s="180"/>
      <c r="N40" s="444"/>
      <c r="O40" s="444"/>
      <c r="P40" s="444"/>
      <c r="Q40" s="444"/>
      <c r="R40" s="444"/>
      <c r="S40" s="444"/>
      <c r="T40" s="444"/>
      <c r="U40" s="444"/>
      <c r="V40" s="444"/>
      <c r="W40" s="444"/>
      <c r="X40" s="444"/>
      <c r="Y40" s="444"/>
      <c r="Z40" s="444"/>
      <c r="AA40" s="444"/>
      <c r="AB40" s="444"/>
      <c r="AC40" s="444"/>
      <c r="AD40" s="444"/>
      <c r="AE40" s="444"/>
      <c r="AF40" s="444"/>
      <c r="AG40" s="444"/>
      <c r="AH40" s="444"/>
      <c r="AI40" s="444"/>
      <c r="AJ40" s="444"/>
      <c r="AK40" s="444"/>
      <c r="AL40" s="444"/>
      <c r="AM40" s="444"/>
      <c r="AN40" s="444"/>
      <c r="AO40" s="444"/>
      <c r="AP40" s="444"/>
      <c r="AQ40" s="444"/>
      <c r="AR40" s="444"/>
      <c r="AS40" s="444"/>
      <c r="AT40" s="444"/>
      <c r="AU40" s="444"/>
      <c r="AV40" s="444"/>
      <c r="AW40" s="444"/>
      <c r="AX40" s="444"/>
      <c r="AY40" s="444"/>
      <c r="AZ40" s="444"/>
      <c r="BA40" s="444"/>
      <c r="BB40" s="444"/>
      <c r="BC40" s="444"/>
      <c r="BD40" s="444"/>
      <c r="BE40" s="380"/>
      <c r="BF40" s="180"/>
    </row>
    <row r="41" spans="1:58" x14ac:dyDescent="0.3">
      <c r="A41" s="180"/>
      <c r="B41" s="276"/>
      <c r="C41" s="277"/>
      <c r="D41" s="563" t="s">
        <v>276</v>
      </c>
      <c r="E41" s="563"/>
      <c r="F41" s="629"/>
      <c r="G41" s="629"/>
      <c r="H41" s="548"/>
      <c r="I41" s="304"/>
      <c r="J41" s="180"/>
      <c r="K41" s="180"/>
      <c r="L41" s="180"/>
      <c r="M41" s="180"/>
      <c r="N41" s="444"/>
      <c r="O41" s="444"/>
      <c r="P41" s="444"/>
      <c r="Q41" s="444"/>
      <c r="R41" s="444"/>
      <c r="S41" s="444"/>
      <c r="T41" s="444"/>
      <c r="U41" s="444"/>
      <c r="V41" s="444"/>
      <c r="W41" s="444"/>
      <c r="X41" s="444"/>
      <c r="Y41" s="444"/>
      <c r="Z41" s="444"/>
      <c r="AA41" s="444"/>
      <c r="AB41" s="444"/>
      <c r="AC41" s="444"/>
      <c r="AD41" s="444"/>
      <c r="AE41" s="444"/>
      <c r="AF41" s="444"/>
      <c r="AG41" s="444"/>
      <c r="AH41" s="444"/>
      <c r="AI41" s="444"/>
      <c r="AJ41" s="444"/>
      <c r="AK41" s="444"/>
      <c r="AL41" s="444"/>
      <c r="AM41" s="444"/>
      <c r="AN41" s="444"/>
      <c r="AO41" s="444"/>
      <c r="AP41" s="444"/>
      <c r="AQ41" s="444"/>
      <c r="AR41" s="444"/>
      <c r="AS41" s="444"/>
      <c r="AT41" s="444"/>
      <c r="AU41" s="444"/>
      <c r="AV41" s="444"/>
      <c r="AW41" s="444"/>
      <c r="AX41" s="444"/>
      <c r="AY41" s="444"/>
      <c r="AZ41" s="444"/>
      <c r="BA41" s="444"/>
      <c r="BB41" s="444"/>
      <c r="BC41" s="444"/>
      <c r="BD41" s="444"/>
      <c r="BE41" s="380"/>
      <c r="BF41" s="180"/>
    </row>
    <row r="42" spans="1:58" x14ac:dyDescent="0.3">
      <c r="A42" s="180"/>
      <c r="B42" s="276"/>
      <c r="C42" s="277"/>
      <c r="D42" s="277"/>
      <c r="E42" s="277"/>
      <c r="F42" s="276"/>
      <c r="G42" s="276"/>
      <c r="H42" s="548"/>
      <c r="I42" s="304"/>
      <c r="J42" s="180"/>
      <c r="K42" s="180"/>
      <c r="L42" s="180"/>
      <c r="M42" s="180"/>
      <c r="N42" s="444"/>
      <c r="O42" s="444"/>
      <c r="P42" s="444"/>
      <c r="Q42" s="444"/>
      <c r="R42" s="444"/>
      <c r="S42" s="444"/>
      <c r="T42" s="444"/>
      <c r="U42" s="444"/>
      <c r="V42" s="444"/>
      <c r="W42" s="444"/>
      <c r="X42" s="444"/>
      <c r="Y42" s="444"/>
      <c r="Z42" s="444"/>
      <c r="AA42" s="444"/>
      <c r="AB42" s="444"/>
      <c r="AC42" s="444"/>
      <c r="AD42" s="444"/>
      <c r="AE42" s="444"/>
      <c r="AF42" s="444"/>
      <c r="AG42" s="444"/>
      <c r="AH42" s="444"/>
      <c r="AI42" s="444"/>
      <c r="AJ42" s="444"/>
      <c r="AK42" s="444"/>
      <c r="AL42" s="444"/>
      <c r="AM42" s="444"/>
      <c r="AN42" s="444"/>
      <c r="AO42" s="444"/>
      <c r="AP42" s="444"/>
      <c r="AQ42" s="444"/>
      <c r="AR42" s="444"/>
      <c r="AS42" s="444"/>
      <c r="AT42" s="444"/>
      <c r="AU42" s="444"/>
      <c r="AV42" s="444"/>
      <c r="AW42" s="444"/>
      <c r="AX42" s="444"/>
      <c r="AY42" s="444"/>
      <c r="AZ42" s="444"/>
      <c r="BA42" s="444"/>
      <c r="BB42" s="444"/>
      <c r="BC42" s="444"/>
      <c r="BD42" s="444"/>
      <c r="BE42" s="380"/>
      <c r="BF42" s="180"/>
    </row>
    <row r="43" spans="1:58" x14ac:dyDescent="0.3">
      <c r="A43" s="180"/>
      <c r="B43" s="276"/>
      <c r="C43" s="277"/>
      <c r="D43" s="277"/>
      <c r="E43" s="277"/>
      <c r="F43" s="276"/>
      <c r="G43" s="276"/>
      <c r="H43" s="548"/>
      <c r="I43" s="304"/>
      <c r="J43" s="180"/>
      <c r="K43" s="180"/>
      <c r="L43" s="180"/>
      <c r="M43" s="180"/>
      <c r="N43" s="444"/>
      <c r="O43" s="444"/>
      <c r="P43" s="444"/>
      <c r="Q43" s="444"/>
      <c r="R43" s="444"/>
      <c r="S43" s="444"/>
      <c r="T43" s="444"/>
      <c r="U43" s="444"/>
      <c r="V43" s="444"/>
      <c r="W43" s="444"/>
      <c r="X43" s="444"/>
      <c r="Y43" s="444"/>
      <c r="Z43" s="444"/>
      <c r="AA43" s="444"/>
      <c r="AB43" s="444"/>
      <c r="AC43" s="444"/>
      <c r="AD43" s="444"/>
      <c r="AE43" s="444"/>
      <c r="AF43" s="444"/>
      <c r="AG43" s="444"/>
      <c r="AH43" s="444"/>
      <c r="AI43" s="444"/>
      <c r="AJ43" s="444"/>
      <c r="AK43" s="444"/>
      <c r="AL43" s="444"/>
      <c r="AM43" s="444"/>
      <c r="AN43" s="444"/>
      <c r="AO43" s="444"/>
      <c r="AP43" s="444"/>
      <c r="AQ43" s="444"/>
      <c r="AR43" s="444"/>
      <c r="AS43" s="444"/>
      <c r="AT43" s="444"/>
      <c r="AU43" s="444"/>
      <c r="AV43" s="444"/>
      <c r="AW43" s="444"/>
      <c r="AX43" s="444"/>
      <c r="AY43" s="444"/>
      <c r="AZ43" s="444"/>
      <c r="BA43" s="444"/>
      <c r="BB43" s="444"/>
      <c r="BC43" s="444"/>
      <c r="BD43" s="444"/>
      <c r="BE43" s="380"/>
      <c r="BF43" s="180"/>
    </row>
  </sheetData>
  <sortState xmlns:xlrd2="http://schemas.microsoft.com/office/spreadsheetml/2017/richdata2" ref="A11:CW15">
    <sortCondition ref="C12:C15"/>
    <sortCondition ref="I12:I15"/>
  </sortState>
  <mergeCells count="22">
    <mergeCell ref="Z8:AD8"/>
    <mergeCell ref="AE8:AI8"/>
    <mergeCell ref="BE5:BE9"/>
    <mergeCell ref="Z5:AD5"/>
    <mergeCell ref="AE5:AI5"/>
    <mergeCell ref="AJ5:AM5"/>
    <mergeCell ref="AN5:AQ5"/>
    <mergeCell ref="AR5:AV5"/>
    <mergeCell ref="AW5:AZ5"/>
    <mergeCell ref="BA5:BD5"/>
    <mergeCell ref="AJ8:AM8"/>
    <mergeCell ref="AN8:AQ8"/>
    <mergeCell ref="AR8:AV8"/>
    <mergeCell ref="N5:Q5"/>
    <mergeCell ref="R5:U5"/>
    <mergeCell ref="V5:Y5"/>
    <mergeCell ref="B33:D33"/>
    <mergeCell ref="B22:D22"/>
    <mergeCell ref="N8:Q8"/>
    <mergeCell ref="R8:U8"/>
    <mergeCell ref="V8:Y8"/>
    <mergeCell ref="B17:I17"/>
  </mergeCells>
  <pageMargins left="0.51181102362204722" right="0.51181102362204722" top="0.74803149606299213" bottom="0.74803149606299213" header="0.31496062992125984" footer="0.31496062992125984"/>
  <pageSetup paperSize="9" fitToHeight="0" orientation="landscape" horizontalDpi="300" verticalDpi="300" r:id="rId1"/>
  <rowBreaks count="1" manualBreakCount="1">
    <brk id="16" max="39" man="1"/>
  </rowBreaks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3650EC-8506-4282-B545-C69B4EC3D713}">
  <sheetPr>
    <tabColor rgb="FF66FFFF"/>
  </sheetPr>
  <dimension ref="B1:L34"/>
  <sheetViews>
    <sheetView tabSelected="1" topLeftCell="A16" workbookViewId="0">
      <selection activeCell="L35" sqref="L35"/>
    </sheetView>
  </sheetViews>
  <sheetFormatPr defaultRowHeight="13.2" x14ac:dyDescent="0.25"/>
  <cols>
    <col min="2" max="2" width="20.88671875" bestFit="1" customWidth="1"/>
    <col min="4" max="4" width="26.6640625" customWidth="1"/>
    <col min="5" max="5" width="0" style="630" hidden="1" customWidth="1"/>
    <col min="6" max="6" width="14.6640625" bestFit="1" customWidth="1"/>
    <col min="7" max="7" width="19.88671875" bestFit="1" customWidth="1"/>
    <col min="8" max="8" width="12.33203125" bestFit="1" customWidth="1"/>
    <col min="9" max="9" width="18.109375" style="632" bestFit="1" customWidth="1"/>
    <col min="10" max="10" width="18.109375" style="632" customWidth="1"/>
    <col min="11" max="11" width="20.6640625" style="632" bestFit="1" customWidth="1"/>
    <col min="12" max="12" width="16.6640625" customWidth="1"/>
  </cols>
  <sheetData>
    <row r="1" spans="2:12" ht="13.8" thickBot="1" x14ac:dyDescent="0.3">
      <c r="I1" s="632" t="s">
        <v>372</v>
      </c>
      <c r="J1" s="632" t="s">
        <v>372</v>
      </c>
      <c r="K1" s="632" t="s">
        <v>371</v>
      </c>
      <c r="L1" s="631">
        <f>454.5/379.5</f>
        <v>1.1976284584980237</v>
      </c>
    </row>
    <row r="2" spans="2:12" ht="27.6" customHeight="1" thickBot="1" x14ac:dyDescent="0.3">
      <c r="B2" s="642"/>
      <c r="C2" s="643"/>
      <c r="D2" s="643" t="s">
        <v>321</v>
      </c>
      <c r="E2" s="644" t="s">
        <v>293</v>
      </c>
      <c r="F2" s="643"/>
      <c r="G2" s="643"/>
      <c r="H2" s="643" t="s">
        <v>307</v>
      </c>
      <c r="I2" s="645"/>
      <c r="J2" s="645"/>
      <c r="K2" s="848"/>
      <c r="L2" s="631">
        <f>9700/L1</f>
        <v>8099.3399339933994</v>
      </c>
    </row>
    <row r="3" spans="2:12" ht="27" thickBot="1" x14ac:dyDescent="0.3">
      <c r="B3" s="646" t="s">
        <v>323</v>
      </c>
      <c r="C3" s="647"/>
      <c r="D3" s="647" t="s">
        <v>322</v>
      </c>
      <c r="E3" s="648"/>
      <c r="F3" s="647" t="s">
        <v>315</v>
      </c>
      <c r="G3" s="647" t="s">
        <v>313</v>
      </c>
      <c r="H3" s="647" t="s">
        <v>314</v>
      </c>
      <c r="I3" s="649" t="s">
        <v>370</v>
      </c>
      <c r="J3" s="649" t="s">
        <v>319</v>
      </c>
      <c r="K3" s="849" t="s">
        <v>316</v>
      </c>
      <c r="L3" s="631">
        <f>700/L1</f>
        <v>584.48844884488449</v>
      </c>
    </row>
    <row r="4" spans="2:12" x14ac:dyDescent="0.25">
      <c r="B4" s="785">
        <v>1</v>
      </c>
      <c r="C4" s="657">
        <v>1</v>
      </c>
      <c r="D4" s="636" t="s">
        <v>285</v>
      </c>
      <c r="E4" s="637">
        <v>5</v>
      </c>
      <c r="F4" s="636" t="s">
        <v>304</v>
      </c>
      <c r="G4" s="636">
        <v>2</v>
      </c>
      <c r="H4" s="636">
        <v>14</v>
      </c>
      <c r="I4" s="638">
        <f>8099.34*G4</f>
        <v>16198.68</v>
      </c>
      <c r="J4" s="638">
        <f>(155000/454.5)*G4</f>
        <v>682.06820682068212</v>
      </c>
      <c r="K4" s="846">
        <f>584.49*H4*G4</f>
        <v>16365.720000000001</v>
      </c>
      <c r="L4" s="631">
        <f>650/L1</f>
        <v>542.73927392739279</v>
      </c>
    </row>
    <row r="5" spans="2:12" ht="13.8" thickBot="1" x14ac:dyDescent="0.3">
      <c r="B5" s="786"/>
      <c r="C5" s="658"/>
      <c r="D5" s="639"/>
      <c r="E5" s="640"/>
      <c r="F5" s="639" t="s">
        <v>303</v>
      </c>
      <c r="G5" s="639">
        <v>4</v>
      </c>
      <c r="H5" s="639">
        <v>14</v>
      </c>
      <c r="I5" s="641">
        <f t="shared" ref="I5:I31" si="0">8099.34*G5</f>
        <v>32397.360000000001</v>
      </c>
      <c r="J5" s="641">
        <f t="shared" ref="J5:J31" si="1">(155000/454.5)*G5</f>
        <v>1364.1364136413642</v>
      </c>
      <c r="K5" s="847">
        <f>542.74*H5*G5</f>
        <v>30393.440000000002</v>
      </c>
    </row>
    <row r="6" spans="2:12" x14ac:dyDescent="0.25">
      <c r="B6" s="785">
        <v>2</v>
      </c>
      <c r="C6" s="657">
        <v>2</v>
      </c>
      <c r="D6" s="636" t="s">
        <v>286</v>
      </c>
      <c r="E6" s="637">
        <v>3</v>
      </c>
      <c r="F6" s="636" t="s">
        <v>304</v>
      </c>
      <c r="G6" s="636">
        <v>2</v>
      </c>
      <c r="H6" s="636">
        <v>14</v>
      </c>
      <c r="I6" s="638">
        <f t="shared" si="0"/>
        <v>16198.68</v>
      </c>
      <c r="J6" s="638">
        <f t="shared" si="1"/>
        <v>682.06820682068212</v>
      </c>
      <c r="K6" s="846">
        <f>584.49*H6*G6</f>
        <v>16365.720000000001</v>
      </c>
    </row>
    <row r="7" spans="2:12" x14ac:dyDescent="0.25">
      <c r="B7" s="787"/>
      <c r="C7" s="659">
        <v>3</v>
      </c>
      <c r="D7" s="633" t="s">
        <v>287</v>
      </c>
      <c r="E7" s="634">
        <v>3</v>
      </c>
      <c r="F7" s="633" t="s">
        <v>303</v>
      </c>
      <c r="G7" s="633">
        <v>4</v>
      </c>
      <c r="H7" s="633">
        <v>14</v>
      </c>
      <c r="I7" s="635">
        <f t="shared" si="0"/>
        <v>32397.360000000001</v>
      </c>
      <c r="J7" s="635">
        <f t="shared" si="1"/>
        <v>1364.1364136413642</v>
      </c>
      <c r="K7" s="850">
        <f>542.74*H7*G7</f>
        <v>30393.440000000002</v>
      </c>
    </row>
    <row r="8" spans="2:12" ht="13.8" thickBot="1" x14ac:dyDescent="0.3">
      <c r="B8" s="786"/>
      <c r="C8" s="658">
        <v>4</v>
      </c>
      <c r="D8" s="639" t="s">
        <v>288</v>
      </c>
      <c r="E8" s="640">
        <v>3</v>
      </c>
      <c r="F8" s="639"/>
      <c r="G8" s="639"/>
      <c r="H8" s="639"/>
      <c r="I8" s="641">
        <f t="shared" si="0"/>
        <v>0</v>
      </c>
      <c r="J8" s="641">
        <f t="shared" si="1"/>
        <v>0</v>
      </c>
      <c r="K8" s="847"/>
    </row>
    <row r="9" spans="2:12" x14ac:dyDescent="0.25">
      <c r="B9" s="785">
        <v>3</v>
      </c>
      <c r="C9" s="657">
        <v>5</v>
      </c>
      <c r="D9" s="636" t="s">
        <v>294</v>
      </c>
      <c r="E9" s="637">
        <v>5</v>
      </c>
      <c r="F9" s="636" t="s">
        <v>304</v>
      </c>
      <c r="G9" s="636">
        <v>2</v>
      </c>
      <c r="H9" s="636">
        <v>14</v>
      </c>
      <c r="I9" s="638">
        <f t="shared" si="0"/>
        <v>16198.68</v>
      </c>
      <c r="J9" s="638">
        <f t="shared" si="1"/>
        <v>682.06820682068212</v>
      </c>
      <c r="K9" s="846">
        <f>584.49*H9*G9</f>
        <v>16365.720000000001</v>
      </c>
    </row>
    <row r="10" spans="2:12" x14ac:dyDescent="0.25">
      <c r="B10" s="787"/>
      <c r="C10" s="659">
        <v>6</v>
      </c>
      <c r="D10" s="633" t="s">
        <v>295</v>
      </c>
      <c r="E10" s="634">
        <v>5</v>
      </c>
      <c r="F10" s="633" t="s">
        <v>303</v>
      </c>
      <c r="G10" s="633">
        <v>4</v>
      </c>
      <c r="H10" s="633">
        <v>14</v>
      </c>
      <c r="I10" s="635">
        <f t="shared" si="0"/>
        <v>32397.360000000001</v>
      </c>
      <c r="J10" s="635">
        <f t="shared" si="1"/>
        <v>1364.1364136413642</v>
      </c>
      <c r="K10" s="850">
        <f>542.74*H10*G10</f>
        <v>30393.440000000002</v>
      </c>
    </row>
    <row r="11" spans="2:12" x14ac:dyDescent="0.25">
      <c r="B11" s="787"/>
      <c r="C11" s="659">
        <v>7</v>
      </c>
      <c r="D11" s="633" t="s">
        <v>290</v>
      </c>
      <c r="E11" s="634">
        <v>3</v>
      </c>
      <c r="F11" s="633"/>
      <c r="G11" s="633"/>
      <c r="H11" s="633"/>
      <c r="I11" s="635">
        <f t="shared" si="0"/>
        <v>0</v>
      </c>
      <c r="J11" s="635">
        <f t="shared" si="1"/>
        <v>0</v>
      </c>
      <c r="K11" s="850"/>
    </row>
    <row r="12" spans="2:12" x14ac:dyDescent="0.25">
      <c r="B12" s="787"/>
      <c r="C12" s="659">
        <v>8</v>
      </c>
      <c r="D12" s="633" t="s">
        <v>291</v>
      </c>
      <c r="E12" s="634">
        <v>5</v>
      </c>
      <c r="F12" s="633"/>
      <c r="G12" s="633"/>
      <c r="H12" s="633"/>
      <c r="I12" s="635">
        <f t="shared" si="0"/>
        <v>0</v>
      </c>
      <c r="J12" s="635">
        <f t="shared" si="1"/>
        <v>0</v>
      </c>
      <c r="K12" s="850"/>
    </row>
    <row r="13" spans="2:12" ht="13.8" thickBot="1" x14ac:dyDescent="0.3">
      <c r="B13" s="786"/>
      <c r="C13" s="658">
        <v>9</v>
      </c>
      <c r="D13" s="639" t="s">
        <v>289</v>
      </c>
      <c r="E13" s="640">
        <v>2</v>
      </c>
      <c r="F13" s="639"/>
      <c r="G13" s="639"/>
      <c r="H13" s="639"/>
      <c r="I13" s="641">
        <f t="shared" si="0"/>
        <v>0</v>
      </c>
      <c r="J13" s="641">
        <f t="shared" si="1"/>
        <v>0</v>
      </c>
      <c r="K13" s="847"/>
    </row>
    <row r="14" spans="2:12" x14ac:dyDescent="0.25">
      <c r="B14" s="785">
        <v>4</v>
      </c>
      <c r="C14" s="657">
        <v>10</v>
      </c>
      <c r="D14" s="636" t="s">
        <v>296</v>
      </c>
      <c r="E14" s="637">
        <v>3</v>
      </c>
      <c r="F14" s="636" t="s">
        <v>304</v>
      </c>
      <c r="G14" s="636">
        <v>2</v>
      </c>
      <c r="H14" s="636">
        <v>14</v>
      </c>
      <c r="I14" s="638">
        <f t="shared" si="0"/>
        <v>16198.68</v>
      </c>
      <c r="J14" s="638">
        <f t="shared" si="1"/>
        <v>682.06820682068212</v>
      </c>
      <c r="K14" s="846">
        <f>584.49*H14*G14</f>
        <v>16365.720000000001</v>
      </c>
    </row>
    <row r="15" spans="2:12" x14ac:dyDescent="0.25">
      <c r="B15" s="787"/>
      <c r="C15" s="659">
        <v>11</v>
      </c>
      <c r="D15" s="633" t="s">
        <v>297</v>
      </c>
      <c r="E15" s="634">
        <v>3</v>
      </c>
      <c r="F15" s="633" t="s">
        <v>303</v>
      </c>
      <c r="G15" s="633">
        <v>4</v>
      </c>
      <c r="H15" s="633">
        <v>14</v>
      </c>
      <c r="I15" s="635">
        <f t="shared" si="0"/>
        <v>32397.360000000001</v>
      </c>
      <c r="J15" s="635">
        <f t="shared" si="1"/>
        <v>1364.1364136413642</v>
      </c>
      <c r="K15" s="850">
        <f>542.74*H15*G15</f>
        <v>30393.440000000002</v>
      </c>
    </row>
    <row r="16" spans="2:12" ht="13.8" thickBot="1" x14ac:dyDescent="0.3">
      <c r="B16" s="786"/>
      <c r="C16" s="658">
        <v>12</v>
      </c>
      <c r="D16" s="639" t="s">
        <v>292</v>
      </c>
      <c r="E16" s="640">
        <v>3</v>
      </c>
      <c r="F16" s="639"/>
      <c r="G16" s="639"/>
      <c r="H16" s="639"/>
      <c r="I16" s="641">
        <f t="shared" si="0"/>
        <v>0</v>
      </c>
      <c r="J16" s="641">
        <f t="shared" si="1"/>
        <v>0</v>
      </c>
      <c r="K16" s="847"/>
    </row>
    <row r="17" spans="2:12" x14ac:dyDescent="0.25">
      <c r="B17" s="785">
        <v>5</v>
      </c>
      <c r="C17" s="657">
        <v>13</v>
      </c>
      <c r="D17" s="636" t="s">
        <v>308</v>
      </c>
      <c r="E17" s="637">
        <v>1</v>
      </c>
      <c r="F17" s="636" t="s">
        <v>304</v>
      </c>
      <c r="G17" s="636">
        <v>2</v>
      </c>
      <c r="H17" s="636">
        <v>14</v>
      </c>
      <c r="I17" s="638">
        <f t="shared" si="0"/>
        <v>16198.68</v>
      </c>
      <c r="J17" s="638">
        <f t="shared" si="1"/>
        <v>682.06820682068212</v>
      </c>
      <c r="K17" s="846">
        <f>584.49*H17*G17</f>
        <v>16365.720000000001</v>
      </c>
    </row>
    <row r="18" spans="2:12" x14ac:dyDescent="0.25">
      <c r="B18" s="787"/>
      <c r="C18" s="659">
        <v>14</v>
      </c>
      <c r="D18" s="633" t="s">
        <v>309</v>
      </c>
      <c r="E18" s="634">
        <v>1</v>
      </c>
      <c r="F18" s="633" t="s">
        <v>303</v>
      </c>
      <c r="G18" s="633">
        <v>4</v>
      </c>
      <c r="H18" s="633">
        <v>14</v>
      </c>
      <c r="I18" s="635">
        <f t="shared" si="0"/>
        <v>32397.360000000001</v>
      </c>
      <c r="J18" s="635">
        <f t="shared" si="1"/>
        <v>1364.1364136413642</v>
      </c>
      <c r="K18" s="850">
        <f>542.74*H18*G18</f>
        <v>30393.440000000002</v>
      </c>
    </row>
    <row r="19" spans="2:12" x14ac:dyDescent="0.25">
      <c r="B19" s="787"/>
      <c r="C19" s="659">
        <v>15</v>
      </c>
      <c r="D19" s="633" t="s">
        <v>310</v>
      </c>
      <c r="E19" s="634">
        <v>1</v>
      </c>
      <c r="F19" s="633"/>
      <c r="G19" s="633"/>
      <c r="H19" s="633"/>
      <c r="I19" s="635">
        <f t="shared" si="0"/>
        <v>0</v>
      </c>
      <c r="J19" s="635">
        <f t="shared" si="1"/>
        <v>0</v>
      </c>
      <c r="K19" s="850"/>
    </row>
    <row r="20" spans="2:12" x14ac:dyDescent="0.25">
      <c r="B20" s="787"/>
      <c r="C20" s="659">
        <v>16</v>
      </c>
      <c r="D20" s="633" t="s">
        <v>311</v>
      </c>
      <c r="E20" s="634">
        <v>1</v>
      </c>
      <c r="F20" s="633"/>
      <c r="G20" s="633"/>
      <c r="H20" s="633"/>
      <c r="I20" s="635">
        <f t="shared" si="0"/>
        <v>0</v>
      </c>
      <c r="J20" s="635">
        <f t="shared" si="1"/>
        <v>0</v>
      </c>
      <c r="K20" s="850"/>
    </row>
    <row r="21" spans="2:12" ht="13.8" thickBot="1" x14ac:dyDescent="0.3">
      <c r="B21" s="786"/>
      <c r="C21" s="658">
        <v>17</v>
      </c>
      <c r="D21" s="639" t="s">
        <v>312</v>
      </c>
      <c r="E21" s="640">
        <v>1</v>
      </c>
      <c r="F21" s="639"/>
      <c r="G21" s="639"/>
      <c r="H21" s="639"/>
      <c r="I21" s="641">
        <f t="shared" si="0"/>
        <v>0</v>
      </c>
      <c r="J21" s="641">
        <f t="shared" si="1"/>
        <v>0</v>
      </c>
      <c r="K21" s="847"/>
    </row>
    <row r="22" spans="2:12" x14ac:dyDescent="0.25">
      <c r="B22" s="785">
        <v>6</v>
      </c>
      <c r="C22" s="657">
        <v>18</v>
      </c>
      <c r="D22" s="636" t="s">
        <v>298</v>
      </c>
      <c r="E22" s="637">
        <v>3</v>
      </c>
      <c r="F22" s="636" t="s">
        <v>304</v>
      </c>
      <c r="G22" s="636">
        <v>2</v>
      </c>
      <c r="H22" s="636">
        <v>14</v>
      </c>
      <c r="I22" s="638">
        <f t="shared" si="0"/>
        <v>16198.68</v>
      </c>
      <c r="J22" s="638">
        <f t="shared" si="1"/>
        <v>682.06820682068212</v>
      </c>
      <c r="K22" s="846">
        <v>16365.720000000001</v>
      </c>
    </row>
    <row r="23" spans="2:12" ht="13.8" thickBot="1" x14ac:dyDescent="0.3">
      <c r="B23" s="786"/>
      <c r="C23" s="658"/>
      <c r="D23" s="639"/>
      <c r="E23" s="640"/>
      <c r="F23" s="639" t="s">
        <v>303</v>
      </c>
      <c r="G23" s="639">
        <v>4</v>
      </c>
      <c r="H23" s="639">
        <v>14</v>
      </c>
      <c r="I23" s="641">
        <f t="shared" si="0"/>
        <v>32397.360000000001</v>
      </c>
      <c r="J23" s="641">
        <f t="shared" si="1"/>
        <v>1364.1364136413642</v>
      </c>
      <c r="K23" s="847">
        <v>30393.440000000002</v>
      </c>
    </row>
    <row r="24" spans="2:12" x14ac:dyDescent="0.25">
      <c r="B24" s="785">
        <v>7</v>
      </c>
      <c r="C24" s="657">
        <v>19</v>
      </c>
      <c r="D24" s="636" t="s">
        <v>299</v>
      </c>
      <c r="E24" s="637">
        <v>3</v>
      </c>
      <c r="F24" s="636" t="s">
        <v>304</v>
      </c>
      <c r="G24" s="636">
        <v>2</v>
      </c>
      <c r="H24" s="636">
        <v>14</v>
      </c>
      <c r="I24" s="638">
        <f t="shared" si="0"/>
        <v>16198.68</v>
      </c>
      <c r="J24" s="638">
        <f t="shared" si="1"/>
        <v>682.06820682068212</v>
      </c>
      <c r="K24" s="846">
        <f>584.49*H24*G24</f>
        <v>16365.720000000001</v>
      </c>
    </row>
    <row r="25" spans="2:12" ht="13.8" thickBot="1" x14ac:dyDescent="0.3">
      <c r="B25" s="786"/>
      <c r="C25" s="658"/>
      <c r="D25" s="639"/>
      <c r="E25" s="640"/>
      <c r="F25" s="639" t="s">
        <v>303</v>
      </c>
      <c r="G25" s="639">
        <v>4</v>
      </c>
      <c r="H25" s="639">
        <v>14</v>
      </c>
      <c r="I25" s="641">
        <f t="shared" si="0"/>
        <v>32397.360000000001</v>
      </c>
      <c r="J25" s="641">
        <f t="shared" si="1"/>
        <v>1364.1364136413642</v>
      </c>
      <c r="K25" s="847">
        <f>542.74*H25*G25</f>
        <v>30393.440000000002</v>
      </c>
    </row>
    <row r="26" spans="2:12" x14ac:dyDescent="0.25">
      <c r="B26" s="785">
        <v>8</v>
      </c>
      <c r="C26" s="657">
        <v>20</v>
      </c>
      <c r="D26" s="636" t="s">
        <v>300</v>
      </c>
      <c r="E26" s="637">
        <v>2</v>
      </c>
      <c r="F26" s="636" t="s">
        <v>304</v>
      </c>
      <c r="G26" s="636">
        <v>2</v>
      </c>
      <c r="H26" s="636">
        <v>14</v>
      </c>
      <c r="I26" s="638">
        <f t="shared" si="0"/>
        <v>16198.68</v>
      </c>
      <c r="J26" s="638">
        <f t="shared" si="1"/>
        <v>682.06820682068212</v>
      </c>
      <c r="K26" s="846">
        <f>584.49*H26*G26</f>
        <v>16365.720000000001</v>
      </c>
    </row>
    <row r="27" spans="2:12" ht="13.8" thickBot="1" x14ac:dyDescent="0.3">
      <c r="B27" s="786"/>
      <c r="C27" s="658"/>
      <c r="D27" s="639"/>
      <c r="E27" s="640"/>
      <c r="F27" s="639" t="s">
        <v>303</v>
      </c>
      <c r="G27" s="639">
        <v>4</v>
      </c>
      <c r="H27" s="639">
        <v>14</v>
      </c>
      <c r="I27" s="641">
        <f t="shared" si="0"/>
        <v>32397.360000000001</v>
      </c>
      <c r="J27" s="641">
        <f t="shared" si="1"/>
        <v>1364.1364136413642</v>
      </c>
      <c r="K27" s="847">
        <f>542.74*H27*G27</f>
        <v>30393.440000000002</v>
      </c>
    </row>
    <row r="28" spans="2:12" x14ac:dyDescent="0.25">
      <c r="B28" s="785">
        <v>9</v>
      </c>
      <c r="C28" s="657">
        <v>21</v>
      </c>
      <c r="D28" s="636" t="s">
        <v>301</v>
      </c>
      <c r="E28" s="637">
        <v>10</v>
      </c>
      <c r="F28" s="636" t="s">
        <v>304</v>
      </c>
      <c r="G28" s="636">
        <v>3</v>
      </c>
      <c r="H28" s="636">
        <v>14</v>
      </c>
      <c r="I28" s="638">
        <f t="shared" si="0"/>
        <v>24298.02</v>
      </c>
      <c r="J28" s="638">
        <f t="shared" si="1"/>
        <v>1023.1023102310232</v>
      </c>
      <c r="K28" s="846">
        <f>584.49*H28*G28</f>
        <v>24548.58</v>
      </c>
    </row>
    <row r="29" spans="2:12" x14ac:dyDescent="0.25">
      <c r="B29" s="787"/>
      <c r="C29" s="659"/>
      <c r="D29" s="633"/>
      <c r="E29" s="634"/>
      <c r="F29" s="633" t="s">
        <v>303</v>
      </c>
      <c r="G29" s="633">
        <v>6</v>
      </c>
      <c r="H29" s="633">
        <v>14</v>
      </c>
      <c r="I29" s="635">
        <f t="shared" si="0"/>
        <v>48596.04</v>
      </c>
      <c r="J29" s="635">
        <f t="shared" si="1"/>
        <v>2046.2046204620465</v>
      </c>
      <c r="K29" s="850">
        <f>542.74*H29*G29</f>
        <v>45590.16</v>
      </c>
    </row>
    <row r="30" spans="2:12" x14ac:dyDescent="0.25">
      <c r="B30" s="787"/>
      <c r="C30" s="659"/>
      <c r="D30" s="633"/>
      <c r="E30" s="634"/>
      <c r="F30" s="633" t="s">
        <v>317</v>
      </c>
      <c r="G30" s="633">
        <v>6</v>
      </c>
      <c r="H30" s="633">
        <v>14</v>
      </c>
      <c r="I30" s="635">
        <f t="shared" si="0"/>
        <v>48596.04</v>
      </c>
      <c r="J30" s="635">
        <f t="shared" si="1"/>
        <v>2046.2046204620465</v>
      </c>
      <c r="K30" s="850">
        <f t="shared" ref="K30:K31" si="2">542.74*H30*G30</f>
        <v>45590.16</v>
      </c>
    </row>
    <row r="31" spans="2:12" ht="13.8" thickBot="1" x14ac:dyDescent="0.3">
      <c r="B31" s="788"/>
      <c r="C31" s="660"/>
      <c r="D31" s="650"/>
      <c r="E31" s="651"/>
      <c r="F31" s="650" t="s">
        <v>318</v>
      </c>
      <c r="G31" s="650">
        <v>2</v>
      </c>
      <c r="H31" s="650">
        <v>14</v>
      </c>
      <c r="I31" s="652">
        <f t="shared" si="0"/>
        <v>16198.68</v>
      </c>
      <c r="J31" s="652">
        <f t="shared" si="1"/>
        <v>682.06820682068212</v>
      </c>
      <c r="K31" s="851">
        <f t="shared" si="2"/>
        <v>15196.720000000001</v>
      </c>
      <c r="L31" t="s">
        <v>372</v>
      </c>
    </row>
    <row r="32" spans="2:12" ht="19.8" customHeight="1" thickBot="1" x14ac:dyDescent="0.3">
      <c r="B32" s="789" t="s">
        <v>320</v>
      </c>
      <c r="C32" s="790"/>
      <c r="D32" s="790"/>
      <c r="E32" s="790"/>
      <c r="F32" s="791"/>
      <c r="G32" s="653"/>
      <c r="H32" s="653"/>
      <c r="I32" s="654">
        <f>SUM(I4:I31)</f>
        <v>526457.09999999986</v>
      </c>
      <c r="J32" s="654">
        <f>SUM(J4:J31)</f>
        <v>22167.216721672172</v>
      </c>
      <c r="K32" s="655">
        <f>SUM(K4:K31)</f>
        <v>504998.90000000014</v>
      </c>
      <c r="L32" s="656">
        <f>I32+J32+K32</f>
        <v>1053623.2167216721</v>
      </c>
    </row>
    <row r="34" spans="2:2" x14ac:dyDescent="0.25">
      <c r="B34" s="661" t="s">
        <v>324</v>
      </c>
    </row>
  </sheetData>
  <mergeCells count="10">
    <mergeCell ref="B4:B5"/>
    <mergeCell ref="B9:B13"/>
    <mergeCell ref="B14:B16"/>
    <mergeCell ref="B17:B21"/>
    <mergeCell ref="B22:B23"/>
    <mergeCell ref="B24:B25"/>
    <mergeCell ref="B26:B27"/>
    <mergeCell ref="B28:B31"/>
    <mergeCell ref="B32:F32"/>
    <mergeCell ref="B6:B8"/>
  </mergeCells>
  <phoneticPr fontId="90" type="noConversion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550A72-3321-4AEB-BA39-28F87905CEEB}">
  <sheetPr>
    <tabColor rgb="FF00B050"/>
  </sheetPr>
  <dimension ref="A1:E56"/>
  <sheetViews>
    <sheetView workbookViewId="0">
      <selection activeCell="B18" sqref="B18"/>
    </sheetView>
  </sheetViews>
  <sheetFormatPr defaultColWidth="9.21875" defaultRowHeight="13.8" x14ac:dyDescent="0.25"/>
  <cols>
    <col min="1" max="1" width="45.77734375" style="663" customWidth="1"/>
    <col min="2" max="2" width="53" style="663" bestFit="1" customWidth="1"/>
    <col min="3" max="3" width="32" style="663" customWidth="1"/>
    <col min="4" max="4" width="33.21875" style="663" customWidth="1"/>
    <col min="5" max="5" width="24.21875" style="663" customWidth="1"/>
    <col min="6" max="6" width="35.77734375" style="663" customWidth="1"/>
    <col min="7" max="7" width="24.5546875" style="663" customWidth="1"/>
    <col min="8" max="8" width="30.44140625" style="663" customWidth="1"/>
    <col min="9" max="10" width="45.77734375" style="663" customWidth="1"/>
    <col min="11" max="11" width="24.77734375" style="663" customWidth="1"/>
    <col min="12" max="12" width="19.21875" style="663" customWidth="1"/>
    <col min="13" max="13" width="25.77734375" style="663" customWidth="1"/>
    <col min="14" max="16384" width="9.21875" style="663"/>
  </cols>
  <sheetData>
    <row r="1" spans="1:4" ht="24.6" x14ac:dyDescent="0.4">
      <c r="A1" s="662" t="s">
        <v>325</v>
      </c>
      <c r="B1" s="662"/>
      <c r="D1" s="663" t="s">
        <v>326</v>
      </c>
    </row>
    <row r="3" spans="1:4" ht="14.4" thickBot="1" x14ac:dyDescent="0.3">
      <c r="A3" s="664"/>
      <c r="B3" s="665"/>
    </row>
    <row r="4" spans="1:4" ht="16.2" thickTop="1" thickBot="1" x14ac:dyDescent="0.3">
      <c r="A4" s="666" t="s">
        <v>156</v>
      </c>
      <c r="B4" s="667" t="s">
        <v>37</v>
      </c>
      <c r="C4" s="668"/>
    </row>
    <row r="5" spans="1:4" ht="14.4" thickBot="1" x14ac:dyDescent="0.3">
      <c r="A5" s="669" t="s">
        <v>327</v>
      </c>
      <c r="B5" s="669" t="s">
        <v>328</v>
      </c>
      <c r="C5" s="670" t="s">
        <v>329</v>
      </c>
    </row>
    <row r="6" spans="1:4" ht="28.2" thickBot="1" x14ac:dyDescent="0.3">
      <c r="A6" s="671" t="s">
        <v>330</v>
      </c>
      <c r="B6" s="672" t="s">
        <v>331</v>
      </c>
      <c r="C6" s="673" t="s">
        <v>332</v>
      </c>
    </row>
    <row r="7" spans="1:4" ht="28.2" thickBot="1" x14ac:dyDescent="0.3">
      <c r="A7" s="671" t="s">
        <v>330</v>
      </c>
      <c r="B7" s="672" t="s">
        <v>333</v>
      </c>
      <c r="C7" s="673" t="s">
        <v>334</v>
      </c>
    </row>
    <row r="8" spans="1:4" ht="14.4" thickBot="1" x14ac:dyDescent="0.3">
      <c r="A8" s="671" t="s">
        <v>335</v>
      </c>
      <c r="B8" s="672" t="s">
        <v>336</v>
      </c>
      <c r="C8" s="673" t="s">
        <v>337</v>
      </c>
    </row>
    <row r="9" spans="1:4" ht="14.4" thickBot="1" x14ac:dyDescent="0.3">
      <c r="A9" s="671" t="s">
        <v>335</v>
      </c>
      <c r="B9" s="672" t="s">
        <v>338</v>
      </c>
      <c r="C9" s="673" t="s">
        <v>339</v>
      </c>
    </row>
    <row r="10" spans="1:4" ht="21" thickBot="1" x14ac:dyDescent="0.3">
      <c r="A10" s="674"/>
      <c r="B10" s="675"/>
      <c r="C10" s="676"/>
    </row>
    <row r="11" spans="1:4" ht="14.4" thickBot="1" x14ac:dyDescent="0.3">
      <c r="A11" s="677"/>
      <c r="B11" s="678"/>
      <c r="C11" s="679"/>
    </row>
    <row r="12" spans="1:4" ht="28.2" thickBot="1" x14ac:dyDescent="0.3">
      <c r="A12" s="671" t="s">
        <v>340</v>
      </c>
      <c r="B12" s="672" t="s">
        <v>341</v>
      </c>
      <c r="C12" s="680" t="s">
        <v>342</v>
      </c>
    </row>
    <row r="13" spans="1:4" ht="14.4" thickBot="1" x14ac:dyDescent="0.3">
      <c r="A13" s="671" t="s">
        <v>343</v>
      </c>
      <c r="B13" s="681" t="s">
        <v>344</v>
      </c>
      <c r="C13" s="676"/>
    </row>
    <row r="14" spans="1:4" ht="14.4" thickBot="1" x14ac:dyDescent="0.3">
      <c r="A14" s="671" t="s">
        <v>345</v>
      </c>
      <c r="B14" s="682" t="s">
        <v>346</v>
      </c>
      <c r="C14" s="683" t="s">
        <v>347</v>
      </c>
    </row>
    <row r="15" spans="1:4" ht="14.4" thickBot="1" x14ac:dyDescent="0.3">
      <c r="A15" s="684"/>
      <c r="B15" s="671" t="s">
        <v>348</v>
      </c>
      <c r="C15" s="680" t="s">
        <v>349</v>
      </c>
    </row>
    <row r="16" spans="1:4" ht="14.4" thickBot="1" x14ac:dyDescent="0.3">
      <c r="A16" s="684"/>
      <c r="B16" s="671" t="s">
        <v>350</v>
      </c>
      <c r="C16" s="680" t="s">
        <v>351</v>
      </c>
    </row>
    <row r="17" spans="1:3" ht="14.4" thickBot="1" x14ac:dyDescent="0.3">
      <c r="A17" s="684"/>
      <c r="B17" s="671" t="s">
        <v>352</v>
      </c>
      <c r="C17" s="680" t="s">
        <v>353</v>
      </c>
    </row>
    <row r="18" spans="1:3" ht="14.4" thickBot="1" x14ac:dyDescent="0.3">
      <c r="A18" s="685"/>
      <c r="B18" s="686" t="s">
        <v>354</v>
      </c>
      <c r="C18" s="687" t="s">
        <v>355</v>
      </c>
    </row>
    <row r="19" spans="1:3" ht="14.4" thickTop="1" x14ac:dyDescent="0.25">
      <c r="A19" s="664"/>
      <c r="B19" s="665"/>
    </row>
    <row r="20" spans="1:3" x14ac:dyDescent="0.25">
      <c r="B20" s="665"/>
    </row>
    <row r="21" spans="1:3" ht="20.399999999999999" x14ac:dyDescent="0.35">
      <c r="A21" s="688" t="s">
        <v>356</v>
      </c>
      <c r="B21" s="665"/>
    </row>
    <row r="22" spans="1:3" ht="14.4" thickBot="1" x14ac:dyDescent="0.3">
      <c r="B22" s="665"/>
    </row>
    <row r="23" spans="1:3" ht="15.6" thickBot="1" x14ac:dyDescent="0.3">
      <c r="A23" s="689" t="s">
        <v>357</v>
      </c>
      <c r="B23" s="690" t="s">
        <v>358</v>
      </c>
    </row>
    <row r="24" spans="1:3" ht="14.4" thickBot="1" x14ac:dyDescent="0.3">
      <c r="A24" s="691" t="s">
        <v>359</v>
      </c>
      <c r="B24" s="692" t="s">
        <v>360</v>
      </c>
    </row>
    <row r="25" spans="1:3" x14ac:dyDescent="0.25">
      <c r="A25" s="693" t="s">
        <v>361</v>
      </c>
      <c r="B25" s="694">
        <v>47000</v>
      </c>
    </row>
    <row r="26" spans="1:3" x14ac:dyDescent="0.25">
      <c r="A26" s="693" t="s">
        <v>362</v>
      </c>
      <c r="B26" s="694">
        <v>41000</v>
      </c>
    </row>
    <row r="27" spans="1:3" x14ac:dyDescent="0.25">
      <c r="A27" s="693" t="s">
        <v>363</v>
      </c>
      <c r="B27" s="694">
        <v>85000</v>
      </c>
    </row>
    <row r="28" spans="1:3" ht="14.4" thickBot="1" x14ac:dyDescent="0.3">
      <c r="A28" s="695" t="s">
        <v>364</v>
      </c>
      <c r="B28" s="696">
        <v>112000</v>
      </c>
    </row>
    <row r="29" spans="1:3" x14ac:dyDescent="0.25">
      <c r="B29" s="665"/>
    </row>
    <row r="30" spans="1:3" x14ac:dyDescent="0.25">
      <c r="B30" s="665"/>
    </row>
    <row r="31" spans="1:3" s="699" customFormat="1" ht="15" x14ac:dyDescent="0.25">
      <c r="A31" s="697" t="s">
        <v>365</v>
      </c>
      <c r="B31" s="698"/>
    </row>
    <row r="32" spans="1:3" s="699" customFormat="1" ht="14.4" thickBot="1" x14ac:dyDescent="0.3">
      <c r="A32" s="695" t="s">
        <v>366</v>
      </c>
      <c r="B32" s="700">
        <v>182000</v>
      </c>
    </row>
    <row r="33" spans="1:5" x14ac:dyDescent="0.25">
      <c r="B33" s="665"/>
    </row>
    <row r="34" spans="1:5" x14ac:dyDescent="0.25">
      <c r="B34" s="665"/>
    </row>
    <row r="35" spans="1:5" ht="20.399999999999999" x14ac:dyDescent="0.35">
      <c r="A35" s="688" t="s">
        <v>367</v>
      </c>
      <c r="B35" s="665"/>
    </row>
    <row r="36" spans="1:5" ht="18" thickBot="1" x14ac:dyDescent="0.35">
      <c r="A36" s="701"/>
      <c r="B36" s="665"/>
    </row>
    <row r="37" spans="1:5" ht="15" x14ac:dyDescent="0.25">
      <c r="A37" s="689" t="s">
        <v>357</v>
      </c>
      <c r="B37" s="702" t="s">
        <v>368</v>
      </c>
    </row>
    <row r="38" spans="1:5" x14ac:dyDescent="0.25">
      <c r="A38" s="693" t="s">
        <v>361</v>
      </c>
      <c r="B38" s="703" t="s">
        <v>369</v>
      </c>
      <c r="C38" s="704"/>
      <c r="E38" s="705"/>
    </row>
    <row r="39" spans="1:5" x14ac:dyDescent="0.25">
      <c r="A39" s="693" t="s">
        <v>362</v>
      </c>
      <c r="B39" s="703">
        <v>230000</v>
      </c>
      <c r="C39" s="704"/>
      <c r="E39" s="705"/>
    </row>
    <row r="40" spans="1:5" x14ac:dyDescent="0.25">
      <c r="A40" s="693" t="s">
        <v>363</v>
      </c>
      <c r="B40" s="703">
        <v>900000</v>
      </c>
      <c r="C40" s="704"/>
      <c r="E40" s="705"/>
    </row>
    <row r="41" spans="1:5" ht="14.4" thickBot="1" x14ac:dyDescent="0.3">
      <c r="A41" s="695" t="s">
        <v>364</v>
      </c>
      <c r="B41" s="703">
        <v>1350000</v>
      </c>
      <c r="C41" s="704"/>
      <c r="E41" s="705"/>
    </row>
    <row r="42" spans="1:5" x14ac:dyDescent="0.25">
      <c r="B42" s="665"/>
      <c r="C42" s="704"/>
    </row>
    <row r="56" spans="2:2" x14ac:dyDescent="0.25">
      <c r="B56" s="663">
        <f>1.75*12</f>
        <v>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5CD06F-D669-401A-9851-5EC2369E766C}">
  <dimension ref="A1:BL13"/>
  <sheetViews>
    <sheetView workbookViewId="0">
      <selection activeCell="F10" sqref="F10:Q10"/>
    </sheetView>
  </sheetViews>
  <sheetFormatPr defaultColWidth="9.109375" defaultRowHeight="13.8" x14ac:dyDescent="0.25"/>
  <cols>
    <col min="1" max="1" width="9.109375" style="188"/>
    <col min="2" max="2" width="3.88671875" style="196" bestFit="1" customWidth="1"/>
    <col min="3" max="3" width="23" style="197" customWidth="1"/>
    <col min="4" max="4" width="22.88671875" style="198" bestFit="1" customWidth="1"/>
    <col min="5" max="5" width="2.44140625" style="188" hidden="1" customWidth="1"/>
    <col min="6" max="17" width="5.5546875" style="188" customWidth="1"/>
    <col min="18" max="33" width="2.44140625" style="188" hidden="1" customWidth="1"/>
    <col min="34" max="37" width="3.88671875" style="188" hidden="1" customWidth="1"/>
    <col min="38" max="38" width="2.88671875" style="188" customWidth="1"/>
    <col min="39" max="39" width="1.88671875" style="188" customWidth="1"/>
    <col min="40" max="40" width="3.44140625" style="188" bestFit="1" customWidth="1"/>
    <col min="41" max="41" width="2.44140625" style="188" bestFit="1" customWidth="1"/>
    <col min="42" max="42" width="2.44140625" style="188" customWidth="1"/>
    <col min="43" max="43" width="3" style="188" customWidth="1"/>
    <col min="44" max="44" width="1.88671875" style="188" customWidth="1"/>
    <col min="45" max="45" width="3.109375" style="188" customWidth="1"/>
    <col min="46" max="48" width="1.88671875" style="188" customWidth="1"/>
    <col min="49" max="49" width="2" style="188" customWidth="1"/>
    <col min="50" max="51" width="1.88671875" style="188" customWidth="1"/>
    <col min="52" max="53" width="3.5546875" style="188" customWidth="1"/>
    <col min="54" max="54" width="2.44140625" style="188" bestFit="1" customWidth="1"/>
    <col min="55" max="56" width="1.88671875" style="188" customWidth="1"/>
    <col min="57" max="57" width="5" style="188" customWidth="1"/>
    <col min="58" max="59" width="5.44140625" style="188" customWidth="1"/>
    <col min="60" max="60" width="5.44140625" style="188" hidden="1" customWidth="1"/>
    <col min="61" max="62" width="5.44140625" style="188" customWidth="1"/>
    <col min="63" max="63" width="4.5546875" style="188" customWidth="1"/>
    <col min="64" max="64" width="4.5546875" style="188" hidden="1" customWidth="1"/>
    <col min="65" max="65" width="12" style="188" customWidth="1"/>
    <col min="66" max="66" width="12.109375" style="188" customWidth="1"/>
    <col min="67" max="16384" width="9.109375" style="188"/>
  </cols>
  <sheetData>
    <row r="1" spans="1:44" ht="14.4" thickBot="1" x14ac:dyDescent="0.3">
      <c r="A1" s="212"/>
      <c r="B1" s="213"/>
      <c r="C1" s="214"/>
      <c r="D1" s="215"/>
      <c r="E1" s="212"/>
      <c r="F1" s="212"/>
      <c r="G1" s="212"/>
      <c r="H1" s="212"/>
      <c r="I1" s="212"/>
      <c r="J1" s="212"/>
      <c r="K1" s="212"/>
      <c r="L1" s="212"/>
      <c r="M1" s="212"/>
      <c r="N1" s="212"/>
      <c r="O1" s="212"/>
      <c r="P1" s="212"/>
      <c r="Q1" s="212"/>
      <c r="R1" s="212"/>
      <c r="S1" s="212"/>
      <c r="T1" s="212"/>
      <c r="U1" s="212"/>
      <c r="V1" s="212"/>
      <c r="W1" s="212"/>
      <c r="X1" s="212"/>
      <c r="Y1" s="212"/>
      <c r="Z1" s="212"/>
      <c r="AA1" s="212"/>
      <c r="AB1" s="212"/>
      <c r="AC1" s="212"/>
      <c r="AD1" s="212"/>
      <c r="AE1" s="212"/>
      <c r="AF1" s="212"/>
      <c r="AG1" s="212"/>
      <c r="AH1" s="212"/>
      <c r="AI1" s="212"/>
      <c r="AJ1" s="212"/>
      <c r="AK1" s="212"/>
      <c r="AL1" s="212"/>
      <c r="AM1" s="212"/>
    </row>
    <row r="2" spans="1:44" x14ac:dyDescent="0.25">
      <c r="B2" s="199"/>
      <c r="C2" s="200"/>
      <c r="D2" s="201"/>
      <c r="E2" s="202" t="s">
        <v>9</v>
      </c>
      <c r="F2" s="792" t="s">
        <v>10</v>
      </c>
      <c r="G2" s="792"/>
      <c r="H2" s="792"/>
      <c r="I2" s="792"/>
      <c r="J2" s="792" t="s">
        <v>165</v>
      </c>
      <c r="K2" s="792"/>
      <c r="L2" s="792"/>
      <c r="M2" s="792"/>
      <c r="N2" s="792" t="s">
        <v>166</v>
      </c>
      <c r="O2" s="792"/>
      <c r="P2" s="792"/>
      <c r="Q2" s="793"/>
      <c r="R2" s="799" t="s">
        <v>167</v>
      </c>
      <c r="S2" s="792"/>
      <c r="T2" s="792"/>
      <c r="U2" s="792"/>
      <c r="V2" s="792" t="s">
        <v>168</v>
      </c>
      <c r="W2" s="792"/>
      <c r="X2" s="792"/>
      <c r="Y2" s="792"/>
      <c r="Z2" s="792" t="s">
        <v>169</v>
      </c>
      <c r="AA2" s="792"/>
      <c r="AB2" s="792"/>
      <c r="AC2" s="792"/>
      <c r="AD2" s="792" t="s">
        <v>170</v>
      </c>
      <c r="AE2" s="792"/>
      <c r="AF2" s="792"/>
      <c r="AG2" s="793"/>
      <c r="AH2" s="249"/>
      <c r="AI2" s="187"/>
      <c r="AJ2" s="187"/>
      <c r="AK2" s="187"/>
    </row>
    <row r="3" spans="1:44" s="235" customFormat="1" ht="14.4" thickBot="1" x14ac:dyDescent="0.3">
      <c r="B3" s="236" t="s">
        <v>0</v>
      </c>
      <c r="C3" s="237" t="s">
        <v>2</v>
      </c>
      <c r="D3" s="238" t="s">
        <v>1</v>
      </c>
      <c r="E3" s="239">
        <v>4</v>
      </c>
      <c r="F3" s="221">
        <v>1</v>
      </c>
      <c r="G3" s="221">
        <v>2</v>
      </c>
      <c r="H3" s="221">
        <v>3</v>
      </c>
      <c r="I3" s="221">
        <v>4</v>
      </c>
      <c r="J3" s="221">
        <v>1</v>
      </c>
      <c r="K3" s="221">
        <v>2</v>
      </c>
      <c r="L3" s="221">
        <v>3</v>
      </c>
      <c r="M3" s="221">
        <v>4</v>
      </c>
      <c r="N3" s="221">
        <v>1</v>
      </c>
      <c r="O3" s="221">
        <v>2</v>
      </c>
      <c r="P3" s="221">
        <v>3</v>
      </c>
      <c r="Q3" s="240">
        <v>4</v>
      </c>
      <c r="R3" s="250">
        <v>1</v>
      </c>
      <c r="S3" s="242">
        <v>2</v>
      </c>
      <c r="T3" s="242">
        <v>3</v>
      </c>
      <c r="U3" s="242">
        <v>4</v>
      </c>
      <c r="V3" s="242">
        <v>1</v>
      </c>
      <c r="W3" s="242">
        <v>2</v>
      </c>
      <c r="X3" s="242">
        <v>3</v>
      </c>
      <c r="Y3" s="242">
        <v>4</v>
      </c>
      <c r="Z3" s="242">
        <v>1</v>
      </c>
      <c r="AA3" s="242">
        <v>2</v>
      </c>
      <c r="AB3" s="242">
        <v>3</v>
      </c>
      <c r="AC3" s="242">
        <v>4</v>
      </c>
      <c r="AD3" s="242">
        <v>1</v>
      </c>
      <c r="AE3" s="242">
        <v>2</v>
      </c>
      <c r="AF3" s="242">
        <v>3</v>
      </c>
      <c r="AG3" s="251">
        <v>4</v>
      </c>
      <c r="AH3" s="241"/>
      <c r="AI3" s="242"/>
      <c r="AJ3" s="242"/>
      <c r="AK3" s="242"/>
      <c r="AL3" s="243"/>
      <c r="AM3" s="243"/>
      <c r="AN3" s="243"/>
      <c r="AO3" s="243"/>
    </row>
    <row r="4" spans="1:44" s="190" customFormat="1" x14ac:dyDescent="0.25">
      <c r="B4" s="216"/>
      <c r="C4" s="217"/>
      <c r="D4" s="219" t="s">
        <v>156</v>
      </c>
      <c r="E4" s="218"/>
      <c r="F4" s="800" t="s">
        <v>182</v>
      </c>
      <c r="G4" s="801"/>
      <c r="H4" s="801"/>
      <c r="I4" s="801"/>
      <c r="J4" s="802"/>
      <c r="K4" s="223" t="s">
        <v>160</v>
      </c>
      <c r="L4" s="223"/>
      <c r="M4" s="794" t="s">
        <v>158</v>
      </c>
      <c r="N4" s="794"/>
      <c r="O4" s="795" t="s">
        <v>163</v>
      </c>
      <c r="P4" s="795"/>
      <c r="Q4" s="796"/>
      <c r="R4" s="252"/>
      <c r="S4" s="189"/>
      <c r="T4" s="189"/>
      <c r="U4" s="189"/>
      <c r="V4" s="189"/>
      <c r="W4" s="189"/>
      <c r="X4" s="189"/>
      <c r="Y4" s="189"/>
      <c r="Z4" s="189"/>
      <c r="AA4" s="189"/>
      <c r="AB4" s="189"/>
      <c r="AC4" s="189"/>
      <c r="AD4" s="189"/>
      <c r="AE4" s="189"/>
      <c r="AF4" s="189"/>
      <c r="AG4" s="253"/>
      <c r="AH4" s="203"/>
      <c r="AI4" s="189"/>
      <c r="AJ4" s="189"/>
      <c r="AK4" s="189"/>
    </row>
    <row r="5" spans="1:44" ht="22.35" customHeight="1" x14ac:dyDescent="0.25">
      <c r="B5" s="797" t="s">
        <v>179</v>
      </c>
      <c r="C5" s="798"/>
      <c r="D5" s="798"/>
      <c r="E5" s="220"/>
      <c r="F5" s="220"/>
      <c r="G5" s="220"/>
      <c r="H5" s="220"/>
      <c r="I5" s="220"/>
      <c r="J5" s="220"/>
      <c r="K5" s="224"/>
      <c r="L5" s="224"/>
      <c r="M5" s="220"/>
      <c r="N5" s="220"/>
      <c r="O5" s="228"/>
      <c r="P5" s="229"/>
      <c r="Q5" s="230"/>
      <c r="R5" s="254"/>
      <c r="S5" s="191"/>
      <c r="T5" s="191"/>
      <c r="U5" s="191"/>
      <c r="V5" s="191"/>
      <c r="W5" s="191"/>
      <c r="X5" s="191"/>
      <c r="Y5" s="191"/>
      <c r="Z5" s="191"/>
      <c r="AA5" s="191"/>
      <c r="AB5" s="191"/>
      <c r="AC5" s="191"/>
      <c r="AD5" s="191"/>
      <c r="AE5" s="191"/>
      <c r="AF5" s="191"/>
      <c r="AG5" s="206"/>
      <c r="AH5" s="204"/>
      <c r="AI5" s="191"/>
      <c r="AJ5" s="191"/>
      <c r="AK5" s="191"/>
      <c r="AL5" s="192"/>
      <c r="AM5" s="192"/>
      <c r="AN5" s="192"/>
      <c r="AO5" s="192"/>
      <c r="AP5" s="192"/>
      <c r="AQ5" s="192"/>
      <c r="AR5" s="192"/>
    </row>
    <row r="6" spans="1:44" ht="27" customHeight="1" x14ac:dyDescent="0.25">
      <c r="B6" s="207">
        <v>1</v>
      </c>
      <c r="C6" s="177" t="s">
        <v>172</v>
      </c>
      <c r="D6" s="177" t="s">
        <v>176</v>
      </c>
      <c r="E6" s="193">
        <v>1</v>
      </c>
      <c r="F6" s="194"/>
      <c r="G6" s="194"/>
      <c r="H6" s="194"/>
      <c r="I6" s="194">
        <v>5</v>
      </c>
      <c r="J6" s="194">
        <v>2</v>
      </c>
      <c r="K6" s="225">
        <v>3</v>
      </c>
      <c r="L6" s="225">
        <v>2</v>
      </c>
      <c r="M6" s="194">
        <v>1</v>
      </c>
      <c r="N6" s="194">
        <v>1</v>
      </c>
      <c r="O6" s="231">
        <v>2</v>
      </c>
      <c r="P6" s="231">
        <v>4</v>
      </c>
      <c r="Q6" s="232">
        <v>1</v>
      </c>
      <c r="R6" s="255"/>
      <c r="S6" s="195">
        <v>1</v>
      </c>
      <c r="T6" s="194"/>
      <c r="U6" s="194"/>
      <c r="V6" s="194"/>
      <c r="W6" s="194"/>
      <c r="X6" s="194"/>
      <c r="Y6" s="194"/>
      <c r="Z6" s="194"/>
      <c r="AA6" s="194"/>
      <c r="AB6" s="194"/>
      <c r="AC6" s="194"/>
      <c r="AD6" s="194"/>
      <c r="AE6" s="194"/>
      <c r="AF6" s="194"/>
      <c r="AG6" s="208">
        <v>1</v>
      </c>
      <c r="AH6" s="205"/>
      <c r="AI6" s="194"/>
      <c r="AJ6" s="194"/>
      <c r="AK6" s="194"/>
    </row>
    <row r="7" spans="1:44" ht="22.35" customHeight="1" x14ac:dyDescent="0.25">
      <c r="B7" s="207">
        <f t="shared" ref="B7:B9" si="0">B6+1</f>
        <v>2</v>
      </c>
      <c r="C7" s="176" t="s">
        <v>174</v>
      </c>
      <c r="D7" s="177"/>
      <c r="E7" s="194">
        <v>1</v>
      </c>
      <c r="F7" s="194">
        <v>0</v>
      </c>
      <c r="G7" s="194">
        <v>1</v>
      </c>
      <c r="H7" s="194">
        <v>1</v>
      </c>
      <c r="I7" s="194">
        <v>2</v>
      </c>
      <c r="J7" s="194">
        <v>1</v>
      </c>
      <c r="K7" s="225">
        <v>2</v>
      </c>
      <c r="L7" s="225">
        <v>2</v>
      </c>
      <c r="M7" s="194">
        <v>0</v>
      </c>
      <c r="N7" s="194">
        <v>0</v>
      </c>
      <c r="O7" s="231">
        <v>1</v>
      </c>
      <c r="P7" s="231">
        <v>1</v>
      </c>
      <c r="Q7" s="232">
        <v>1</v>
      </c>
      <c r="R7" s="255"/>
      <c r="S7" s="195"/>
      <c r="T7" s="194"/>
      <c r="U7" s="194"/>
      <c r="V7" s="194"/>
      <c r="W7" s="194"/>
      <c r="X7" s="194"/>
      <c r="Y7" s="194"/>
      <c r="Z7" s="194"/>
      <c r="AA7" s="194"/>
      <c r="AB7" s="194"/>
      <c r="AC7" s="194"/>
      <c r="AD7" s="194"/>
      <c r="AE7" s="194"/>
      <c r="AF7" s="194"/>
      <c r="AG7" s="208"/>
      <c r="AH7" s="205"/>
      <c r="AI7" s="194"/>
      <c r="AJ7" s="194"/>
      <c r="AK7" s="194"/>
    </row>
    <row r="8" spans="1:44" ht="22.35" customHeight="1" x14ac:dyDescent="0.25">
      <c r="B8" s="207">
        <f t="shared" si="0"/>
        <v>3</v>
      </c>
      <c r="C8" s="177" t="s">
        <v>173</v>
      </c>
      <c r="D8" s="177"/>
      <c r="E8" s="193"/>
      <c r="F8" s="194"/>
      <c r="G8" s="194"/>
      <c r="H8" s="194"/>
      <c r="I8" s="194">
        <v>1</v>
      </c>
      <c r="J8" s="194">
        <v>1</v>
      </c>
      <c r="K8" s="225">
        <v>1</v>
      </c>
      <c r="L8" s="225"/>
      <c r="M8" s="194"/>
      <c r="N8" s="194"/>
      <c r="O8" s="231"/>
      <c r="P8" s="231"/>
      <c r="Q8" s="232"/>
      <c r="R8" s="255"/>
      <c r="S8" s="194">
        <v>1</v>
      </c>
      <c r="T8" s="194"/>
      <c r="U8" s="194"/>
      <c r="V8" s="194"/>
      <c r="W8" s="194"/>
      <c r="X8" s="194"/>
      <c r="Y8" s="194"/>
      <c r="Z8" s="194"/>
      <c r="AA8" s="194"/>
      <c r="AB8" s="194"/>
      <c r="AC8" s="194"/>
      <c r="AD8" s="194"/>
      <c r="AE8" s="194"/>
      <c r="AF8" s="194"/>
      <c r="AG8" s="208">
        <v>1</v>
      </c>
      <c r="AH8" s="205"/>
      <c r="AI8" s="194"/>
      <c r="AJ8" s="194"/>
      <c r="AK8" s="194"/>
    </row>
    <row r="9" spans="1:44" ht="27.6" customHeight="1" thickBot="1" x14ac:dyDescent="0.3">
      <c r="B9" s="209">
        <f t="shared" si="0"/>
        <v>4</v>
      </c>
      <c r="C9" s="210" t="s">
        <v>175</v>
      </c>
      <c r="D9" s="210" t="s">
        <v>177</v>
      </c>
      <c r="E9" s="211"/>
      <c r="F9" s="222"/>
      <c r="G9" s="222"/>
      <c r="H9" s="222"/>
      <c r="I9" s="222"/>
      <c r="J9" s="222"/>
      <c r="K9" s="226">
        <v>3</v>
      </c>
      <c r="L9" s="226">
        <v>3</v>
      </c>
      <c r="M9" s="222"/>
      <c r="N9" s="222"/>
      <c r="O9" s="233">
        <v>1</v>
      </c>
      <c r="P9" s="233">
        <v>1</v>
      </c>
      <c r="Q9" s="234">
        <v>1</v>
      </c>
      <c r="R9" s="257"/>
      <c r="S9" s="222"/>
      <c r="T9" s="222">
        <v>1</v>
      </c>
      <c r="U9" s="222">
        <v>1</v>
      </c>
      <c r="V9" s="222"/>
      <c r="W9" s="222"/>
      <c r="X9" s="222"/>
      <c r="Y9" s="222"/>
      <c r="Z9" s="222"/>
      <c r="AA9" s="222"/>
      <c r="AB9" s="222"/>
      <c r="AC9" s="222"/>
      <c r="AD9" s="222"/>
      <c r="AE9" s="222"/>
      <c r="AF9" s="222"/>
      <c r="AG9" s="227">
        <v>1</v>
      </c>
      <c r="AH9" s="205"/>
      <c r="AI9" s="194"/>
      <c r="AJ9" s="194"/>
      <c r="AK9" s="194"/>
    </row>
    <row r="10" spans="1:44" s="12" customFormat="1" ht="21.6" customHeight="1" thickTop="1" thickBot="1" x14ac:dyDescent="0.3">
      <c r="B10" s="244"/>
      <c r="C10" s="245"/>
      <c r="D10" s="246" t="s">
        <v>180</v>
      </c>
      <c r="E10" s="247">
        <f t="shared" ref="E10:Q10" si="1">SUM(E6:E9)</f>
        <v>2</v>
      </c>
      <c r="F10" s="247">
        <f t="shared" si="1"/>
        <v>0</v>
      </c>
      <c r="G10" s="247">
        <f t="shared" si="1"/>
        <v>1</v>
      </c>
      <c r="H10" s="247">
        <f t="shared" si="1"/>
        <v>1</v>
      </c>
      <c r="I10" s="247">
        <f t="shared" si="1"/>
        <v>8</v>
      </c>
      <c r="J10" s="247">
        <f t="shared" si="1"/>
        <v>4</v>
      </c>
      <c r="K10" s="259">
        <f t="shared" si="1"/>
        <v>9</v>
      </c>
      <c r="L10" s="259">
        <f t="shared" si="1"/>
        <v>7</v>
      </c>
      <c r="M10" s="247">
        <f t="shared" si="1"/>
        <v>1</v>
      </c>
      <c r="N10" s="247">
        <f t="shared" si="1"/>
        <v>1</v>
      </c>
      <c r="O10" s="258">
        <f t="shared" si="1"/>
        <v>4</v>
      </c>
      <c r="P10" s="258">
        <f t="shared" si="1"/>
        <v>6</v>
      </c>
      <c r="Q10" s="260">
        <f t="shared" si="1"/>
        <v>3</v>
      </c>
      <c r="R10" s="256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8"/>
      <c r="AH10" s="184"/>
      <c r="AI10" s="73"/>
      <c r="AJ10" s="73"/>
      <c r="AK10" s="73"/>
    </row>
    <row r="11" spans="1:44" x14ac:dyDescent="0.25">
      <c r="C11" s="197" t="s">
        <v>164</v>
      </c>
    </row>
    <row r="12" spans="1:44" x14ac:dyDescent="0.25">
      <c r="C12" s="197" t="s">
        <v>178</v>
      </c>
    </row>
    <row r="13" spans="1:44" x14ac:dyDescent="0.25">
      <c r="C13" s="197" t="s">
        <v>181</v>
      </c>
    </row>
  </sheetData>
  <mergeCells count="11">
    <mergeCell ref="AD2:AG2"/>
    <mergeCell ref="M4:N4"/>
    <mergeCell ref="O4:Q4"/>
    <mergeCell ref="B5:D5"/>
    <mergeCell ref="F2:I2"/>
    <mergeCell ref="R2:U2"/>
    <mergeCell ref="V2:Y2"/>
    <mergeCell ref="Z2:AC2"/>
    <mergeCell ref="F4:J4"/>
    <mergeCell ref="J2:M2"/>
    <mergeCell ref="N2:Q2"/>
  </mergeCells>
  <pageMargins left="0.7" right="0.7" top="0.75" bottom="0.75" header="0.3" footer="0.3"/>
  <pageSetup orientation="portrait" horizontalDpi="300" verticalDpi="30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B2EB6C-A57C-4C38-A150-AC0E0AA9E822}">
  <dimension ref="A1:O24"/>
  <sheetViews>
    <sheetView topLeftCell="A58" workbookViewId="0">
      <selection activeCell="E74" sqref="E74"/>
    </sheetView>
  </sheetViews>
  <sheetFormatPr defaultRowHeight="13.2" x14ac:dyDescent="0.25"/>
  <sheetData>
    <row r="1" spans="1:15" x14ac:dyDescent="0.25">
      <c r="A1" s="432"/>
      <c r="B1" s="432"/>
      <c r="C1" s="432"/>
      <c r="D1" s="432"/>
      <c r="E1" s="432"/>
      <c r="H1" s="432"/>
      <c r="I1" s="432"/>
      <c r="J1" s="432"/>
      <c r="K1" s="432"/>
      <c r="L1" s="432"/>
      <c r="M1" s="432"/>
      <c r="N1" s="432"/>
      <c r="O1" s="432"/>
    </row>
    <row r="2" spans="1:15" x14ac:dyDescent="0.25">
      <c r="A2" s="432"/>
      <c r="B2" s="432"/>
      <c r="C2" s="432"/>
      <c r="D2" s="432"/>
      <c r="E2" s="432"/>
      <c r="H2" s="432"/>
      <c r="I2" s="432"/>
      <c r="J2" s="432"/>
      <c r="K2" s="432"/>
      <c r="L2" s="432"/>
      <c r="M2" s="432"/>
      <c r="N2" s="432"/>
      <c r="O2" s="432"/>
    </row>
    <row r="3" spans="1:15" x14ac:dyDescent="0.25">
      <c r="A3" s="432"/>
      <c r="B3" s="432"/>
      <c r="C3" s="432"/>
      <c r="D3" s="432"/>
      <c r="E3" s="432"/>
      <c r="H3" s="432"/>
      <c r="I3" s="432"/>
      <c r="J3" s="432"/>
      <c r="K3" s="432"/>
      <c r="L3" s="432"/>
      <c r="M3" s="432"/>
      <c r="N3" s="432"/>
      <c r="O3" s="432"/>
    </row>
    <row r="4" spans="1:15" x14ac:dyDescent="0.25">
      <c r="A4" s="432"/>
      <c r="B4" s="432"/>
      <c r="C4" s="432"/>
      <c r="D4" s="432"/>
      <c r="E4" s="432"/>
      <c r="H4" s="432"/>
      <c r="I4" s="432"/>
      <c r="J4" s="432"/>
      <c r="K4" s="432"/>
      <c r="L4" s="432"/>
      <c r="M4" s="432"/>
      <c r="N4" s="432"/>
      <c r="O4" s="432"/>
    </row>
    <row r="5" spans="1:15" x14ac:dyDescent="0.25">
      <c r="A5" s="432"/>
      <c r="B5" s="432"/>
      <c r="C5" s="432"/>
      <c r="D5" s="432"/>
      <c r="E5" s="432"/>
      <c r="H5" s="432"/>
      <c r="I5" s="432"/>
      <c r="J5" s="432"/>
      <c r="K5" s="432"/>
      <c r="L5" s="432"/>
      <c r="M5" s="432"/>
      <c r="N5" s="432"/>
      <c r="O5" s="432"/>
    </row>
    <row r="6" spans="1:15" x14ac:dyDescent="0.25">
      <c r="A6" s="432"/>
      <c r="B6" s="432"/>
      <c r="C6" s="432"/>
      <c r="D6" s="432"/>
      <c r="E6" s="432"/>
      <c r="H6" s="432"/>
      <c r="I6" s="432"/>
      <c r="J6" s="432"/>
      <c r="K6" s="432"/>
      <c r="L6" s="432"/>
      <c r="M6" s="432"/>
      <c r="N6" s="432"/>
      <c r="O6" s="432"/>
    </row>
    <row r="7" spans="1:15" x14ac:dyDescent="0.25">
      <c r="A7" s="432"/>
      <c r="B7" s="432"/>
      <c r="C7" s="432"/>
      <c r="D7" s="432"/>
      <c r="E7" s="432"/>
      <c r="H7" s="432"/>
      <c r="I7" s="432"/>
      <c r="J7" s="432"/>
      <c r="K7" s="432"/>
      <c r="L7" s="432"/>
      <c r="M7" s="432"/>
      <c r="N7" s="432"/>
      <c r="O7" s="432"/>
    </row>
    <row r="8" spans="1:15" x14ac:dyDescent="0.25">
      <c r="A8" s="432"/>
      <c r="B8" s="432"/>
      <c r="C8" s="432"/>
      <c r="D8" s="432"/>
      <c r="E8" s="432"/>
      <c r="H8" s="432"/>
      <c r="I8" s="432"/>
      <c r="J8" s="432"/>
      <c r="K8" s="432"/>
      <c r="L8" s="432"/>
      <c r="M8" s="432"/>
      <c r="N8" s="432"/>
      <c r="O8" s="432"/>
    </row>
    <row r="9" spans="1:15" x14ac:dyDescent="0.25">
      <c r="A9" s="432"/>
      <c r="B9" s="432"/>
      <c r="C9" s="432"/>
      <c r="D9" s="432"/>
      <c r="E9" s="432"/>
      <c r="H9" s="432"/>
      <c r="I9" s="432"/>
      <c r="J9" s="432"/>
      <c r="K9" s="432"/>
      <c r="L9" s="432"/>
      <c r="M9" s="432"/>
      <c r="N9" s="432"/>
      <c r="O9" s="432"/>
    </row>
    <row r="10" spans="1:15" x14ac:dyDescent="0.25">
      <c r="A10" s="432"/>
      <c r="B10" s="432"/>
      <c r="C10" s="432"/>
      <c r="D10" s="432"/>
      <c r="E10" s="432"/>
      <c r="H10" s="432"/>
      <c r="I10" s="432"/>
      <c r="J10" s="432"/>
      <c r="K10" s="432"/>
      <c r="L10" s="432"/>
      <c r="M10" s="432"/>
      <c r="N10" s="432"/>
      <c r="O10" s="432"/>
    </row>
    <row r="11" spans="1:15" x14ac:dyDescent="0.25">
      <c r="A11" s="432"/>
      <c r="B11" s="432"/>
      <c r="C11" s="432"/>
      <c r="D11" s="432"/>
      <c r="E11" s="432"/>
      <c r="H11" s="432"/>
      <c r="I11" s="432"/>
      <c r="J11" s="432"/>
      <c r="K11" s="432"/>
      <c r="L11" s="432"/>
      <c r="M11" s="432"/>
      <c r="N11" s="432"/>
      <c r="O11" s="432"/>
    </row>
    <row r="12" spans="1:15" x14ac:dyDescent="0.25">
      <c r="A12" s="432"/>
      <c r="B12" s="432"/>
      <c r="C12" s="432"/>
      <c r="D12" s="432"/>
      <c r="E12" s="432"/>
      <c r="H12" s="432"/>
      <c r="I12" s="432"/>
      <c r="J12" s="432"/>
      <c r="K12" s="432"/>
      <c r="L12" s="432"/>
      <c r="M12" s="432"/>
      <c r="N12" s="432"/>
      <c r="O12" s="432"/>
    </row>
    <row r="13" spans="1:15" x14ac:dyDescent="0.25">
      <c r="A13" s="432"/>
      <c r="B13" s="432"/>
      <c r="C13" s="432"/>
      <c r="D13" s="432"/>
      <c r="E13" s="432"/>
      <c r="H13" s="432"/>
      <c r="I13" s="432"/>
      <c r="J13" s="432"/>
      <c r="K13" s="432"/>
      <c r="L13" s="432"/>
      <c r="M13" s="432"/>
      <c r="N13" s="432"/>
      <c r="O13" s="432"/>
    </row>
    <row r="14" spans="1:15" x14ac:dyDescent="0.25">
      <c r="A14" s="432"/>
      <c r="B14" s="432"/>
      <c r="C14" s="432"/>
      <c r="D14" s="432"/>
      <c r="E14" s="432"/>
      <c r="H14" s="432"/>
      <c r="I14" s="432"/>
      <c r="J14" s="432"/>
      <c r="K14" s="432"/>
      <c r="L14" s="432"/>
      <c r="M14" s="432"/>
      <c r="N14" s="432"/>
      <c r="O14" s="432"/>
    </row>
    <row r="15" spans="1:15" x14ac:dyDescent="0.25">
      <c r="A15" s="432"/>
      <c r="B15" s="432"/>
      <c r="C15" s="432"/>
      <c r="D15" s="432"/>
      <c r="E15" s="432"/>
      <c r="H15" s="432"/>
      <c r="I15" s="432"/>
      <c r="J15" s="432"/>
      <c r="K15" s="432"/>
      <c r="L15" s="432"/>
      <c r="M15" s="432"/>
      <c r="N15" s="432"/>
      <c r="O15" s="432"/>
    </row>
    <row r="16" spans="1:15" x14ac:dyDescent="0.25">
      <c r="A16" s="432"/>
      <c r="B16" s="432"/>
      <c r="C16" s="432"/>
      <c r="D16" s="432"/>
      <c r="E16" s="432"/>
      <c r="H16" s="432"/>
      <c r="I16" s="432"/>
      <c r="J16" s="432"/>
      <c r="K16" s="432"/>
      <c r="L16" s="432"/>
      <c r="M16" s="432"/>
      <c r="N16" s="432"/>
      <c r="O16" s="432"/>
    </row>
    <row r="17" spans="1:15" x14ac:dyDescent="0.25">
      <c r="A17" s="432"/>
      <c r="B17" s="432"/>
      <c r="C17" s="432"/>
      <c r="D17" s="432"/>
      <c r="E17" s="432"/>
      <c r="H17" s="432"/>
      <c r="I17" s="432"/>
      <c r="J17" s="432"/>
      <c r="K17" s="432"/>
      <c r="L17" s="432"/>
      <c r="M17" s="432"/>
      <c r="N17" s="432"/>
      <c r="O17" s="432"/>
    </row>
    <row r="18" spans="1:15" x14ac:dyDescent="0.25">
      <c r="A18" s="432"/>
      <c r="B18" s="432"/>
      <c r="C18" s="432"/>
      <c r="D18" s="432"/>
      <c r="E18" s="432"/>
      <c r="H18" s="432"/>
      <c r="I18" s="432"/>
      <c r="J18" s="432"/>
      <c r="K18" s="432"/>
      <c r="L18" s="432"/>
      <c r="M18" s="432"/>
      <c r="N18" s="432"/>
      <c r="O18" s="432"/>
    </row>
    <row r="19" spans="1:15" x14ac:dyDescent="0.25">
      <c r="A19" s="432"/>
      <c r="B19" s="432"/>
      <c r="C19" s="432"/>
      <c r="D19" s="432"/>
      <c r="E19" s="432"/>
      <c r="H19" s="432"/>
      <c r="I19" s="432"/>
      <c r="J19" s="432"/>
      <c r="K19" s="432"/>
      <c r="L19" s="432"/>
      <c r="M19" s="432"/>
      <c r="N19" s="432"/>
      <c r="O19" s="432"/>
    </row>
    <row r="20" spans="1:15" x14ac:dyDescent="0.25">
      <c r="A20" s="432"/>
      <c r="B20" s="432"/>
      <c r="C20" s="432"/>
      <c r="D20" s="432"/>
      <c r="E20" s="432"/>
      <c r="H20" s="432"/>
      <c r="I20" s="432"/>
      <c r="J20" s="432"/>
      <c r="K20" s="432"/>
      <c r="L20" s="432"/>
      <c r="M20" s="432"/>
      <c r="N20" s="432"/>
      <c r="O20" s="432"/>
    </row>
    <row r="21" spans="1:15" x14ac:dyDescent="0.25">
      <c r="A21" s="432"/>
      <c r="B21" s="432"/>
      <c r="C21" s="432"/>
      <c r="D21" s="432"/>
      <c r="E21" s="432"/>
      <c r="H21" s="432"/>
      <c r="I21" s="432"/>
      <c r="J21" s="432"/>
      <c r="K21" s="432"/>
      <c r="L21" s="432"/>
      <c r="M21" s="432"/>
      <c r="N21" s="432"/>
      <c r="O21" s="432"/>
    </row>
    <row r="22" spans="1:15" x14ac:dyDescent="0.25">
      <c r="A22" s="432"/>
      <c r="B22" s="432"/>
      <c r="C22" s="432"/>
      <c r="D22" s="432"/>
      <c r="E22" s="432"/>
      <c r="H22" s="432"/>
      <c r="I22" s="432"/>
      <c r="J22" s="432"/>
      <c r="K22" s="432"/>
      <c r="L22" s="432"/>
      <c r="M22" s="432"/>
      <c r="N22" s="432"/>
      <c r="O22" s="432"/>
    </row>
    <row r="23" spans="1:15" x14ac:dyDescent="0.25">
      <c r="A23" s="432"/>
      <c r="B23" s="432"/>
      <c r="C23" s="432"/>
      <c r="D23" s="432"/>
      <c r="E23" s="432"/>
      <c r="H23" s="432"/>
      <c r="I23" s="432"/>
      <c r="J23" s="432"/>
      <c r="K23" s="432"/>
      <c r="L23" s="432"/>
      <c r="M23" s="432"/>
      <c r="N23" s="432"/>
      <c r="O23" s="432"/>
    </row>
    <row r="24" spans="1:15" x14ac:dyDescent="0.25">
      <c r="A24" s="432"/>
      <c r="B24" s="432"/>
      <c r="C24" s="432"/>
      <c r="D24" s="432"/>
      <c r="E24" s="432"/>
      <c r="H24" s="432"/>
      <c r="I24" s="432"/>
      <c r="J24" s="432"/>
      <c r="K24" s="432"/>
      <c r="L24" s="432"/>
      <c r="M24" s="432"/>
      <c r="N24" s="432"/>
      <c r="O24" s="432"/>
    </row>
  </sheetData>
  <pageMargins left="0.7" right="0.7" top="0.75" bottom="0.75" header="0.3" footer="0.3"/>
  <pageSetup paperSize="9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6</vt:i4>
      </vt:variant>
    </vt:vector>
  </HeadingPairs>
  <TitlesOfParts>
    <vt:vector size="18" baseType="lpstr">
      <vt:lpstr>CoverSheet</vt:lpstr>
      <vt:lpstr>Revision History</vt:lpstr>
      <vt:lpstr>For multiple pages per sheet</vt:lpstr>
      <vt:lpstr>Management Summary</vt:lpstr>
      <vt:lpstr>Detailed Plans</vt:lpstr>
      <vt:lpstr>Estimate</vt:lpstr>
      <vt:lpstr>BP20 rates</vt:lpstr>
      <vt:lpstr>xx</vt:lpstr>
      <vt:lpstr>Chart</vt:lpstr>
      <vt:lpstr>initial cost</vt:lpstr>
      <vt:lpstr>Calcu sheet</vt:lpstr>
      <vt:lpstr>Cost build up</vt:lpstr>
      <vt:lpstr>CoverSheet!Print_Area</vt:lpstr>
      <vt:lpstr>'Detailed Plans'!Print_Area</vt:lpstr>
      <vt:lpstr>'Management Summary'!Print_Area</vt:lpstr>
      <vt:lpstr>'Revision History'!Print_Area</vt:lpstr>
      <vt:lpstr>'Detailed Plans'!Print_Titles</vt:lpstr>
      <vt:lpstr>'Management Summary'!Print_Titles</vt:lpstr>
    </vt:vector>
  </TitlesOfParts>
  <Company>Registered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Oruche, Nnamdi C SPDC-UIG/T/PNS</dc:creator>
  <cp:lastModifiedBy>Osuoha, Jane SPDC-PTP/O/NG</cp:lastModifiedBy>
  <cp:lastPrinted>2018-10-04T16:32:27Z</cp:lastPrinted>
  <dcterms:created xsi:type="dcterms:W3CDTF">2008-10-29T08:13:01Z</dcterms:created>
  <dcterms:modified xsi:type="dcterms:W3CDTF">2021-05-19T13:40:31Z</dcterms:modified>
</cp:coreProperties>
</file>