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F.Ani\Desktop\ACTIVITY UPDATE\"/>
    </mc:Choice>
  </mc:AlternateContent>
  <bookViews>
    <workbookView xWindow="0" yWindow="0" windowWidth="28800" windowHeight="11610" tabRatio="330" activeTab="5"/>
  </bookViews>
  <sheets>
    <sheet name="Summary" sheetId="10" r:id="rId1"/>
    <sheet name="Lube oil" sheetId="1" r:id="rId2"/>
    <sheet name="Barrier Fluid" sheetId="8" r:id="rId3"/>
    <sheet name="Coolant" sheetId="2" r:id="rId4"/>
    <sheet name="Rinse Water(TURBINE)" sheetId="11" r:id="rId5"/>
    <sheet name="Cleaning Product (TURBINE)" sheetId="3" r:id="rId6"/>
    <sheet name="Chemicals" sheetId="6" r:id="rId7"/>
  </sheets>
  <definedNames>
    <definedName name="OLE_LINK1" localSheetId="2">'Barrier Fluid'!$A$2</definedName>
    <definedName name="OLE_LINK1" localSheetId="1">'Lube oil'!$A$2</definedName>
  </definedNames>
  <calcPr calcId="171027"/>
</workbook>
</file>

<file path=xl/calcChain.xml><?xml version="1.0" encoding="utf-8"?>
<calcChain xmlns="http://schemas.openxmlformats.org/spreadsheetml/2006/main">
  <c r="L32" i="1" l="1"/>
  <c r="L31" i="1"/>
  <c r="L28" i="1"/>
  <c r="L27" i="1"/>
  <c r="L26" i="1"/>
  <c r="L24" i="1"/>
  <c r="L23" i="1"/>
  <c r="L22" i="1"/>
  <c r="L7" i="1"/>
  <c r="M7" i="1" s="1"/>
  <c r="M29" i="1" l="1"/>
  <c r="M33" i="1"/>
  <c r="L33" i="1"/>
  <c r="M45" i="1" l="1"/>
  <c r="M43" i="1"/>
  <c r="M41" i="1"/>
  <c r="L38" i="1" l="1"/>
  <c r="L37" i="1"/>
  <c r="M37" i="1" s="1"/>
  <c r="L15" i="1"/>
  <c r="M15" i="1" s="1"/>
  <c r="M12" i="1"/>
  <c r="L12" i="1"/>
  <c r="L10" i="1"/>
  <c r="M10" i="1" s="1"/>
  <c r="M9" i="1"/>
  <c r="L9" i="1"/>
  <c r="L8" i="1"/>
  <c r="L5" i="1"/>
  <c r="L19" i="1"/>
  <c r="M19" i="1" s="1"/>
  <c r="L16" i="1"/>
  <c r="M16" i="1" s="1"/>
  <c r="L14" i="1"/>
  <c r="L13" i="1"/>
  <c r="M13" i="1" s="1"/>
  <c r="L11" i="1"/>
  <c r="L6" i="1" l="1"/>
  <c r="M6" i="1" s="1"/>
  <c r="I56" i="1" l="1"/>
  <c r="L56" i="1" s="1"/>
  <c r="L36" i="1"/>
  <c r="L35" i="1"/>
  <c r="L34" i="1"/>
  <c r="L30" i="1"/>
  <c r="I82" i="1" l="1"/>
  <c r="L82" i="1" s="1"/>
  <c r="I5" i="8" l="1"/>
  <c r="L49" i="1" l="1"/>
  <c r="F19" i="6"/>
  <c r="F18" i="6"/>
  <c r="F16" i="6"/>
  <c r="F14" i="6"/>
  <c r="F13" i="6"/>
  <c r="F12" i="6"/>
  <c r="F11" i="6"/>
  <c r="F10" i="6"/>
  <c r="F9" i="6"/>
  <c r="F8" i="6"/>
  <c r="F7" i="6"/>
  <c r="F6" i="6"/>
  <c r="F5" i="6"/>
  <c r="I18" i="8"/>
  <c r="I26" i="8"/>
  <c r="I25" i="8"/>
  <c r="I24" i="8"/>
  <c r="I23" i="8"/>
  <c r="I22" i="8"/>
  <c r="I21" i="8"/>
  <c r="I20" i="8"/>
  <c r="I19" i="8"/>
  <c r="I13" i="8" l="1"/>
  <c r="I12" i="8"/>
  <c r="I9" i="8"/>
  <c r="I8" i="8"/>
  <c r="I7" i="8"/>
  <c r="I6" i="8"/>
  <c r="I10" i="8"/>
  <c r="I11" i="8"/>
  <c r="I57" i="1" l="1"/>
  <c r="I55" i="1"/>
  <c r="L55" i="1" s="1"/>
  <c r="L45" i="1"/>
  <c r="L18" i="1" l="1"/>
  <c r="I78" i="1" l="1"/>
  <c r="L78" i="1" s="1"/>
  <c r="I79" i="1"/>
  <c r="L79" i="1" s="1"/>
  <c r="I77" i="1"/>
  <c r="L77" i="1" s="1"/>
  <c r="I76" i="1"/>
  <c r="L76" i="1" s="1"/>
  <c r="I75" i="1"/>
  <c r="L75" i="1" s="1"/>
  <c r="I74" i="1"/>
  <c r="L74" i="1" s="1"/>
  <c r="I73" i="1"/>
  <c r="L73" i="1" s="1"/>
  <c r="I72" i="1"/>
  <c r="L72" i="1" s="1"/>
  <c r="I71" i="1"/>
  <c r="L71" i="1" s="1"/>
  <c r="I70" i="1"/>
  <c r="L70" i="1" s="1"/>
  <c r="I69" i="1"/>
  <c r="L69" i="1" s="1"/>
  <c r="I68" i="1"/>
  <c r="L68" i="1" s="1"/>
  <c r="I67" i="1"/>
  <c r="L67" i="1" s="1"/>
  <c r="I66" i="1"/>
  <c r="L66" i="1" s="1"/>
  <c r="I65" i="1"/>
  <c r="L65" i="1" s="1"/>
  <c r="I64" i="1"/>
  <c r="L64" i="1" s="1"/>
  <c r="I63" i="1"/>
  <c r="L63" i="1" s="1"/>
  <c r="I62" i="1"/>
  <c r="L62" i="1" s="1"/>
  <c r="I61" i="1"/>
  <c r="L61" i="1" s="1"/>
  <c r="I60" i="1"/>
  <c r="L60" i="1" s="1"/>
  <c r="I59" i="1"/>
  <c r="L59" i="1" s="1"/>
  <c r="I58" i="1"/>
  <c r="L58" i="1" s="1"/>
  <c r="L57" i="1" l="1"/>
  <c r="L53" i="1" l="1"/>
  <c r="L40" i="1"/>
  <c r="L51" i="1"/>
  <c r="L47" i="1"/>
  <c r="L43" i="1"/>
  <c r="L41" i="1"/>
  <c r="L39" i="1"/>
  <c r="M39" i="1" s="1"/>
  <c r="L29" i="1"/>
  <c r="L25" i="1"/>
  <c r="L17" i="1"/>
  <c r="M17" i="1" s="1"/>
</calcChain>
</file>

<file path=xl/sharedStrings.xml><?xml version="1.0" encoding="utf-8"?>
<sst xmlns="http://schemas.openxmlformats.org/spreadsheetml/2006/main" count="1250" uniqueCount="483">
  <si>
    <t>FLOW</t>
  </si>
  <si>
    <t>STATION</t>
  </si>
  <si>
    <t>EQUIPMENT</t>
  </si>
  <si>
    <t>DESCRIPTION</t>
  </si>
  <si>
    <t>OIL TYPE</t>
  </si>
  <si>
    <t>FLUSHING</t>
  </si>
  <si>
    <t>( lt )</t>
  </si>
  <si>
    <t>FIRST FILLING</t>
  </si>
  <si>
    <t>REFILLING</t>
  </si>
  <si>
    <t>REFERENCE DOCUMENTS</t>
  </si>
  <si>
    <t>NOTES</t>
  </si>
  <si>
    <t>TUNU F/S</t>
  </si>
  <si>
    <t>(crank case) SAE40</t>
  </si>
  <si>
    <t>At need (see Cameron ES1002 for inspection requirements)</t>
  </si>
  <si>
    <t>SSG/NG10102401/0012013/J02/0001</t>
  </si>
  <si>
    <t xml:space="preserve">Oil Change frequency : every 2000 h </t>
  </si>
  <si>
    <t>(Cilinder) SAE50</t>
  </si>
  <si>
    <t>(Engine)  SAE40</t>
  </si>
  <si>
    <t>TUNU CPF</t>
  </si>
  <si>
    <t>Negligible</t>
  </si>
  <si>
    <t>Lube oil circuit is common for the whole package. Listed values are overall, comprising of compressor, turbine and external gearbox (for AG Turbocompressors).</t>
  </si>
  <si>
    <t>Condensate Flash Gas Compressor Package -  Train 1 and 2</t>
  </si>
  <si>
    <t>OPUKUSHI</t>
  </si>
  <si>
    <t>AG Booster Compressor Package - Train 1 and 2 and 3</t>
  </si>
  <si>
    <t>SSG-NG01012401_0012013-J02-00004_02</t>
  </si>
  <si>
    <t>OPUC1-A-1101</t>
  </si>
  <si>
    <t>Surge Vessel Gas Compressor Package</t>
  </si>
  <si>
    <t>OGBOTOBO</t>
  </si>
  <si>
    <t>AG Booster Compressor Package - Train 1 and 2</t>
  </si>
  <si>
    <t>SSG-NG01012401_0012013-J02-00002_02</t>
  </si>
  <si>
    <t>OGBC1-A- 1101</t>
  </si>
  <si>
    <t>BENISEDE</t>
  </si>
  <si>
    <t>BENC1-A-1101</t>
  </si>
  <si>
    <t>TUNU / CPF</t>
  </si>
  <si>
    <t>Gas Turbine generator Package</t>
  </si>
  <si>
    <t>Gas Engine Generator Package</t>
  </si>
  <si>
    <t>Not required</t>
  </si>
  <si>
    <t>SSG-NG01012401_0272013-J02-00001</t>
  </si>
  <si>
    <t>negligeble</t>
  </si>
  <si>
    <t>TUNG1-A-8301</t>
  </si>
  <si>
    <t>Emergency Diesel Generator Package</t>
  </si>
  <si>
    <t>BENC1-A-8301</t>
  </si>
  <si>
    <t>OPUC1-A-8301</t>
  </si>
  <si>
    <t>AG Booster Compressor Package - Train 1, 2 and 3</t>
  </si>
  <si>
    <t>TUNC1-A-1111
TUNC1-A-1121
TUNC1-A-1131</t>
  </si>
  <si>
    <t>TUNG1-A-2710
TUNG1-A-2720</t>
  </si>
  <si>
    <t>AG Compressor Package - Train 1 and 2</t>
  </si>
  <si>
    <t>TUNG1-A-2810
TUNG1-A-2820</t>
  </si>
  <si>
    <t>Export Gas Compressor Package - Train 1 and 2</t>
  </si>
  <si>
    <t>ISO VG 32 
(Acceptance Requirements of New Lube Oils as per Solar Turbines ES 9-224)</t>
  </si>
  <si>
    <t>TUNG1-A-1111
TUNG1-A-1121</t>
  </si>
  <si>
    <t>OPUC1-A-1111 OPUC1-A-1121 OPUC1-A-1131</t>
  </si>
  <si>
    <t xml:space="preserve">OGBC1-A-1111
 OGBC1-A-1121 </t>
  </si>
  <si>
    <t>BENC1-A-1111
BENC1-A-1121</t>
  </si>
  <si>
    <t>Oil type: ISO VG 32
(Acceptance Rquirements of New Lube Oils as per SolarTurbines ES 9-224W)</t>
  </si>
  <si>
    <t>TUNG1-A-8112
TUNG1-A-8122
TUNG1-A-8132</t>
  </si>
  <si>
    <t>BENC1-A-8211
BENC1-A-8221
BENC1-A-8231
BENC1-A-8241</t>
  </si>
  <si>
    <t>OPUC1-A-8211
OPUC1-A-8221
OPUC1-A-8231
OPUC1-A-8241</t>
  </si>
  <si>
    <t>1,74 lt/h= 7520 lt x3
(calculated on 6 months)</t>
  </si>
  <si>
    <t>0,66 lt/h=2852 ltx3
(calculated on 6 months)</t>
  </si>
  <si>
    <t>SYSTEM</t>
  </si>
  <si>
    <t>FLUID TYPE</t>
  </si>
  <si>
    <t>AUXILIARY SYSTEM COOLING WATER</t>
  </si>
  <si>
    <t>COOLING WATER +</t>
  </si>
  <si>
    <t>See Waukesha recommendations on Waukesha doc. S-7610-03 Engine cooling systems for water quality, treatment and mark-up</t>
  </si>
  <si>
    <t>ENGINE JACKET COOLING SYSTEM</t>
  </si>
  <si>
    <t>SSG/NG10102401/0012013/J02/0002</t>
  </si>
  <si>
    <t>SSG/NG10102401/0012013/J02/0003</t>
  </si>
  <si>
    <t>SSG/NG10102401/0012013/J02/0004</t>
  </si>
  <si>
    <t>AG Booster Compressor Package Train 1, 2 and 3</t>
  </si>
  <si>
    <t>Approx 365 L</t>
  </si>
  <si>
    <t>Closed loop
Little make up at need</t>
  </si>
  <si>
    <t>TUNC1-A-1111
TUNC1-A- 1121
TUNC1-A-1131</t>
  </si>
  <si>
    <t>Approx 585 L</t>
  </si>
  <si>
    <t>OGBC1-A-1111  OGBC1-A-1121</t>
  </si>
  <si>
    <t>Approx 380 L</t>
  </si>
  <si>
    <t>Approx 590 L</t>
  </si>
  <si>
    <t>Approx 1015 L</t>
  </si>
  <si>
    <t>Approx 617 L</t>
  </si>
  <si>
    <t>OPUC1-A-1111
OPUC1-A-1121
OPUC1-A-1131</t>
  </si>
  <si>
    <t>Approx 1027 L</t>
  </si>
  <si>
    <t>Approx 644 L</t>
  </si>
  <si>
    <t>Approx. 152 lt</t>
  </si>
  <si>
    <t>Approx. 304 lt</t>
  </si>
  <si>
    <t>Export Gas Compressor GT Driven Train 1 and 2</t>
  </si>
  <si>
    <t>Approx. 130 lt</t>
  </si>
  <si>
    <t>Approx. 260 lt</t>
  </si>
  <si>
    <t>TUNG1-KT-2711
TUNG1-KT-2721</t>
  </si>
  <si>
    <t>AG Compressor GT Driven Train1 and 2</t>
  </si>
  <si>
    <t>TUNG1-KT-2811
TUNG1-KT-2821</t>
  </si>
  <si>
    <r>
      <t>( m</t>
    </r>
    <r>
      <rPr>
        <b/>
        <vertAlign val="superscript"/>
        <sz val="10"/>
        <color theme="1"/>
        <rFont val="Arial"/>
        <family val="2"/>
      </rPr>
      <t>3</t>
    </r>
    <r>
      <rPr>
        <b/>
        <sz val="10"/>
        <color theme="1"/>
        <rFont val="Arial"/>
        <family val="2"/>
      </rPr>
      <t xml:space="preserve"> )</t>
    </r>
  </si>
  <si>
    <t>BENC1-A-5801</t>
  </si>
  <si>
    <t>Corrosion Inhibitor Package</t>
  </si>
  <si>
    <t>BENC1-A-4201</t>
  </si>
  <si>
    <t>Biocide Dosing Package</t>
  </si>
  <si>
    <t>BENC1-A-4202</t>
  </si>
  <si>
    <t>Oxygen Scavenger Dosing Package</t>
  </si>
  <si>
    <t>OGBC1-A-5801</t>
  </si>
  <si>
    <t>OGBC1-A-4201</t>
  </si>
  <si>
    <t>OGBC1-A-4202</t>
  </si>
  <si>
    <t>OPUC1-A-5801</t>
  </si>
  <si>
    <t>OPUC1-A-4201</t>
  </si>
  <si>
    <t>OPUC1-A-4202</t>
  </si>
  <si>
    <t>TUNG1-A-4201</t>
  </si>
  <si>
    <t>Hydrate Inhibitor Package</t>
  </si>
  <si>
    <t>TUNG1-A-4202</t>
  </si>
  <si>
    <t>Mobile Hydrate Inhibitor Package</t>
  </si>
  <si>
    <t>TUNG1-A-5801</t>
  </si>
  <si>
    <t>TUNG1-A-5802</t>
  </si>
  <si>
    <t>Mobile Corrosion Inhibitor Package</t>
  </si>
  <si>
    <t>TUNG1-A-4203</t>
  </si>
  <si>
    <t>Oxygen Scavenger Injection Pkg</t>
  </si>
  <si>
    <t>TUNG1-A-4204</t>
  </si>
  <si>
    <t>Biocide Injection Package</t>
  </si>
  <si>
    <t>SSG-NG01012401-0012013-J02-00001</t>
  </si>
  <si>
    <t>SSG-NG01012401-0012013-J02-00004_02</t>
  </si>
  <si>
    <t>SSG-NG01012401-0012013-J02-00002_02</t>
  </si>
  <si>
    <t>SSG-NG01012401-0012013-J02-00003_02</t>
  </si>
  <si>
    <t>SSG-NG01012401-0272013-J02-00001</t>
  </si>
  <si>
    <t>(Within 6 Months)</t>
  </si>
  <si>
    <t>No Change</t>
  </si>
  <si>
    <t>As Required</t>
  </si>
  <si>
    <t>Main Drive Motor
(Bearing)
UNIREX N3</t>
  </si>
  <si>
    <t>Check oil level every day when
engine is running</t>
  </si>
  <si>
    <t>Please note that these are emergency gensets, so it is not possible to indicate the refilliing frequency in litre/day</t>
  </si>
  <si>
    <t>NA</t>
  </si>
  <si>
    <t>SSG-NG01012154-4510272486-J02-00003
SSG-NG01012154-4510272486-B01-00001</t>
  </si>
  <si>
    <t xml:space="preserve">(Approx.) 210 </t>
  </si>
  <si>
    <t xml:space="preserve"> (Approx.) 150 </t>
  </si>
  <si>
    <t xml:space="preserve">The package has already been flushed in HOWDEN factory in accordance with HOWDEN Internal  procedure (see attached).
HOWDEN confirm that it will be difficult to advise if flushing would be required again without seeing the package.  
</t>
  </si>
  <si>
    <t>(Approx.) 1100  
(calculated on 6 months)</t>
  </si>
  <si>
    <t>SSG-NG01012154-4510272486-J02-00001
SSG-NG01012154-4510272486-B01-00002</t>
  </si>
  <si>
    <t>SSG-NG01012401-0142013-J02-00001</t>
  </si>
  <si>
    <t>(Approx.)160</t>
  </si>
  <si>
    <t>(Approx.)210</t>
  </si>
  <si>
    <t xml:space="preserve">CAPACITY PER UNIT </t>
  </si>
  <si>
    <t>(lt)</t>
  </si>
  <si>
    <t>SSG-NG01012401-0292013-J02-00001
SSG-NG01012401-0292013-B01-00001</t>
  </si>
  <si>
    <t>(ENGINE)
(API CH-4 multigrade oils are acceptable if Caterpillar ECF-1
requirements are met.)</t>
  </si>
  <si>
    <t>SSG-NG01012401_0332013-J02-00001
SSG-NG01012401-0332013-C06-00003</t>
  </si>
  <si>
    <t>SSG-NG01012401_0332013-J02-00001
SSG-NG01012401-0332013-C06-00002</t>
  </si>
  <si>
    <t>SSG-NG01012401_0332013-J02-00001
SSG-NG01012401-0332013-C06-00001</t>
  </si>
  <si>
    <t>TUNU</t>
  </si>
  <si>
    <t>Instrument Air Compressor Package</t>
  </si>
  <si>
    <t>Compressors
(ATLAS COPCO ROTO-Z)</t>
  </si>
  <si>
    <t>Motor 
(Bearing)
Esso Unirex N3</t>
  </si>
  <si>
    <t>SSG-NG01012401_00132013-J02-00001</t>
  </si>
  <si>
    <t>SSG-NG01012401_00132013-J02-00002</t>
  </si>
  <si>
    <t>SSG-NG01012401_00132013-J02-00000</t>
  </si>
  <si>
    <t>OPUC1-A-6401
(K-6411/21)</t>
  </si>
  <si>
    <t>BENC1-A-6401
(K-6411/21)</t>
  </si>
  <si>
    <t>OGBC1-A-6401
(K-6411/21)</t>
  </si>
  <si>
    <t>TUNG1-A-6401
(K-6411/21/31/41)</t>
  </si>
  <si>
    <t>Compressor
(CPI-1528-100)</t>
  </si>
  <si>
    <t>(ENGINE)
CAT NGEO EL350 SAE40</t>
  </si>
  <si>
    <t>(Generator bearing)
Shell tellus oil 32</t>
  </si>
  <si>
    <t>(Approx.) 275</t>
  </si>
  <si>
    <t>(Approx.) 210</t>
  </si>
  <si>
    <t>Shell Mysella S3 S (was Mysella MA)
Or
Shell Mysella S5 N (was Mysella XL)
(Approx.)900</t>
  </si>
  <si>
    <t>Shell Mysella S3 S (was Mysella MA)
Or
Shell Mysella S5 N (was Mysella XL)
(Approx.)450</t>
  </si>
  <si>
    <t>(Approx.)200</t>
  </si>
  <si>
    <t>(Approx.)2250
(calculated on 6 months)</t>
  </si>
  <si>
    <t>(Approx.)2160
(calculated on 6 months)</t>
  </si>
  <si>
    <t>(Approx.)1080
(calculated on 6 months)</t>
  </si>
  <si>
    <t>(Approx.)1800
 (calculated on 6 months)</t>
  </si>
  <si>
    <t>(Approx.)2094
(calculated on 6 months)</t>
  </si>
  <si>
    <t>(to last 6 months including refilling within 6 months and flushing)</t>
  </si>
  <si>
    <t>(to last 6 months including flushing)</t>
  </si>
  <si>
    <t>SSG-NG01012401-0142013-J02-00004</t>
  </si>
  <si>
    <t>(ltr)</t>
  </si>
  <si>
    <t xml:space="preserve">OIL CHANGE </t>
  </si>
  <si>
    <t xml:space="preserve">The package has already been flushed in HOWDEN factory in accordance with HOWDEN Internal  procedure (see attached).
HOWDEN confirm that it will be difficult to advise if flushing would be required again without seeing the package.  </t>
  </si>
  <si>
    <t>SSG-NG01012401-0142013-J02-00002</t>
  </si>
  <si>
    <t>SSG-NG01012401-0142013-J02-00003</t>
  </si>
  <si>
    <t>(Approx.) 150 (lt)</t>
  </si>
  <si>
    <t xml:space="preserve">(Approx.) 450 (lt) </t>
  </si>
  <si>
    <t xml:space="preserve">(Approx.) 210 (lt) </t>
  </si>
  <si>
    <t>9949 (lt)</t>
  </si>
  <si>
    <t>3278 (lt)</t>
  </si>
  <si>
    <t>3550 (lt)</t>
  </si>
  <si>
    <t>(Approx.)275 (lt)</t>
  </si>
  <si>
    <t>(Approx.)210 (lt)</t>
  </si>
  <si>
    <t>(Approx.)900 (lt)</t>
  </si>
  <si>
    <t>390 (lt)</t>
  </si>
  <si>
    <t>(Approx.)160 (lt)</t>
  </si>
  <si>
    <t>(Approx.)450 (lt)</t>
  </si>
  <si>
    <t>(Approx.)200 (lt)</t>
  </si>
  <si>
    <t>800 (lt)</t>
  </si>
  <si>
    <t>42 (lt)</t>
  </si>
  <si>
    <t>405 (lt)</t>
  </si>
  <si>
    <t>139 (lt)</t>
  </si>
  <si>
    <t>49 (lt)</t>
  </si>
  <si>
    <t>1/0.04(kg)</t>
  </si>
  <si>
    <t>SSG-NG10102401-0012013-J02-0001</t>
  </si>
  <si>
    <t>N/A</t>
  </si>
  <si>
    <t>2</t>
  </si>
  <si>
    <t>3</t>
  </si>
  <si>
    <t>4</t>
  </si>
  <si>
    <t xml:space="preserve">4 </t>
  </si>
  <si>
    <t xml:space="preserve">1 </t>
  </si>
  <si>
    <t xml:space="preserve"> No. UNIT</t>
  </si>
  <si>
    <t>OIL CHANGE FREQUENCY WITHIN 6 MONTHS</t>
  </si>
  <si>
    <t xml:space="preserve"> REFILLING INTERVAL </t>
  </si>
  <si>
    <t xml:space="preserve">18 times </t>
  </si>
  <si>
    <t>(lt)/(kg)</t>
  </si>
  <si>
    <t>OIL CAPACITY / GREASE CAPACITY</t>
  </si>
  <si>
    <t>(Including first filling)</t>
  </si>
  <si>
    <t xml:space="preserve">change is required approx.1 year (11 months)
</t>
  </si>
  <si>
    <r>
      <t xml:space="preserve">
</t>
    </r>
    <r>
      <rPr>
        <sz val="10"/>
        <rFont val="Arial"/>
        <family val="2"/>
      </rPr>
      <t>2393</t>
    </r>
  </si>
  <si>
    <t xml:space="preserve">
2393 (lt)</t>
  </si>
  <si>
    <t>9 times</t>
  </si>
  <si>
    <t>23 times</t>
  </si>
  <si>
    <t>180 times (daily)</t>
  </si>
  <si>
    <t>Condensate Export Pumps</t>
  </si>
  <si>
    <t>Oil Change frequency : every 2000 h
Intermittent refilling capacity for 6 months for the 3 item: 3240(lt)</t>
  </si>
  <si>
    <t>Oil Change frequency : every 2000 h 
Intermittent refilling capacity: for 6 months as needed</t>
  </si>
  <si>
    <t>Oil Change frequency : every 1000 h
Intermittent refilling capacity: for 6 months for the 3 item: 3240(lt)</t>
  </si>
  <si>
    <t>Oil Change frequency : every 2000 h 
Intermittent refilling capacity for 6 months as needed</t>
  </si>
  <si>
    <t>Oil Change frequency : every 2000 h
Intermittent refilling capacity for 6 months for the 3 item: 6900(lt)</t>
  </si>
  <si>
    <t>Oil Change frequency : every 1000 h
Intermittent refilling capacity for 6 months for the 3 item 6480(lt)</t>
  </si>
  <si>
    <t>Oil Change frequency : every 1000 h
Intermittent refilling capacity: for 6 months for the 2 item: 2160(lt)</t>
  </si>
  <si>
    <t>Oil Change frequency : every 2000 h
Intermittent refilling capacity for 6 months for the 2 item: 2160(lt)</t>
  </si>
  <si>
    <t>Oil Change frequency : every 2000 h
Intermittent refilling capacity: for 6 monthsfor the 2 item: 3600(lt)</t>
  </si>
  <si>
    <t>Oil Change frequency : every 1000 h
Intermittent refilling capacity: for 6 months for the 2 item: 4320(lt)</t>
  </si>
  <si>
    <t>Oil Change frequency : every 1000 h
Intermittent refilling capacity for 6 months for the 4 item: 8373.6(lt)</t>
  </si>
  <si>
    <t>SSG-NG01012401-0252013-J01-00001</t>
  </si>
  <si>
    <t>Pump  Bearing
Shell , Tellus S3 M 32</t>
  </si>
  <si>
    <t>1.64(lt)</t>
  </si>
  <si>
    <t>The bearing housing should be first flushed and cleaned with gasoline. It is not necessary to remove the preservation oil as this will mix up thoroughly with the lubrication oil.
Number of Bearing housing on each pump equal two (2)</t>
  </si>
  <si>
    <t>Motor 
(Bearing)
Shell Gadus S5 V 100 2
(lithium complex base)</t>
  </si>
  <si>
    <t>Close Drain Pumps</t>
  </si>
  <si>
    <t>1.5(lt)</t>
  </si>
  <si>
    <t>SSG-NG01012401-949536-J02-00001</t>
  </si>
  <si>
    <t>Open Drain Pumps</t>
  </si>
  <si>
    <t>BENC1-P-5702 A/B</t>
  </si>
  <si>
    <t>BENC1-P-5701 A/B</t>
  </si>
  <si>
    <t>TUNG1-P-5502 A/B</t>
  </si>
  <si>
    <t>OGBC1-P-5701 A/B</t>
  </si>
  <si>
    <t>OGBC1-P-5702 A/B</t>
  </si>
  <si>
    <t>OPUC1-P-5701 A/B</t>
  </si>
  <si>
    <t>OPUC1-P-5702 A/B</t>
  </si>
  <si>
    <t>TUNC1-P-5701 A/B</t>
  </si>
  <si>
    <t>TUNC1-P-5702 A/B</t>
  </si>
  <si>
    <t>TUNG1-P-4301 A/B</t>
  </si>
  <si>
    <t>TUNG1-P-4302 A/B</t>
  </si>
  <si>
    <t>0.5(lt)</t>
  </si>
  <si>
    <t>TUNG1-P-5701 A/B</t>
  </si>
  <si>
    <t>KO Drum Pumps</t>
  </si>
  <si>
    <t>TUNG1-P-4303 A/B</t>
  </si>
  <si>
    <t>TUNG1-P-5702 A/B</t>
  </si>
  <si>
    <t>TUNG1-P-5703 A/B</t>
  </si>
  <si>
    <t>Controlled Discharge Basin Pumps</t>
  </si>
  <si>
    <t>TUNG1-P-5705 A/B</t>
  </si>
  <si>
    <t>TUNG1-P-5706 A/B</t>
  </si>
  <si>
    <t>TUNG1-P-5704 A/B</t>
  </si>
  <si>
    <t>TUNG1-P-5707 A/B</t>
  </si>
  <si>
    <t>TUNG1-P-5708 A/B</t>
  </si>
  <si>
    <t>TUNG1-P-5711 A/B</t>
  </si>
  <si>
    <t>TUNG1-P-5712 A/B</t>
  </si>
  <si>
    <t>TUNG1-P-5721 A/B</t>
  </si>
  <si>
    <t>TUNG1-P-5722 A/B</t>
  </si>
  <si>
    <t>SSG-NG01012401-GEN-PX-7180-00010 CHEMICAL SUPPLY SPECIFICATION FOR PROCESS SYSTEMS</t>
  </si>
  <si>
    <t>P.O not yet issued</t>
  </si>
  <si>
    <t>SSG-NG01012401-GEN-PX-7180-00007 CHEMICAL SUPPLY SPECIFICATION FOR UTILITY SYSTEMS</t>
  </si>
  <si>
    <t>-</t>
  </si>
  <si>
    <t>HEATING MEDIUM</t>
  </si>
  <si>
    <t>3(lt)</t>
  </si>
  <si>
    <t>Annually</t>
  </si>
  <si>
    <t>ENGINE, PIPES AND RADIATOR</t>
  </si>
  <si>
    <t xml:space="preserve"> CAT DEAC 
or 
CAT ELC</t>
  </si>
  <si>
    <t>500L</t>
  </si>
  <si>
    <t xml:space="preserve">NG01012401_0332013-J01-00001  </t>
  </si>
  <si>
    <t>NG01012401_0332013-J01-00002</t>
  </si>
  <si>
    <t>CHANGE FREQUENCY WITHIN 6 MONTHS</t>
  </si>
  <si>
    <t>No</t>
  </si>
  <si>
    <t>CAT DEAC: every 3 years
CAT ELC: every 6 years</t>
  </si>
  <si>
    <t>COOLING WATER +20% GLYCOL</t>
  </si>
  <si>
    <t>COOLING WATER + 20% GLYCOL</t>
  </si>
  <si>
    <t>(L)</t>
  </si>
  <si>
    <t>Water + Glycol
(50% + 50%)</t>
  </si>
  <si>
    <t>Closed Loop System
Little make up at need</t>
  </si>
  <si>
    <t>SSG-NG01012401-0252013-D07-00001</t>
  </si>
  <si>
    <t xml:space="preserve">BARRIER FLUID CAPACITY </t>
  </si>
  <si>
    <t>SSG-NG01012401-949536-D05-00029</t>
  </si>
  <si>
    <t>SSG-NG01012401-949536-D05-00028</t>
  </si>
  <si>
    <t>DURACLEAR (DS-4614-5-F)</t>
  </si>
  <si>
    <t>SSG-NG01012401-949536-D05-00024</t>
  </si>
  <si>
    <t>SSG-NG01012401-949536-D05-00025</t>
  </si>
  <si>
    <t>SSG-NG01012401-949536-D05-00026</t>
  </si>
  <si>
    <t>SSG-NG01012401-949536-D05-00030</t>
  </si>
  <si>
    <t>SSG-NG01012401-949536-D05-00031</t>
  </si>
  <si>
    <t>BENC1-P-1101 A/B</t>
  </si>
  <si>
    <t>OGBC1-P-1101 A/B</t>
  </si>
  <si>
    <t>OPUC1-P-1101 A/B</t>
  </si>
  <si>
    <t>Shell Vitrea 9
or
Shell Tellus 10</t>
  </si>
  <si>
    <t>Condensate Surge Vessel Pumps</t>
  </si>
  <si>
    <t>Shell Vitrea 9
or
Shell Tellus 11</t>
  </si>
  <si>
    <t>Shell Vitrea 9
or
Shell Tellus 12</t>
  </si>
  <si>
    <t>SSG-NG01012401-960504-C06-00001</t>
  </si>
  <si>
    <t>SSG-NG01012401-960504-C06-00003</t>
  </si>
  <si>
    <t>SSG-NG01012401-960504-C06-00002</t>
  </si>
  <si>
    <t>TUNF1-P-5702 A/S</t>
  </si>
  <si>
    <t>Joint
SEEPEX 30321
(Grease)</t>
  </si>
  <si>
    <t xml:space="preserve">
Gear Box
CLP HC 220
(Oil)
</t>
  </si>
  <si>
    <t>1</t>
  </si>
  <si>
    <t xml:space="preserve">NO  </t>
  </si>
  <si>
    <t>NO</t>
  </si>
  <si>
    <t>SSG-NG01012401-1087794- C06-00001</t>
  </si>
  <si>
    <t>Shell Marlina 10</t>
  </si>
  <si>
    <t>SSG-NG01012401-1087794- D05-00002</t>
  </si>
  <si>
    <t>(to last 6 months including refilling within 6 months)</t>
  </si>
  <si>
    <t>Consumable</t>
  </si>
  <si>
    <t>Quantity</t>
  </si>
  <si>
    <t>S/No</t>
  </si>
  <si>
    <t>Lube Oil</t>
  </si>
  <si>
    <t xml:space="preserve">Type </t>
  </si>
  <si>
    <t>CPI-1528-100</t>
  </si>
  <si>
    <t>CAT NGEO EL350 SAE40</t>
  </si>
  <si>
    <t>Shell tellus oil 32</t>
  </si>
  <si>
    <t>ATLAS COPCO ROTO-Z</t>
  </si>
  <si>
    <t>CLP HC 220</t>
  </si>
  <si>
    <t>27900L</t>
  </si>
  <si>
    <t>48700L</t>
  </si>
  <si>
    <t>600L</t>
  </si>
  <si>
    <t>390L</t>
  </si>
  <si>
    <t>565L</t>
  </si>
  <si>
    <t>Applicable Equipment</t>
  </si>
  <si>
    <t>AG Booster Compressors</t>
  </si>
  <si>
    <t>Howden Screw Compressors</t>
  </si>
  <si>
    <t>Gas Engine Generators</t>
  </si>
  <si>
    <t>Gas Engine Generators Bearing</t>
  </si>
  <si>
    <t>Instrument Air Compressors</t>
  </si>
  <si>
    <t>VS &amp; BB Centrifugal Pumps</t>
  </si>
  <si>
    <t>EDG</t>
  </si>
  <si>
    <t>Grease</t>
  </si>
  <si>
    <t xml:space="preserve">Shell Gadus S5 V 100 2 </t>
  </si>
  <si>
    <t>Mineral oil</t>
  </si>
  <si>
    <t>EDG's (Bearing)</t>
  </si>
  <si>
    <t>Esso Unirex N3</t>
  </si>
  <si>
    <t>Instrument Air Compressors (Bearing)</t>
  </si>
  <si>
    <t>SEEPEX 30321</t>
  </si>
  <si>
    <t>VS Screw Pump</t>
  </si>
  <si>
    <t>Water + Glycol (50% + 50%)</t>
  </si>
  <si>
    <t>Barrier Fluid</t>
  </si>
  <si>
    <t>Shell Vitrea 9 or Shell Tellus 10</t>
  </si>
  <si>
    <t>TUNG1-P-1111 A/B</t>
  </si>
  <si>
    <t>Condensate Pumps</t>
  </si>
  <si>
    <t>SSG-NG01012401_0232013-D05-00001</t>
  </si>
  <si>
    <t>TUNG1-P-1121 A/B</t>
  </si>
  <si>
    <t>TUNG1-P-5501 A/B</t>
  </si>
  <si>
    <t>Condensate Booster Pumps</t>
  </si>
  <si>
    <t>SSG-NG01012401_0232013-D05-00007</t>
  </si>
  <si>
    <t>SSG-NG01012401_0232013-D05-00003</t>
  </si>
  <si>
    <t>BENC1-P-4301 A/B</t>
  </si>
  <si>
    <t>BENC1-P-4302 A/B</t>
  </si>
  <si>
    <t>SSG-NG01012401_0232013-D05-00009</t>
  </si>
  <si>
    <t>OGBC1-P-4301 A/B</t>
  </si>
  <si>
    <t>OGBC1-P-4302 A/B</t>
  </si>
  <si>
    <t>SSG-NG01012401_0232013-D05-00011</t>
  </si>
  <si>
    <t>SSG-NG01012401_0232013-D05-00013</t>
  </si>
  <si>
    <t>OPUC1-P-4301 A/B</t>
  </si>
  <si>
    <t>OPUC1-P-4302 A/B</t>
  </si>
  <si>
    <t>SSG-NG01012401_0232013-D05-00017</t>
  </si>
  <si>
    <t>SSG-NG01012401_0232013-D05-00019</t>
  </si>
  <si>
    <t>OH, BB, and VS pumps</t>
  </si>
  <si>
    <t>VS Pumps</t>
  </si>
  <si>
    <t>Horizontal Screw Pumps</t>
  </si>
  <si>
    <t>Coolant</t>
  </si>
  <si>
    <t>Water + Glycol (80% + 20%)</t>
  </si>
  <si>
    <t xml:space="preserve"> CAT DEAC or  CAT ELC</t>
  </si>
  <si>
    <t>1010L</t>
  </si>
  <si>
    <t>AG Booster Compressors (Engine)</t>
  </si>
  <si>
    <t>Engine Cleaning
(On line cleaning Product)</t>
  </si>
  <si>
    <t>Engine Cleaning
On line rinse water</t>
  </si>
  <si>
    <t xml:space="preserve">On line Engine Cleaning
</t>
  </si>
  <si>
    <t xml:space="preserve">On-crank Engine Cleaning
</t>
  </si>
  <si>
    <t>CLEANING PRODUT</t>
  </si>
  <si>
    <t>Petroleum Solvent Based</t>
  </si>
  <si>
    <t xml:space="preserve">Engine Cleaning
On-Crank rinse water
</t>
  </si>
  <si>
    <t>WATER
As per Solar specification</t>
  </si>
  <si>
    <t>Cleaning Product</t>
  </si>
  <si>
    <t xml:space="preserve"> Rinse Water </t>
  </si>
  <si>
    <t>Water
(As per Solar specification)</t>
  </si>
  <si>
    <t>Petroleum Solvent Based
(As per Solar specification)</t>
  </si>
  <si>
    <t>TUNG1-KT-8112
TUNG1-KT-8122
TUNG1-KT-8132
TUNG1-KT-8142</t>
  </si>
  <si>
    <t xml:space="preserve"> Gas Turbine Generator</t>
  </si>
  <si>
    <t>REQD FOR 6 MONTHS</t>
  </si>
  <si>
    <t xml:space="preserve">CAPACITY </t>
  </si>
  <si>
    <t>Solar Turbines: GTG, EXPORT COMPR  
&amp; AG COMPR</t>
  </si>
  <si>
    <t>Chemicals</t>
  </si>
  <si>
    <t>Biocide</t>
  </si>
  <si>
    <t>Oxygen Scavenger</t>
  </si>
  <si>
    <t>Hydrate Inhibitor</t>
  </si>
  <si>
    <t>Heating Medium</t>
  </si>
  <si>
    <t>Corrosion Inhibitor</t>
  </si>
  <si>
    <t>165000L</t>
  </si>
  <si>
    <t>6900L</t>
  </si>
  <si>
    <t>8300L</t>
  </si>
  <si>
    <t>9600L</t>
  </si>
  <si>
    <t>2300L</t>
  </si>
  <si>
    <t>Corrosion Inhibitor Packages</t>
  </si>
  <si>
    <t>Biocide Packages</t>
  </si>
  <si>
    <t>Oxygen Scavenger Packages</t>
  </si>
  <si>
    <t>Hydrate Inhibitor Packages</t>
  </si>
  <si>
    <t>Heating Medium Module</t>
  </si>
  <si>
    <t>Engine Cleaning
On-Crank rinse water</t>
  </si>
  <si>
    <t>Approx.387lt</t>
  </si>
  <si>
    <t>WITHIN 6 MONTHS</t>
  </si>
  <si>
    <t>Engine Cleaning
(On-crank cleaning Product)</t>
  </si>
  <si>
    <t>CLEANING INTERVAL</t>
  </si>
  <si>
    <t>For product information see doc.  
SSG-NG010112154-4510272486-C06-00004
SSG-NG01012154-4510272486-C06-00006
SSG-NG01012154-4510272486-J06-00003</t>
  </si>
  <si>
    <t>Approx.13680</t>
  </si>
  <si>
    <t>Approx.11700</t>
  </si>
  <si>
    <t>PRODUCT CAPACITY</t>
  </si>
  <si>
    <t>FOR 6 MONTHS</t>
  </si>
  <si>
    <t>For product information see doc.  
SSG-NG01012401-0292013-C06-00003
SSG-NG01012401-0292013-G01-00007</t>
  </si>
  <si>
    <t>Approx. 193 lt</t>
  </si>
  <si>
    <t>Approx.17370</t>
  </si>
  <si>
    <t>TUNG1-KT-8112
TUNG1-KT-8122
TUNG1-KT-8132</t>
  </si>
  <si>
    <t>SSG-NG01012401-0292013-C06-00003
SSG-NG01012401-0292013-G01-00007</t>
  </si>
  <si>
    <t>SSG-NG010112154-4510272486-C06-00004
SSG-NG01012154-4510272486-J06-00003</t>
  </si>
  <si>
    <t>SSG-NG010112154-4510272486-C06-00001
SSG-NG01012154-4510272486-J06-00001</t>
  </si>
  <si>
    <t>For intervals between engine cleaning, please refer to para. 4.2  Ingestive Cleaning Solar Turbine Engines; SSG-NG01012154-4510272486-J06-00001, SSG-NG01012154-4510272486-J06-00003 and SSG-NG01012401-0292013-G01-00007</t>
  </si>
  <si>
    <t xml:space="preserve">SSAGS PTOJECT: EQUIPMENT CONSUMABLES LIST FOR 6 MONTHS PLANTS OPERATION </t>
  </si>
  <si>
    <t xml:space="preserve">CAPACITY  
REQD FOR 6 MONTHS </t>
  </si>
  <si>
    <t>Vertical Screw Pump</t>
  </si>
  <si>
    <t>Approx.608</t>
  </si>
  <si>
    <t>Approx.520</t>
  </si>
  <si>
    <t>Approx.772</t>
  </si>
  <si>
    <t>1.65(lt)</t>
  </si>
  <si>
    <t>change is required approx.13 months</t>
  </si>
  <si>
    <t xml:space="preserve">Lube Oil Cooler Motors
(Grease)
Shell Gadus S5 V 100 2 </t>
  </si>
  <si>
    <t xml:space="preserve">Seal Oil Cooler Motor
(Grease)
Shell Gadus S5 V 100 2 </t>
  </si>
  <si>
    <t xml:space="preserve">Lube Oil Pump Motors
(Grease)
Shell Gadus S5 V 100 2 </t>
  </si>
  <si>
    <t>Main Drive Motor
(Mineral Oil)
ISO VG-32</t>
  </si>
  <si>
    <t>Main Drive Motor
(Grease)
UNIREX N3</t>
  </si>
  <si>
    <t>ISO VG 32 
Synthesised Hydrocarbon Oils</t>
  </si>
  <si>
    <t>SAE40
Shell Mysella S5 N 40</t>
  </si>
  <si>
    <t>SAE50
Shell Morlina S3 BA 220</t>
  </si>
  <si>
    <t>8</t>
  </si>
  <si>
    <t>13112</t>
  </si>
  <si>
    <t>77363L</t>
  </si>
  <si>
    <t>SAE40
Shell Mysella S5 N (was Mysella XL)</t>
  </si>
  <si>
    <t>8809L</t>
  </si>
  <si>
    <t>57443L</t>
  </si>
  <si>
    <t>BENC1-E-1101
BENC1-E-1111/1121
OGBC1-E-1101
OGBC1-E-1111/1121
OGBC1-E-1112/1122
OPUC1-E-1101
OPUC1-E-1111/21/31
OPUC1-E-1112/22/32
TUNC1-E-1111/21/31
TUNG1-E-1111/1121
TUNG1-E-2301
TUNG1-E-2711/2721
TUNG1-E-2712/2722
TUNG1-E-2713/2723
TUNG1-E-2714/2724
TUNG1-E-2811/2821
TUNG1-E-2812/2822
TUNG1-E-2813/2823</t>
  </si>
  <si>
    <t>Air Coolers</t>
  </si>
  <si>
    <t>SKF - LG EP2</t>
  </si>
  <si>
    <t>400g</t>
  </si>
  <si>
    <t>30(g)</t>
  </si>
  <si>
    <t>13g</t>
  </si>
  <si>
    <t>( lt /g)</t>
  </si>
  <si>
    <t>1000g</t>
  </si>
  <si>
    <t>35</t>
  </si>
  <si>
    <t>2900g</t>
  </si>
  <si>
    <t>0.019(lt)</t>
  </si>
  <si>
    <t>30g</t>
  </si>
  <si>
    <t>40g</t>
  </si>
  <si>
    <t>736</t>
  </si>
  <si>
    <t>Howden Screw Compressors LV Motors &amp; BB pumps Motor</t>
  </si>
  <si>
    <t>2000g</t>
  </si>
  <si>
    <t>Solar Turbines: GTG, EXPORT 
&amp; AG COMPR</t>
  </si>
  <si>
    <t>1L</t>
  </si>
  <si>
    <t>(crank case) SAE40
(Shell Mysella S5 N40)</t>
  </si>
  <si>
    <t>(Cylinder) SAE50
Shell Morlina S3 BA 220 or Shell Morlina S2 B220</t>
  </si>
  <si>
    <t xml:space="preserve">(Engine)  SAE40
Shell Mysella S3 S  (was Mysella MA) 
Or
Shell Mysella S5 N (was Mysella XL)  
(Approx.) 450 </t>
  </si>
  <si>
    <t xml:space="preserve">(Approx.) 450 </t>
  </si>
  <si>
    <t>(Cilinder) SAE50
Shell Morlina S3 BA 220 or Shell Morlina S2 B220</t>
  </si>
  <si>
    <t>(Approx.) 900</t>
  </si>
  <si>
    <t>(GENERATOR)
(Bearing)
Mineral oil
(Cat Multipurpose Grease)</t>
  </si>
  <si>
    <t>API CH-4 multigrade oils (Cat ECF-1-a)</t>
  </si>
  <si>
    <t>100 (g)</t>
  </si>
  <si>
    <t>20000L</t>
  </si>
  <si>
    <t>100g</t>
  </si>
  <si>
    <t>13907L</t>
  </si>
  <si>
    <t>4L</t>
  </si>
  <si>
    <t>300L</t>
  </si>
  <si>
    <t>200L</t>
  </si>
  <si>
    <t>8L</t>
  </si>
  <si>
    <t>4300L</t>
  </si>
  <si>
    <t>92000L</t>
  </si>
  <si>
    <t>46000L</t>
  </si>
  <si>
    <t>Shell , Tellus S3 M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</si>
</sst>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0"/>
      <color theme="1"/>
      <name val="Arial"/>
      <family val="2"/>
    </font>
    <font>
      <sz val="10"/>
      <color theme="1"/>
      <name val="Arial"/>
      <family val="2"/>
    </font>
    <font>
      <b/>
      <vertAlign val="superscript"/>
      <sz val="10"/>
      <color theme="1"/>
      <name val="Arial"/>
      <family val="2"/>
    </font>
    <font>
      <sz val="10"/>
      <name val="Arial"/>
      <family val="2"/>
    </font>
    <font>
      <sz val="11"/>
      <color rgb="FFFF0000"/>
      <name val="Calibri"/>
      <family val="2"/>
      <scheme val="minor"/>
    </font>
    <font>
      <strike/>
      <sz val="10"/>
      <name val="Arial"/>
      <family val="2"/>
    </font>
    <font>
      <b/>
      <sz val="11"/>
      <color theme="1"/>
      <name val="Calibri"/>
      <family val="2"/>
      <scheme val="minor"/>
    </font>
    <font>
      <b/>
      <sz val="14"/>
      <color theme="1"/>
      <name val="Calibri"/>
      <family val="2"/>
      <scheme val="minor"/>
    </font>
    <font>
      <b/>
      <sz val="11"/>
      <color rgb="FFFF0000"/>
      <name val="Calibri"/>
      <family val="2"/>
      <scheme val="minor"/>
    </font>
    <font>
      <sz val="11"/>
      <color theme="1"/>
      <name val="Times New Roman"/>
      <family val="1"/>
    </font>
    <font>
      <sz val="10"/>
      <color theme="1"/>
      <name val="Times New Roman"/>
      <family val="1"/>
    </font>
    <font>
      <b/>
      <sz val="14"/>
      <color theme="1"/>
      <name val="Times New Roman"/>
      <family val="1"/>
    </font>
    <font>
      <b/>
      <sz val="10"/>
      <name val="Arial"/>
      <family val="2"/>
    </font>
    <font>
      <sz val="11"/>
      <name val="Calibri"/>
      <family val="2"/>
      <scheme val="minor"/>
    </font>
    <font>
      <b/>
      <sz val="11"/>
      <name val="Calibri"/>
      <family val="2"/>
      <scheme val="minor"/>
    </font>
    <font>
      <b/>
      <sz val="10"/>
      <color rgb="FFFF0000"/>
      <name val="Arial"/>
      <family val="2"/>
    </font>
    <font>
      <sz val="11"/>
      <color rgb="FFFF0000"/>
      <name val="Times New Roman"/>
      <family val="1"/>
    </font>
    <font>
      <sz val="10"/>
      <color rgb="FFFF0000"/>
      <name val="Times New Roman"/>
      <family val="1"/>
    </font>
  </fonts>
  <fills count="8">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s>
  <borders count="109">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indexed="64"/>
      </left>
      <right style="medium">
        <color rgb="FF000000"/>
      </right>
      <top/>
      <bottom/>
      <diagonal/>
    </border>
    <border>
      <left style="medium">
        <color rgb="FF000000"/>
      </left>
      <right style="medium">
        <color indexed="64"/>
      </right>
      <top style="medium">
        <color rgb="FF000000"/>
      </top>
      <bottom/>
      <diagonal/>
    </border>
    <border>
      <left style="medium">
        <color rgb="FF000000"/>
      </left>
      <right style="medium">
        <color indexed="64"/>
      </right>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rgb="FF000000"/>
      </left>
      <right/>
      <top/>
      <bottom/>
      <diagonal/>
    </border>
    <border>
      <left style="medium">
        <color rgb="FF000000"/>
      </left>
      <right/>
      <top style="medium">
        <color indexed="64"/>
      </top>
      <bottom/>
      <diagonal/>
    </border>
    <border>
      <left/>
      <right style="medium">
        <color rgb="FF000000"/>
      </right>
      <top style="medium">
        <color indexed="64"/>
      </top>
      <bottom/>
      <diagonal/>
    </border>
    <border>
      <left/>
      <right style="medium">
        <color indexed="64"/>
      </right>
      <top style="medium">
        <color indexed="64"/>
      </top>
      <bottom/>
      <diagonal/>
    </border>
    <border>
      <left style="medium">
        <color rgb="FF000000"/>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000000"/>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rgb="FF000000"/>
      </left>
      <right style="medium">
        <color indexed="64"/>
      </right>
      <top/>
      <bottom/>
      <diagonal/>
    </border>
    <border>
      <left style="medium">
        <color rgb="FF000000"/>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rgb="FF000000"/>
      </right>
      <top style="medium">
        <color indexed="64"/>
      </top>
      <bottom style="thin">
        <color indexed="64"/>
      </bottom>
      <diagonal/>
    </border>
    <border>
      <left style="medium">
        <color rgb="FF000000"/>
      </left>
      <right style="medium">
        <color rgb="FF000000"/>
      </right>
      <top style="medium">
        <color indexed="64"/>
      </top>
      <bottom style="thin">
        <color indexed="64"/>
      </bottom>
      <diagonal/>
    </border>
    <border>
      <left/>
      <right style="medium">
        <color rgb="FF000000"/>
      </right>
      <top style="medium">
        <color indexed="64"/>
      </top>
      <bottom style="thin">
        <color indexed="64"/>
      </bottom>
      <diagonal/>
    </border>
    <border>
      <left style="medium">
        <color indexed="64"/>
      </left>
      <right style="medium">
        <color rgb="FF000000"/>
      </right>
      <top style="thin">
        <color indexed="64"/>
      </top>
      <bottom style="medium">
        <color indexed="64"/>
      </bottom>
      <diagonal/>
    </border>
    <border>
      <left style="medium">
        <color rgb="FF000000"/>
      </left>
      <right style="medium">
        <color rgb="FF000000"/>
      </right>
      <top style="thin">
        <color indexed="64"/>
      </top>
      <bottom style="medium">
        <color indexed="64"/>
      </bottom>
      <diagonal/>
    </border>
    <border>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rgb="FF000000"/>
      </left>
      <right style="medium">
        <color rgb="FF000000"/>
      </right>
      <top style="medium">
        <color indexed="64"/>
      </top>
      <bottom style="thin">
        <color rgb="FF000000"/>
      </bottom>
      <diagonal/>
    </border>
    <border>
      <left style="medium">
        <color rgb="FF000000"/>
      </left>
      <right/>
      <top style="medium">
        <color indexed="64"/>
      </top>
      <bottom style="thin">
        <color rgb="FF000000"/>
      </bottom>
      <diagonal/>
    </border>
    <border>
      <left style="medium">
        <color indexed="64"/>
      </left>
      <right style="medium">
        <color indexed="64"/>
      </right>
      <top style="medium">
        <color indexed="64"/>
      </top>
      <bottom style="thin">
        <color rgb="FF000000"/>
      </bottom>
      <diagonal/>
    </border>
    <border>
      <left/>
      <right style="medium">
        <color rgb="FF000000"/>
      </right>
      <top style="medium">
        <color indexed="64"/>
      </top>
      <bottom style="thin">
        <color rgb="FF000000"/>
      </bottom>
      <diagonal/>
    </border>
    <border>
      <left/>
      <right/>
      <top style="medium">
        <color indexed="64"/>
      </top>
      <bottom style="thin">
        <color rgb="FF000000"/>
      </bottom>
      <diagonal/>
    </border>
    <border>
      <left style="medium">
        <color rgb="FF000000"/>
      </left>
      <right style="medium">
        <color rgb="FF000000"/>
      </right>
      <top style="thin">
        <color rgb="FF000000"/>
      </top>
      <bottom style="medium">
        <color indexed="64"/>
      </bottom>
      <diagonal/>
    </border>
    <border>
      <left style="medium">
        <color rgb="FF000000"/>
      </left>
      <right/>
      <top style="thin">
        <color rgb="FF000000"/>
      </top>
      <bottom style="medium">
        <color indexed="64"/>
      </bottom>
      <diagonal/>
    </border>
    <border>
      <left style="medium">
        <color indexed="64"/>
      </left>
      <right style="medium">
        <color indexed="64"/>
      </right>
      <top style="thin">
        <color rgb="FF000000"/>
      </top>
      <bottom style="medium">
        <color indexed="64"/>
      </bottom>
      <diagonal/>
    </border>
    <border>
      <left/>
      <right style="medium">
        <color rgb="FF000000"/>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medium">
        <color indexed="64"/>
      </left>
      <right style="medium">
        <color indexed="64"/>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rgb="FF000000"/>
      </right>
      <top/>
      <bottom style="thin">
        <color indexed="64"/>
      </bottom>
      <diagonal/>
    </border>
    <border>
      <left/>
      <right style="medium">
        <color rgb="FF000000"/>
      </right>
      <top/>
      <bottom style="thin">
        <color indexed="64"/>
      </bottom>
      <diagonal/>
    </border>
    <border>
      <left style="medium">
        <color indexed="64"/>
      </left>
      <right style="medium">
        <color indexed="64"/>
      </right>
      <top/>
      <bottom style="thin">
        <color indexed="64"/>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rgb="FF000000"/>
      </bottom>
      <diagonal/>
    </border>
    <border>
      <left style="medium">
        <color indexed="64"/>
      </left>
      <right style="medium">
        <color indexed="64"/>
      </right>
      <top style="medium">
        <color rgb="FF000000"/>
      </top>
      <bottom/>
      <diagonal/>
    </border>
    <border>
      <left style="medium">
        <color rgb="FF000000"/>
      </left>
      <right style="medium">
        <color indexed="64"/>
      </right>
      <top/>
      <bottom style="thin">
        <color indexed="64"/>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medium">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indexed="64"/>
      </left>
      <right/>
      <top style="medium">
        <color auto="1"/>
      </top>
      <bottom style="dashed">
        <color indexed="64"/>
      </bottom>
      <diagonal/>
    </border>
    <border>
      <left style="medium">
        <color indexed="64"/>
      </left>
      <right/>
      <top style="dashed">
        <color indexed="64"/>
      </top>
      <bottom style="medium">
        <color indexed="64"/>
      </bottom>
      <diagonal/>
    </border>
    <border>
      <left style="medium">
        <color auto="1"/>
      </left>
      <right style="thin">
        <color auto="1"/>
      </right>
      <top style="medium">
        <color auto="1"/>
      </top>
      <bottom style="dashed">
        <color auto="1"/>
      </bottom>
      <diagonal/>
    </border>
    <border>
      <left style="medium">
        <color auto="1"/>
      </left>
      <right style="thin">
        <color auto="1"/>
      </right>
      <top style="dashed">
        <color auto="1"/>
      </top>
      <bottom style="medium">
        <color auto="1"/>
      </bottom>
      <diagonal/>
    </border>
    <border>
      <left style="thin">
        <color auto="1"/>
      </left>
      <right/>
      <top style="medium">
        <color auto="1"/>
      </top>
      <bottom style="dashed">
        <color auto="1"/>
      </bottom>
      <diagonal/>
    </border>
    <border>
      <left style="thin">
        <color auto="1"/>
      </left>
      <right style="thin">
        <color auto="1"/>
      </right>
      <top style="dashed">
        <color indexed="64"/>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indexed="64"/>
      </top>
      <bottom style="medium">
        <color rgb="FF000000"/>
      </bottom>
      <diagonal/>
    </border>
    <border>
      <left style="medium">
        <color indexed="64"/>
      </left>
      <right/>
      <top style="medium">
        <color indexed="64"/>
      </top>
      <bottom/>
      <diagonal/>
    </border>
    <border>
      <left/>
      <right style="medium">
        <color rgb="FF000000"/>
      </right>
      <top style="medium">
        <color indexed="64"/>
      </top>
      <bottom style="medium">
        <color rgb="FF000000"/>
      </bottom>
      <diagonal/>
    </border>
    <border>
      <left style="thin">
        <color auto="1"/>
      </left>
      <right/>
      <top/>
      <bottom style="dashed">
        <color auto="1"/>
      </bottom>
      <diagonal/>
    </border>
    <border>
      <left style="thin">
        <color auto="1"/>
      </left>
      <right style="thin">
        <color auto="1"/>
      </right>
      <top/>
      <bottom style="dashed">
        <color auto="1"/>
      </bottom>
      <diagonal/>
    </border>
    <border>
      <left style="thin">
        <color auto="1"/>
      </left>
      <right style="thin">
        <color auto="1"/>
      </right>
      <top style="thin">
        <color auto="1"/>
      </top>
      <bottom style="dashed">
        <color auto="1"/>
      </bottom>
      <diagonal/>
    </border>
  </borders>
  <cellStyleXfs count="2">
    <xf numFmtId="0" fontId="0" fillId="0" borderId="0"/>
    <xf numFmtId="0" fontId="4" fillId="0" borderId="0"/>
  </cellStyleXfs>
  <cellXfs count="363">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3" xfId="0" applyFill="1" applyBorder="1" applyAlignment="1">
      <alignment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0" fillId="2" borderId="2" xfId="0" applyFill="1" applyBorder="1" applyAlignment="1">
      <alignment vertical="center" wrapText="1"/>
    </xf>
    <xf numFmtId="0" fontId="0" fillId="2" borderId="5" xfId="0" applyFill="1" applyBorder="1" applyAlignment="1">
      <alignment vertical="center" wrapText="1"/>
    </xf>
    <xf numFmtId="0" fontId="2" fillId="0" borderId="10" xfId="0" applyFont="1" applyBorder="1" applyAlignment="1">
      <alignment horizontal="center" vertical="center" wrapText="1"/>
    </xf>
    <xf numFmtId="0" fontId="2" fillId="0" borderId="15" xfId="0" applyFont="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5"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0" borderId="29"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4" borderId="2" xfId="0" applyFill="1" applyBorder="1" applyAlignment="1">
      <alignment vertical="center" wrapText="1"/>
    </xf>
    <xf numFmtId="0" fontId="0" fillId="4" borderId="5" xfId="0" applyFill="1" applyBorder="1" applyAlignment="1">
      <alignment vertical="center" wrapText="1"/>
    </xf>
    <xf numFmtId="0" fontId="2" fillId="0" borderId="18"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1" xfId="0" applyFont="1" applyBorder="1" applyAlignment="1">
      <alignment horizontal="center" vertical="center" wrapText="1"/>
    </xf>
    <xf numFmtId="0" fontId="4" fillId="5" borderId="1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vertical="top"/>
    </xf>
    <xf numFmtId="0" fontId="7" fillId="0" borderId="0" xfId="0" applyFont="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7" fillId="0" borderId="0" xfId="0" applyFont="1" applyAlignment="1">
      <alignment horizontal="left" vertical="top" wrapText="1"/>
    </xf>
    <xf numFmtId="0" fontId="0" fillId="0" borderId="0" xfId="0" applyAlignment="1">
      <alignment horizontal="left" vertical="top" wrapText="1"/>
    </xf>
    <xf numFmtId="0" fontId="0" fillId="5" borderId="0" xfId="0" applyFill="1"/>
    <xf numFmtId="0" fontId="5" fillId="5" borderId="0" xfId="0" applyFont="1" applyFill="1"/>
    <xf numFmtId="0" fontId="4" fillId="5" borderId="77" xfId="0" applyFont="1" applyFill="1" applyBorder="1" applyAlignment="1">
      <alignment horizontal="center" vertical="center" wrapText="1"/>
    </xf>
    <xf numFmtId="0" fontId="0" fillId="0" borderId="89" xfId="0" applyBorder="1" applyAlignment="1">
      <alignment horizontal="center"/>
    </xf>
    <xf numFmtId="0" fontId="0" fillId="0" borderId="90" xfId="0" applyBorder="1" applyAlignment="1">
      <alignment horizontal="center"/>
    </xf>
    <xf numFmtId="0" fontId="11" fillId="0" borderId="89" xfId="0" applyFont="1" applyBorder="1" applyAlignment="1">
      <alignment horizontal="center"/>
    </xf>
    <xf numFmtId="0" fontId="10" fillId="0" borderId="89" xfId="0" applyFont="1" applyBorder="1" applyAlignment="1">
      <alignment horizontal="center"/>
    </xf>
    <xf numFmtId="0" fontId="10" fillId="0" borderId="90" xfId="0" applyFont="1" applyBorder="1" applyAlignment="1">
      <alignment horizontal="center"/>
    </xf>
    <xf numFmtId="0" fontId="10" fillId="0" borderId="88" xfId="0" applyFont="1" applyBorder="1" applyAlignment="1">
      <alignment horizontal="center"/>
    </xf>
    <xf numFmtId="0" fontId="8" fillId="6" borderId="81" xfId="0" applyFont="1" applyFill="1" applyBorder="1" applyAlignment="1">
      <alignment horizontal="center"/>
    </xf>
    <xf numFmtId="0" fontId="8" fillId="6" borderId="81" xfId="0" applyFont="1" applyFill="1" applyBorder="1" applyAlignment="1">
      <alignment horizontal="center" wrapText="1"/>
    </xf>
    <xf numFmtId="0" fontId="0" fillId="0" borderId="101" xfId="0" applyBorder="1" applyAlignment="1">
      <alignment horizontal="center"/>
    </xf>
    <xf numFmtId="0" fontId="2" fillId="3" borderId="103" xfId="0" applyFont="1" applyFill="1" applyBorder="1" applyAlignment="1">
      <alignment horizontal="center" vertical="center" wrapText="1"/>
    </xf>
    <xf numFmtId="0" fontId="8" fillId="0" borderId="91" xfId="0" applyFont="1" applyBorder="1" applyAlignment="1">
      <alignment horizontal="center" vertical="center"/>
    </xf>
    <xf numFmtId="0" fontId="8" fillId="0" borderId="104" xfId="0" applyFont="1" applyBorder="1" applyAlignment="1">
      <alignment horizontal="center" vertical="center" wrapText="1"/>
    </xf>
    <xf numFmtId="0" fontId="10" fillId="0" borderId="88" xfId="0" applyFont="1" applyBorder="1" applyAlignment="1">
      <alignment horizontal="center" vertical="center"/>
    </xf>
    <xf numFmtId="0" fontId="10" fillId="0" borderId="89" xfId="0" applyFont="1" applyBorder="1" applyAlignment="1">
      <alignment horizontal="center" vertical="center"/>
    </xf>
    <xf numFmtId="0" fontId="10" fillId="0" borderId="101" xfId="0" applyFont="1" applyBorder="1" applyAlignment="1">
      <alignment horizontal="center"/>
    </xf>
    <xf numFmtId="0" fontId="10" fillId="0" borderId="83" xfId="0" applyFont="1" applyBorder="1" applyAlignment="1">
      <alignment horizontal="center" vertical="center" wrapText="1"/>
    </xf>
    <xf numFmtId="0" fontId="10" fillId="0" borderId="90" xfId="0" applyFont="1" applyBorder="1" applyAlignment="1">
      <alignment horizontal="center" vertical="center"/>
    </xf>
    <xf numFmtId="0" fontId="7" fillId="0" borderId="98" xfId="0" applyFont="1" applyBorder="1" applyAlignment="1">
      <alignment horizontal="center" vertical="center"/>
    </xf>
    <xf numFmtId="0" fontId="7" fillId="0" borderId="99" xfId="0" applyFont="1" applyBorder="1" applyAlignment="1">
      <alignment horizontal="center" vertical="center"/>
    </xf>
    <xf numFmtId="0" fontId="4" fillId="0" borderId="36" xfId="0" applyFont="1" applyFill="1" applyBorder="1" applyAlignment="1">
      <alignment horizontal="center" vertical="center" wrapText="1"/>
    </xf>
    <xf numFmtId="0" fontId="4" fillId="0" borderId="58"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39"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50" xfId="0" applyFont="1" applyFill="1" applyBorder="1" applyAlignment="1">
      <alignment horizontal="center" vertical="center" wrapText="1"/>
    </xf>
    <xf numFmtId="0" fontId="4" fillId="0" borderId="47" xfId="0" applyFont="1" applyFill="1" applyBorder="1" applyAlignment="1">
      <alignment horizontal="center" vertical="center" wrapText="1"/>
    </xf>
    <xf numFmtId="0" fontId="4" fillId="0" borderId="70" xfId="0" applyFont="1" applyFill="1" applyBorder="1" applyAlignment="1">
      <alignment horizontal="center" vertical="center" wrapText="1"/>
    </xf>
    <xf numFmtId="0" fontId="4" fillId="0" borderId="69" xfId="0" applyFont="1" applyFill="1" applyBorder="1" applyAlignment="1">
      <alignment horizontal="center" vertical="center" wrapText="1"/>
    </xf>
    <xf numFmtId="0" fontId="4" fillId="0" borderId="72" xfId="0" applyFont="1" applyFill="1" applyBorder="1" applyAlignment="1">
      <alignment horizontal="center" vertical="center" wrapText="1"/>
    </xf>
    <xf numFmtId="0" fontId="4" fillId="0" borderId="64"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4" fillId="0" borderId="49" xfId="0" applyFont="1" applyFill="1" applyBorder="1" applyAlignment="1">
      <alignment horizontal="center" vertical="center" wrapText="1"/>
    </xf>
    <xf numFmtId="0" fontId="4" fillId="0" borderId="55" xfId="0" applyFont="1" applyFill="1" applyBorder="1" applyAlignment="1">
      <alignment horizontal="center" vertical="center" wrapText="1"/>
    </xf>
    <xf numFmtId="0" fontId="4" fillId="0" borderId="52"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13" fillId="0" borderId="3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13" fillId="0" borderId="58" xfId="0" applyFont="1" applyFill="1" applyBorder="1" applyAlignment="1">
      <alignment horizontal="center" vertical="center" wrapText="1"/>
    </xf>
    <xf numFmtId="0" fontId="4" fillId="0" borderId="60" xfId="0" applyFont="1" applyFill="1" applyBorder="1" applyAlignment="1">
      <alignment horizontal="center" vertical="center" wrapText="1"/>
    </xf>
    <xf numFmtId="49" fontId="4" fillId="0" borderId="39" xfId="0" applyNumberFormat="1" applyFont="1" applyFill="1" applyBorder="1" applyAlignment="1">
      <alignment horizontal="center" vertical="center" wrapText="1"/>
    </xf>
    <xf numFmtId="0" fontId="13" fillId="0" borderId="39" xfId="0" applyFont="1" applyFill="1" applyBorder="1" applyAlignment="1">
      <alignment horizontal="center" vertical="center" wrapText="1"/>
    </xf>
    <xf numFmtId="0" fontId="4" fillId="0" borderId="41" xfId="0" applyFont="1" applyFill="1" applyBorder="1" applyAlignment="1">
      <alignment horizontal="center" vertical="center" wrapText="1"/>
    </xf>
    <xf numFmtId="49" fontId="4" fillId="0" borderId="19" xfId="0" applyNumberFormat="1" applyFont="1" applyFill="1" applyBorder="1" applyAlignment="1">
      <alignment horizontal="center" vertical="center" wrapText="1"/>
    </xf>
    <xf numFmtId="49" fontId="13" fillId="0" borderId="19" xfId="0" applyNumberFormat="1" applyFont="1" applyFill="1" applyBorder="1" applyAlignment="1">
      <alignment horizontal="center" vertical="center" wrapText="1"/>
    </xf>
    <xf numFmtId="49" fontId="13" fillId="0" borderId="6" xfId="0" applyNumberFormat="1"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35" xfId="0" applyNumberFormat="1" applyFont="1" applyFill="1" applyBorder="1" applyAlignment="1">
      <alignment horizontal="center" vertical="center" wrapText="1"/>
    </xf>
    <xf numFmtId="0" fontId="13" fillId="0" borderId="19" xfId="0" applyNumberFormat="1" applyFont="1" applyFill="1" applyBorder="1" applyAlignment="1">
      <alignment horizontal="center" vertical="center" wrapText="1"/>
    </xf>
    <xf numFmtId="0" fontId="13" fillId="0" borderId="59" xfId="0" applyFont="1" applyFill="1" applyBorder="1" applyAlignment="1">
      <alignment horizontal="center" vertical="center" wrapText="1"/>
    </xf>
    <xf numFmtId="0" fontId="13" fillId="0" borderId="38"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13" fillId="0" borderId="47" xfId="0" applyFont="1" applyFill="1" applyBorder="1" applyAlignment="1">
      <alignment horizontal="center" vertical="center" wrapText="1"/>
    </xf>
    <xf numFmtId="0" fontId="13" fillId="0" borderId="69" xfId="0" applyFont="1" applyFill="1" applyBorder="1" applyAlignment="1">
      <alignment horizontal="center" vertical="center" wrapText="1"/>
    </xf>
    <xf numFmtId="0" fontId="13" fillId="0" borderId="71" xfId="0" applyFont="1" applyFill="1" applyBorder="1" applyAlignment="1">
      <alignment horizontal="center" vertical="center" wrapText="1"/>
    </xf>
    <xf numFmtId="49" fontId="4" fillId="0" borderId="72" xfId="0" applyNumberFormat="1" applyFont="1" applyFill="1" applyBorder="1" applyAlignment="1">
      <alignment horizontal="center" vertical="center" wrapText="1"/>
    </xf>
    <xf numFmtId="0" fontId="4" fillId="0" borderId="65" xfId="0" applyFont="1" applyFill="1" applyBorder="1" applyAlignment="1">
      <alignment horizontal="center" vertical="center" wrapText="1"/>
    </xf>
    <xf numFmtId="0" fontId="13" fillId="0" borderId="64" xfId="0" applyFont="1" applyFill="1" applyBorder="1" applyAlignment="1">
      <alignment horizontal="center" vertical="center" wrapText="1"/>
    </xf>
    <xf numFmtId="0" fontId="4" fillId="0" borderId="63" xfId="0" applyFont="1" applyFill="1" applyBorder="1" applyAlignment="1">
      <alignment horizontal="center" vertical="center" wrapText="1"/>
    </xf>
    <xf numFmtId="0" fontId="13" fillId="0" borderId="35" xfId="0" applyFont="1" applyFill="1" applyBorder="1" applyAlignment="1">
      <alignment horizontal="center" vertical="center" wrapText="1"/>
    </xf>
    <xf numFmtId="49" fontId="4" fillId="0" borderId="50" xfId="0" applyNumberFormat="1" applyFont="1" applyFill="1" applyBorder="1" applyAlignment="1">
      <alignment horizontal="center" vertical="center" wrapText="1"/>
    </xf>
    <xf numFmtId="0" fontId="4" fillId="0" borderId="51" xfId="0" applyFont="1" applyFill="1" applyBorder="1" applyAlignment="1">
      <alignment horizontal="center" vertical="center" wrapText="1"/>
    </xf>
    <xf numFmtId="49" fontId="13" fillId="0" borderId="47" xfId="0" applyNumberFormat="1" applyFont="1" applyFill="1" applyBorder="1" applyAlignment="1">
      <alignment horizontal="center" vertical="center" wrapText="1"/>
    </xf>
    <xf numFmtId="49" fontId="4" fillId="0" borderId="55" xfId="0" applyNumberFormat="1" applyFont="1" applyFill="1" applyBorder="1" applyAlignment="1">
      <alignment horizontal="center" vertical="center" wrapText="1"/>
    </xf>
    <xf numFmtId="0" fontId="4" fillId="0" borderId="56" xfId="0" applyFont="1" applyFill="1" applyBorder="1" applyAlignment="1">
      <alignment horizontal="center" vertical="center" wrapText="1"/>
    </xf>
    <xf numFmtId="49" fontId="13" fillId="0" borderId="52" xfId="0" applyNumberFormat="1" applyFont="1" applyFill="1" applyBorder="1" applyAlignment="1">
      <alignment horizontal="center" vertical="center" wrapText="1"/>
    </xf>
    <xf numFmtId="0" fontId="4" fillId="0" borderId="27" xfId="0" applyFont="1" applyFill="1" applyBorder="1" applyAlignment="1">
      <alignment vertical="center" wrapText="1"/>
    </xf>
    <xf numFmtId="49" fontId="4" fillId="0" borderId="36" xfId="0" applyNumberFormat="1" applyFont="1" applyFill="1" applyBorder="1" applyAlignment="1">
      <alignment horizontal="center" vertical="center" wrapText="1"/>
    </xf>
    <xf numFmtId="49" fontId="13" fillId="0" borderId="35" xfId="0" applyNumberFormat="1" applyFont="1" applyFill="1" applyBorder="1" applyAlignment="1">
      <alignment horizontal="center" vertical="center" wrapText="1"/>
    </xf>
    <xf numFmtId="0" fontId="4" fillId="0" borderId="45" xfId="0" applyFont="1" applyFill="1" applyBorder="1" applyAlignment="1">
      <alignment horizontal="center" vertical="center" wrapText="1"/>
    </xf>
    <xf numFmtId="49" fontId="13" fillId="0" borderId="38" xfId="0" applyNumberFormat="1" applyFont="1" applyFill="1" applyBorder="1" applyAlignment="1">
      <alignment horizontal="center" vertical="center" wrapText="1"/>
    </xf>
    <xf numFmtId="49" fontId="13" fillId="0" borderId="36"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36" xfId="0" applyNumberFormat="1" applyFont="1" applyFill="1" applyBorder="1" applyAlignment="1">
      <alignment horizontal="center" vertical="center" wrapText="1"/>
    </xf>
    <xf numFmtId="2" fontId="13" fillId="0" borderId="6" xfId="0" applyNumberFormat="1" applyFont="1" applyFill="1" applyBorder="1" applyAlignment="1">
      <alignment horizontal="center" vertical="center" wrapText="1"/>
    </xf>
    <xf numFmtId="0" fontId="4" fillId="0" borderId="77" xfId="0" applyFont="1" applyFill="1" applyBorder="1" applyAlignment="1">
      <alignment horizontal="center" vertical="center" wrapText="1"/>
    </xf>
    <xf numFmtId="2" fontId="4" fillId="0" borderId="6"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0" fontId="4" fillId="0" borderId="78" xfId="0" applyFont="1" applyFill="1" applyBorder="1" applyAlignment="1">
      <alignment horizontal="center" vertical="center" wrapText="1"/>
    </xf>
    <xf numFmtId="49" fontId="4" fillId="0" borderId="77" xfId="0" applyNumberFormat="1"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9"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5" xfId="0" applyFont="1" applyFill="1" applyBorder="1" applyAlignment="1">
      <alignment vertical="center" wrapText="1"/>
    </xf>
    <xf numFmtId="0" fontId="4" fillId="3" borderId="19"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5" borderId="10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02" xfId="0" applyFont="1" applyFill="1" applyBorder="1" applyAlignment="1">
      <alignment horizontal="center" vertical="center" wrapText="1"/>
    </xf>
    <xf numFmtId="0" fontId="13" fillId="0" borderId="6" xfId="0" applyNumberFormat="1"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3" fillId="0" borderId="57" xfId="0" applyFont="1" applyFill="1" applyBorder="1" applyAlignment="1">
      <alignment horizontal="center" vertical="center" wrapText="1"/>
    </xf>
    <xf numFmtId="0" fontId="13" fillId="0" borderId="46"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13" fillId="0" borderId="70" xfId="0" applyFont="1" applyFill="1" applyBorder="1" applyAlignment="1">
      <alignment horizontal="center" vertical="center" wrapText="1"/>
    </xf>
    <xf numFmtId="0" fontId="13" fillId="0" borderId="72" xfId="0" applyFont="1" applyFill="1" applyBorder="1" applyAlignment="1">
      <alignment horizontal="center" vertical="center" wrapText="1"/>
    </xf>
    <xf numFmtId="0" fontId="13" fillId="0" borderId="66" xfId="0" applyFont="1" applyFill="1" applyBorder="1" applyAlignment="1">
      <alignment horizontal="center" vertical="center" wrapText="1"/>
    </xf>
    <xf numFmtId="0" fontId="13" fillId="0" borderId="61" xfId="0" applyFont="1" applyFill="1" applyBorder="1" applyAlignment="1">
      <alignment horizontal="center" vertical="center" wrapText="1"/>
    </xf>
    <xf numFmtId="0" fontId="13" fillId="0" borderId="54" xfId="0"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5" xfId="0" applyFont="1" applyBorder="1" applyAlignment="1">
      <alignment horizontal="center" vertical="center" wrapText="1"/>
    </xf>
    <xf numFmtId="0" fontId="13" fillId="0" borderId="19" xfId="0" applyFont="1" applyBorder="1" applyAlignment="1">
      <alignment horizontal="center" vertical="center" wrapText="1"/>
    </xf>
    <xf numFmtId="0" fontId="13" fillId="5" borderId="19" xfId="0" applyFont="1" applyFill="1" applyBorder="1" applyAlignment="1">
      <alignment horizontal="center" vertical="center" wrapText="1"/>
    </xf>
    <xf numFmtId="0" fontId="13" fillId="5" borderId="105" xfId="0" applyFont="1" applyFill="1" applyBorder="1" applyAlignment="1">
      <alignment horizontal="center" vertical="center" wrapText="1"/>
    </xf>
    <xf numFmtId="0" fontId="13" fillId="5" borderId="6"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5" borderId="77" xfId="0" applyFont="1" applyFill="1" applyBorder="1" applyAlignment="1">
      <alignment horizontal="center" vertical="center" wrapText="1"/>
    </xf>
    <xf numFmtId="0" fontId="13" fillId="5" borderId="79"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80"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3" fillId="3" borderId="20" xfId="0" applyFont="1" applyFill="1" applyBorder="1" applyAlignment="1">
      <alignment horizontal="center" vertical="center" wrapText="1"/>
    </xf>
    <xf numFmtId="49" fontId="13" fillId="0" borderId="58" xfId="0" applyNumberFormat="1" applyFont="1" applyFill="1" applyBorder="1" applyAlignment="1">
      <alignment horizontal="center" vertical="center" wrapText="1"/>
    </xf>
    <xf numFmtId="0" fontId="10" fillId="0" borderId="89" xfId="0" applyFont="1" applyBorder="1" applyAlignment="1">
      <alignment horizontal="center" wrapText="1"/>
    </xf>
    <xf numFmtId="0" fontId="10" fillId="0" borderId="89" xfId="0" applyFont="1" applyBorder="1" applyAlignment="1">
      <alignment horizontal="center" vertical="center" wrapText="1"/>
    </xf>
    <xf numFmtId="0" fontId="10" fillId="0" borderId="90" xfId="0" applyFont="1" applyBorder="1" applyAlignment="1">
      <alignment horizontal="center" vertical="center" wrapText="1"/>
    </xf>
    <xf numFmtId="0" fontId="4" fillId="0" borderId="69"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47" xfId="0" applyFont="1" applyFill="1" applyBorder="1" applyAlignment="1">
      <alignment horizontal="center" vertical="center" wrapText="1"/>
    </xf>
    <xf numFmtId="0" fontId="4" fillId="0" borderId="69" xfId="0" applyFont="1" applyFill="1" applyBorder="1" applyAlignment="1">
      <alignment horizontal="center" vertical="center" wrapText="1"/>
    </xf>
    <xf numFmtId="0" fontId="11" fillId="0" borderId="89" xfId="0" applyFont="1" applyBorder="1" applyAlignment="1">
      <alignment horizontal="center" vertical="center" wrapText="1"/>
    </xf>
    <xf numFmtId="0" fontId="11" fillId="0" borderId="100" xfId="0" applyFont="1" applyBorder="1" applyAlignment="1">
      <alignment horizontal="center" wrapText="1"/>
    </xf>
    <xf numFmtId="0" fontId="4" fillId="0" borderId="35"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41"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67" xfId="0" applyFont="1" applyFill="1" applyBorder="1" applyAlignment="1">
      <alignment horizontal="center" vertical="center" wrapText="1"/>
    </xf>
    <xf numFmtId="0" fontId="4" fillId="0" borderId="69" xfId="0" applyFont="1" applyFill="1" applyBorder="1" applyAlignment="1">
      <alignment horizontal="center" vertical="center" wrapText="1"/>
    </xf>
    <xf numFmtId="0" fontId="4" fillId="0" borderId="71" xfId="0" applyFont="1" applyFill="1" applyBorder="1" applyAlignment="1">
      <alignment horizontal="center" vertical="center" wrapText="1"/>
    </xf>
    <xf numFmtId="0" fontId="11" fillId="0" borderId="106" xfId="0" applyFont="1" applyBorder="1" applyAlignment="1">
      <alignment horizontal="center" wrapText="1"/>
    </xf>
    <xf numFmtId="0" fontId="11" fillId="0" borderId="89" xfId="0" applyFont="1" applyBorder="1" applyAlignment="1">
      <alignment horizontal="center" wrapText="1"/>
    </xf>
    <xf numFmtId="0" fontId="10" fillId="0" borderId="81" xfId="0" applyFont="1" applyBorder="1" applyAlignment="1">
      <alignment horizontal="center"/>
    </xf>
    <xf numFmtId="0" fontId="13" fillId="5" borderId="57" xfId="0" applyFont="1" applyFill="1" applyBorder="1" applyAlignment="1">
      <alignment horizontal="center" vertical="center" wrapText="1"/>
    </xf>
    <xf numFmtId="0" fontId="13" fillId="5" borderId="46" xfId="0" applyFont="1" applyFill="1" applyBorder="1" applyAlignment="1">
      <alignment horizontal="center" vertical="center" wrapText="1"/>
    </xf>
    <xf numFmtId="0" fontId="13" fillId="5" borderId="73" xfId="0" applyFont="1" applyFill="1" applyBorder="1" applyAlignment="1">
      <alignment horizontal="center" vertical="center" wrapText="1"/>
    </xf>
    <xf numFmtId="0" fontId="13" fillId="5" borderId="74" xfId="0" applyFont="1" applyFill="1" applyBorder="1" applyAlignment="1">
      <alignment horizontal="center" vertical="center" wrapText="1"/>
    </xf>
    <xf numFmtId="0" fontId="13" fillId="5" borderId="38" xfId="0" applyFont="1" applyFill="1" applyBorder="1" applyAlignment="1">
      <alignment horizontal="center" vertical="center" wrapText="1"/>
    </xf>
    <xf numFmtId="0" fontId="13" fillId="5" borderId="35" xfId="0" applyFont="1" applyFill="1" applyBorder="1" applyAlignment="1">
      <alignment horizontal="center" vertical="center" wrapText="1"/>
    </xf>
    <xf numFmtId="0" fontId="0" fillId="5" borderId="88" xfId="0" applyFill="1" applyBorder="1" applyAlignment="1">
      <alignment horizontal="center" vertical="center"/>
    </xf>
    <xf numFmtId="0" fontId="13" fillId="5" borderId="18" xfId="0" applyFont="1" applyFill="1" applyBorder="1" applyAlignment="1">
      <alignment horizontal="center" vertical="center" wrapText="1"/>
    </xf>
    <xf numFmtId="0" fontId="13" fillId="5" borderId="49" xfId="0" applyFont="1" applyFill="1" applyBorder="1" applyAlignment="1">
      <alignment horizontal="center" vertical="center" wrapText="1"/>
    </xf>
    <xf numFmtId="0" fontId="13" fillId="5" borderId="43" xfId="0" applyFont="1" applyFill="1" applyBorder="1" applyAlignment="1">
      <alignment horizontal="center" vertical="center" wrapText="1"/>
    </xf>
    <xf numFmtId="49" fontId="13" fillId="5" borderId="6" xfId="0" applyNumberFormat="1" applyFont="1" applyFill="1" applyBorder="1" applyAlignment="1">
      <alignment horizontal="center" vertical="center" wrapText="1"/>
    </xf>
    <xf numFmtId="2" fontId="13" fillId="5" borderId="6" xfId="0" applyNumberFormat="1" applyFont="1" applyFill="1" applyBorder="1" applyAlignment="1">
      <alignment horizontal="center" vertical="center" wrapText="1"/>
    </xf>
    <xf numFmtId="0" fontId="13" fillId="5" borderId="6" xfId="0" applyNumberFormat="1" applyFont="1" applyFill="1" applyBorder="1" applyAlignment="1">
      <alignment horizontal="center" vertical="center" wrapText="1"/>
    </xf>
    <xf numFmtId="0" fontId="10" fillId="0" borderId="108" xfId="0" applyFont="1" applyBorder="1" applyAlignment="1">
      <alignment horizontal="center"/>
    </xf>
    <xf numFmtId="0" fontId="10" fillId="0" borderId="107" xfId="0" applyFont="1" applyBorder="1" applyAlignment="1">
      <alignment horizontal="center" wrapText="1"/>
    </xf>
    <xf numFmtId="0" fontId="14" fillId="0" borderId="0" xfId="0" applyFont="1"/>
    <xf numFmtId="0" fontId="15" fillId="0" borderId="0" xfId="0" applyFont="1"/>
    <xf numFmtId="0" fontId="14" fillId="0" borderId="0" xfId="0" applyFont="1" applyAlignment="1">
      <alignment horizontal="center"/>
    </xf>
    <xf numFmtId="0" fontId="4" fillId="0" borderId="3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6" fillId="4" borderId="6" xfId="0" applyFont="1" applyFill="1" applyBorder="1" applyAlignment="1">
      <alignment horizontal="center" vertical="center" wrapText="1"/>
    </xf>
    <xf numFmtId="49" fontId="13" fillId="4" borderId="6" xfId="0" applyNumberFormat="1"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13" fillId="7" borderId="43"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13" fillId="7" borderId="36"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68" xfId="0" applyFont="1" applyFill="1" applyBorder="1" applyAlignment="1">
      <alignment horizontal="center" vertical="center" wrapText="1"/>
    </xf>
    <xf numFmtId="0" fontId="4" fillId="7" borderId="67" xfId="0" applyFont="1" applyFill="1" applyBorder="1" applyAlignment="1">
      <alignment horizontal="center" vertical="center" wrapText="1"/>
    </xf>
    <xf numFmtId="0" fontId="4" fillId="7" borderId="68" xfId="0" applyFont="1" applyFill="1" applyBorder="1" applyAlignment="1">
      <alignment horizontal="center" vertical="center" wrapText="1"/>
    </xf>
    <xf numFmtId="0" fontId="13" fillId="7" borderId="58" xfId="0" applyFont="1" applyFill="1" applyBorder="1" applyAlignment="1">
      <alignment horizontal="center" vertical="center" wrapText="1"/>
    </xf>
    <xf numFmtId="0" fontId="16" fillId="0" borderId="57" xfId="0" applyFont="1" applyFill="1" applyBorder="1" applyAlignment="1">
      <alignment horizontal="center" vertical="center" wrapText="1"/>
    </xf>
    <xf numFmtId="0" fontId="17" fillId="5" borderId="89" xfId="0" applyFont="1" applyFill="1" applyBorder="1" applyAlignment="1">
      <alignment horizontal="center"/>
    </xf>
    <xf numFmtId="0" fontId="17" fillId="0" borderId="90" xfId="0" applyFont="1" applyBorder="1" applyAlignment="1">
      <alignment horizontal="center"/>
    </xf>
    <xf numFmtId="0" fontId="5" fillId="0" borderId="89" xfId="0" applyFont="1" applyBorder="1" applyAlignment="1">
      <alignment horizontal="center"/>
    </xf>
    <xf numFmtId="0" fontId="5" fillId="0" borderId="88" xfId="0" applyFont="1" applyBorder="1" applyAlignment="1">
      <alignment horizontal="center"/>
    </xf>
    <xf numFmtId="0" fontId="5" fillId="0" borderId="101" xfId="0" applyFont="1" applyBorder="1" applyAlignment="1">
      <alignment horizontal="center"/>
    </xf>
    <xf numFmtId="0" fontId="5" fillId="5" borderId="89" xfId="0" applyFont="1" applyFill="1" applyBorder="1" applyAlignment="1">
      <alignment horizontal="center" vertical="center"/>
    </xf>
    <xf numFmtId="0" fontId="5" fillId="5" borderId="90" xfId="0" applyFont="1" applyFill="1" applyBorder="1" applyAlignment="1">
      <alignment horizontal="center" vertical="center"/>
    </xf>
    <xf numFmtId="0" fontId="17" fillId="0" borderId="89" xfId="0" applyFont="1" applyBorder="1" applyAlignment="1">
      <alignment horizontal="center"/>
    </xf>
    <xf numFmtId="0" fontId="18" fillId="4" borderId="89" xfId="0" applyFont="1" applyFill="1" applyBorder="1" applyAlignment="1">
      <alignment horizontal="center"/>
    </xf>
    <xf numFmtId="0" fontId="17" fillId="4" borderId="89" xfId="0" applyFont="1" applyFill="1" applyBorder="1" applyAlignment="1">
      <alignment horizontal="center"/>
    </xf>
    <xf numFmtId="0" fontId="12" fillId="4" borderId="92" xfId="0" applyFont="1" applyFill="1" applyBorder="1" applyAlignment="1">
      <alignment horizontal="center"/>
    </xf>
    <xf numFmtId="0" fontId="12" fillId="4" borderId="0" xfId="0" applyFont="1" applyFill="1" applyBorder="1" applyAlignment="1">
      <alignment horizont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8" fillId="0" borderId="96" xfId="0" applyFont="1" applyBorder="1" applyAlignment="1">
      <alignment horizontal="center" vertical="center"/>
    </xf>
    <xf numFmtId="0" fontId="8" fillId="0" borderId="97" xfId="0" applyFont="1" applyBorder="1" applyAlignment="1">
      <alignment horizontal="center" vertical="center"/>
    </xf>
    <xf numFmtId="0" fontId="8" fillId="0" borderId="83" xfId="0" applyFont="1" applyBorder="1" applyAlignment="1">
      <alignment horizontal="center" vertical="center"/>
    </xf>
    <xf numFmtId="0" fontId="8" fillId="0" borderId="81" xfId="0" applyFont="1" applyBorder="1" applyAlignment="1">
      <alignment horizontal="center" vertical="center"/>
    </xf>
    <xf numFmtId="0" fontId="8" fillId="0" borderId="84" xfId="0" applyFont="1" applyBorder="1" applyAlignment="1">
      <alignment horizontal="center" vertical="center"/>
    </xf>
    <xf numFmtId="0" fontId="7" fillId="0" borderId="83" xfId="0" applyFont="1" applyBorder="1" applyAlignment="1">
      <alignment horizontal="center" vertical="center"/>
    </xf>
    <xf numFmtId="0" fontId="7" fillId="0" borderId="81" xfId="0" applyFont="1" applyBorder="1" applyAlignment="1">
      <alignment horizontal="center" vertical="center"/>
    </xf>
    <xf numFmtId="0" fontId="7" fillId="0" borderId="82" xfId="0" applyFont="1" applyBorder="1" applyAlignment="1">
      <alignment horizontal="center" vertical="center"/>
    </xf>
    <xf numFmtId="0" fontId="7" fillId="0" borderId="85" xfId="0" applyFont="1" applyBorder="1" applyAlignment="1">
      <alignment horizontal="center" vertical="center"/>
    </xf>
    <xf numFmtId="0" fontId="7" fillId="0" borderId="86" xfId="0" applyFont="1" applyBorder="1" applyAlignment="1">
      <alignment horizontal="center" vertical="center"/>
    </xf>
    <xf numFmtId="0" fontId="7" fillId="0" borderId="87" xfId="0" applyFont="1" applyBorder="1" applyAlignment="1">
      <alignment horizontal="center" vertical="center"/>
    </xf>
    <xf numFmtId="0" fontId="8" fillId="0" borderId="94" xfId="0" applyFont="1" applyBorder="1" applyAlignment="1">
      <alignment horizontal="center" vertical="center"/>
    </xf>
    <xf numFmtId="0" fontId="8" fillId="0" borderId="95" xfId="0" applyFont="1" applyBorder="1" applyAlignment="1">
      <alignment horizontal="center" vertical="center"/>
    </xf>
    <xf numFmtId="0" fontId="8" fillId="0" borderId="93" xfId="0" applyFont="1" applyBorder="1" applyAlignment="1">
      <alignment horizontal="center" vertical="center"/>
    </xf>
    <xf numFmtId="0" fontId="7" fillId="0" borderId="84" xfId="0" applyFont="1" applyBorder="1" applyAlignment="1">
      <alignment horizontal="center" vertical="center"/>
    </xf>
    <xf numFmtId="0" fontId="4" fillId="0" borderId="34"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3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32" xfId="0" applyFont="1" applyFill="1" applyBorder="1" applyAlignment="1">
      <alignment horizontal="center" vertical="center" wrapText="1"/>
    </xf>
    <xf numFmtId="0" fontId="4" fillId="0" borderId="76" xfId="0" applyFont="1" applyFill="1" applyBorder="1" applyAlignment="1">
      <alignment horizontal="center" vertical="center" wrapText="1"/>
    </xf>
    <xf numFmtId="0" fontId="4" fillId="0" borderId="41"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7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43" xfId="0" applyFont="1" applyFill="1" applyBorder="1" applyAlignment="1">
      <alignment horizontal="center" vertical="center" wrapText="1"/>
    </xf>
    <xf numFmtId="0" fontId="4" fillId="0" borderId="57" xfId="0" applyFont="1" applyFill="1" applyBorder="1" applyAlignment="1">
      <alignment horizontal="center" vertical="center" wrapText="1"/>
    </xf>
    <xf numFmtId="0" fontId="4" fillId="0" borderId="46" xfId="0" applyFont="1" applyFill="1" applyBorder="1" applyAlignment="1">
      <alignment horizontal="center" vertical="center" wrapText="1"/>
    </xf>
    <xf numFmtId="0" fontId="4" fillId="0" borderId="59"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4" borderId="34" xfId="0" applyFont="1" applyFill="1" applyBorder="1" applyAlignment="1">
      <alignment horizontal="center" vertical="center" wrapText="1"/>
    </xf>
    <xf numFmtId="0" fontId="4" fillId="4" borderId="61" xfId="0" applyFont="1" applyFill="1" applyBorder="1" applyAlignment="1">
      <alignment horizontal="center" vertical="center" wrapText="1"/>
    </xf>
    <xf numFmtId="0" fontId="4" fillId="4" borderId="37"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4" fillId="4" borderId="59" xfId="0" applyFont="1" applyFill="1" applyBorder="1" applyAlignment="1">
      <alignment horizontal="center" vertical="center" wrapText="1"/>
    </xf>
    <xf numFmtId="0" fontId="4" fillId="4" borderId="38" xfId="0" applyFont="1" applyFill="1" applyBorder="1" applyAlignment="1">
      <alignment horizontal="center" vertical="center" wrapText="1"/>
    </xf>
    <xf numFmtId="0" fontId="4" fillId="0" borderId="42"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4" borderId="67" xfId="0" applyFont="1" applyFill="1" applyBorder="1" applyAlignment="1">
      <alignment horizontal="center" vertical="center" wrapText="1"/>
    </xf>
    <xf numFmtId="0" fontId="4" fillId="4" borderId="69" xfId="0"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0" borderId="67" xfId="0" applyFont="1" applyFill="1" applyBorder="1" applyAlignment="1">
      <alignment horizontal="center" vertical="center" wrapText="1"/>
    </xf>
    <xf numFmtId="0" fontId="4" fillId="0" borderId="69" xfId="0" applyFont="1" applyFill="1" applyBorder="1" applyAlignment="1">
      <alignment horizontal="center" vertical="center" wrapText="1"/>
    </xf>
    <xf numFmtId="0" fontId="4" fillId="0" borderId="71"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4" fillId="0" borderId="53" xfId="0" applyFont="1" applyFill="1" applyBorder="1" applyAlignment="1">
      <alignment horizontal="center" vertical="center" wrapText="1"/>
    </xf>
    <xf numFmtId="0" fontId="4" fillId="0" borderId="47" xfId="0" applyFont="1" applyFill="1" applyBorder="1" applyAlignment="1">
      <alignment horizontal="center" vertical="center" wrapText="1"/>
    </xf>
    <xf numFmtId="0" fontId="4" fillId="0" borderId="5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0" borderId="6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0" borderId="4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15" fillId="0" borderId="0" xfId="0" applyFont="1" applyAlignment="1">
      <alignment horizontal="left" vertical="top"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9" fillId="0" borderId="0" xfId="0" applyFont="1" applyAlignment="1">
      <alignment horizontal="left" vertical="top" wrapText="1"/>
    </xf>
    <xf numFmtId="0" fontId="2" fillId="3" borderId="79" xfId="0" applyFont="1" applyFill="1" applyBorder="1" applyAlignment="1">
      <alignment horizontal="center" vertical="center" wrapText="1"/>
    </xf>
    <xf numFmtId="0" fontId="4" fillId="3" borderId="79"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4" xfId="0" applyFont="1" applyFill="1" applyBorder="1" applyAlignment="1">
      <alignment horizontal="center" vertical="center" wrapText="1"/>
    </xf>
  </cellXfs>
  <cellStyles count="2">
    <cellStyle name="Normal" xfId="0" builtinId="0"/>
    <cellStyle name="Normale 7"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12</xdr:row>
      <xdr:rowOff>180975</xdr:rowOff>
    </xdr:from>
    <xdr:to>
      <xdr:col>6</xdr:col>
      <xdr:colOff>495299</xdr:colOff>
      <xdr:row>24</xdr:row>
      <xdr:rowOff>149046</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5229225"/>
          <a:ext cx="6896099" cy="2301696"/>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7</xdr:col>
      <xdr:colOff>19050</xdr:colOff>
      <xdr:row>23</xdr:row>
      <xdr:rowOff>161925</xdr:rowOff>
    </xdr:to>
    <xdr:sp macro="" textlink="">
      <xdr:nvSpPr>
        <xdr:cNvPr id="3" name="AutoShape 3">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609600" y="5619750"/>
          <a:ext cx="6896100" cy="2305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7</xdr:col>
      <xdr:colOff>19050</xdr:colOff>
      <xdr:row>23</xdr:row>
      <xdr:rowOff>161925</xdr:rowOff>
    </xdr:to>
    <xdr:sp macro="" textlink="">
      <xdr:nvSpPr>
        <xdr:cNvPr id="4099" name="AutoShape 3">
          <a:extLst>
            <a:ext uri="{FF2B5EF4-FFF2-40B4-BE49-F238E27FC236}">
              <a16:creationId xmlns:a16="http://schemas.microsoft.com/office/drawing/2014/main" id="{00000000-0008-0000-0500-000003100000}"/>
            </a:ext>
          </a:extLst>
        </xdr:cNvPr>
        <xdr:cNvSpPr>
          <a:spLocks noChangeAspect="1" noChangeArrowheads="1"/>
        </xdr:cNvSpPr>
      </xdr:nvSpPr>
      <xdr:spPr bwMode="auto">
        <a:xfrm>
          <a:off x="609600" y="4629150"/>
          <a:ext cx="6896100" cy="2305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161925</xdr:colOff>
      <xdr:row>12</xdr:row>
      <xdr:rowOff>123826</xdr:rowOff>
    </xdr:from>
    <xdr:to>
      <xdr:col>4</xdr:col>
      <xdr:colOff>388166</xdr:colOff>
      <xdr:row>26</xdr:row>
      <xdr:rowOff>152400</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5514976"/>
          <a:ext cx="4741091" cy="2743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485776</xdr:colOff>
      <xdr:row>12</xdr:row>
      <xdr:rowOff>28783</xdr:rowOff>
    </xdr:from>
    <xdr:to>
      <xdr:col>9</xdr:col>
      <xdr:colOff>428625</xdr:colOff>
      <xdr:row>27</xdr:row>
      <xdr:rowOff>20532</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00626" y="4972258"/>
          <a:ext cx="4743449" cy="2896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2"/>
  <sheetViews>
    <sheetView topLeftCell="A7" workbookViewId="0">
      <selection activeCell="E4" sqref="E4"/>
    </sheetView>
  </sheetViews>
  <sheetFormatPr defaultRowHeight="15" x14ac:dyDescent="0.25"/>
  <cols>
    <col min="1" max="1" width="6.5703125" customWidth="1"/>
    <col min="2" max="2" width="45.5703125" customWidth="1"/>
    <col min="3" max="3" width="63.28515625" customWidth="1"/>
    <col min="4" max="4" width="36.140625" customWidth="1"/>
    <col min="5" max="5" width="42.5703125" customWidth="1"/>
  </cols>
  <sheetData>
    <row r="2" spans="1:13" ht="18.75" x14ac:dyDescent="0.3">
      <c r="A2" s="250" t="s">
        <v>423</v>
      </c>
      <c r="B2" s="251"/>
      <c r="C2" s="251"/>
      <c r="D2" s="251"/>
      <c r="E2" s="251"/>
    </row>
    <row r="3" spans="1:13" ht="19.5" thickBot="1" x14ac:dyDescent="0.35">
      <c r="A3" s="56" t="s">
        <v>313</v>
      </c>
      <c r="B3" s="56" t="s">
        <v>311</v>
      </c>
      <c r="C3" s="56" t="s">
        <v>315</v>
      </c>
      <c r="D3" s="57" t="s">
        <v>312</v>
      </c>
      <c r="E3" s="56" t="s">
        <v>326</v>
      </c>
    </row>
    <row r="4" spans="1:13" ht="30" customHeight="1" x14ac:dyDescent="0.25">
      <c r="A4" s="262">
        <v>1</v>
      </c>
      <c r="B4" s="256" t="s">
        <v>314</v>
      </c>
      <c r="C4" s="193" t="s">
        <v>437</v>
      </c>
      <c r="D4" s="55" t="s">
        <v>443</v>
      </c>
      <c r="E4" s="217" t="s">
        <v>327</v>
      </c>
    </row>
    <row r="5" spans="1:13" ht="27.75" customHeight="1" x14ac:dyDescent="0.25">
      <c r="A5" s="263"/>
      <c r="B5" s="257"/>
      <c r="C5" s="202" t="s">
        <v>438</v>
      </c>
      <c r="D5" s="53" t="s">
        <v>321</v>
      </c>
      <c r="E5" s="53" t="s">
        <v>327</v>
      </c>
    </row>
    <row r="6" spans="1:13" ht="27.75" customHeight="1" x14ac:dyDescent="0.25">
      <c r="A6" s="263"/>
      <c r="B6" s="265"/>
      <c r="C6" s="201" t="s">
        <v>442</v>
      </c>
      <c r="D6" s="53" t="s">
        <v>444</v>
      </c>
      <c r="E6" s="53" t="s">
        <v>327</v>
      </c>
    </row>
    <row r="7" spans="1:13" ht="37.5" customHeight="1" x14ac:dyDescent="0.25">
      <c r="A7" s="263"/>
      <c r="B7" s="265"/>
      <c r="C7" s="192" t="s">
        <v>436</v>
      </c>
      <c r="D7" s="63" t="s">
        <v>441</v>
      </c>
      <c r="E7" s="184" t="s">
        <v>461</v>
      </c>
    </row>
    <row r="8" spans="1:13" ht="15" customHeight="1" x14ac:dyDescent="0.25">
      <c r="A8" s="263"/>
      <c r="B8" s="265"/>
      <c r="C8" s="52" t="s">
        <v>316</v>
      </c>
      <c r="D8" s="53" t="s">
        <v>472</v>
      </c>
      <c r="E8" s="53" t="s">
        <v>328</v>
      </c>
    </row>
    <row r="9" spans="1:13" ht="15" customHeight="1" x14ac:dyDescent="0.25">
      <c r="A9" s="263"/>
      <c r="B9" s="265"/>
      <c r="C9" s="52" t="s">
        <v>317</v>
      </c>
      <c r="D9" s="53" t="s">
        <v>322</v>
      </c>
      <c r="E9" s="53" t="s">
        <v>329</v>
      </c>
    </row>
    <row r="10" spans="1:13" ht="15" customHeight="1" x14ac:dyDescent="0.25">
      <c r="A10" s="263"/>
      <c r="B10" s="265"/>
      <c r="C10" s="248" t="s">
        <v>318</v>
      </c>
      <c r="D10" s="249" t="s">
        <v>324</v>
      </c>
      <c r="E10" s="249" t="s">
        <v>330</v>
      </c>
      <c r="F10" s="219"/>
      <c r="G10" s="220"/>
      <c r="H10" s="219"/>
      <c r="I10" s="219"/>
      <c r="J10" s="219"/>
      <c r="K10" s="219"/>
      <c r="L10" s="219"/>
      <c r="M10" s="219"/>
    </row>
    <row r="11" spans="1:13" ht="15" customHeight="1" x14ac:dyDescent="0.25">
      <c r="A11" s="263"/>
      <c r="B11" s="265"/>
      <c r="C11" s="52" t="s">
        <v>470</v>
      </c>
      <c r="D11" s="240" t="s">
        <v>474</v>
      </c>
      <c r="E11" s="53" t="s">
        <v>333</v>
      </c>
      <c r="F11" s="221"/>
      <c r="G11" s="220"/>
      <c r="H11" s="220"/>
      <c r="I11" s="220"/>
      <c r="J11" s="220"/>
      <c r="K11" s="220"/>
      <c r="L11" s="220"/>
      <c r="M11" s="220"/>
    </row>
    <row r="12" spans="1:13" x14ac:dyDescent="0.25">
      <c r="A12" s="263"/>
      <c r="B12" s="265"/>
      <c r="C12" s="53" t="s">
        <v>319</v>
      </c>
      <c r="D12" s="53" t="s">
        <v>325</v>
      </c>
      <c r="E12" s="53" t="s">
        <v>331</v>
      </c>
      <c r="F12" s="221"/>
      <c r="G12" s="220"/>
      <c r="H12" s="220"/>
      <c r="I12" s="220"/>
      <c r="J12" s="220"/>
      <c r="K12" s="220"/>
      <c r="L12" s="220"/>
      <c r="M12" s="220"/>
    </row>
    <row r="13" spans="1:13" x14ac:dyDescent="0.25">
      <c r="A13" s="263"/>
      <c r="B13" s="265"/>
      <c r="C13" s="247" t="s">
        <v>482</v>
      </c>
      <c r="D13" s="53" t="s">
        <v>323</v>
      </c>
      <c r="E13" s="53" t="s">
        <v>332</v>
      </c>
    </row>
    <row r="14" spans="1:13" ht="15.75" thickBot="1" x14ac:dyDescent="0.3">
      <c r="A14" s="264"/>
      <c r="B14" s="266"/>
      <c r="C14" s="54" t="s">
        <v>320</v>
      </c>
      <c r="D14" s="241" t="s">
        <v>475</v>
      </c>
      <c r="E14" s="54" t="s">
        <v>341</v>
      </c>
    </row>
    <row r="15" spans="1:13" ht="30" x14ac:dyDescent="0.25">
      <c r="A15" s="262">
        <v>2</v>
      </c>
      <c r="B15" s="267" t="s">
        <v>334</v>
      </c>
      <c r="C15" s="62" t="s">
        <v>335</v>
      </c>
      <c r="D15" s="210" t="s">
        <v>460</v>
      </c>
      <c r="E15" s="218" t="s">
        <v>459</v>
      </c>
    </row>
    <row r="16" spans="1:13" ht="15" customHeight="1" x14ac:dyDescent="0.25">
      <c r="A16" s="263"/>
      <c r="B16" s="265"/>
      <c r="C16" s="63" t="s">
        <v>336</v>
      </c>
      <c r="D16" s="50" t="s">
        <v>448</v>
      </c>
      <c r="E16" s="183" t="s">
        <v>337</v>
      </c>
    </row>
    <row r="17" spans="1:5" ht="15.75" customHeight="1" x14ac:dyDescent="0.25">
      <c r="A17" s="263"/>
      <c r="B17" s="265"/>
      <c r="C17" s="63" t="s">
        <v>338</v>
      </c>
      <c r="D17" s="242" t="s">
        <v>460</v>
      </c>
      <c r="E17" s="183" t="s">
        <v>339</v>
      </c>
    </row>
    <row r="18" spans="1:5" x14ac:dyDescent="0.25">
      <c r="A18" s="263"/>
      <c r="B18" s="265"/>
      <c r="C18" s="203" t="s">
        <v>340</v>
      </c>
      <c r="D18" s="58" t="s">
        <v>462</v>
      </c>
      <c r="E18" s="64" t="s">
        <v>425</v>
      </c>
    </row>
    <row r="19" spans="1:5" ht="15.75" thickBot="1" x14ac:dyDescent="0.3">
      <c r="A19" s="264"/>
      <c r="B19" s="266"/>
      <c r="C19" s="54" t="s">
        <v>447</v>
      </c>
      <c r="D19" s="51" t="s">
        <v>454</v>
      </c>
      <c r="E19" s="54" t="s">
        <v>446</v>
      </c>
    </row>
    <row r="20" spans="1:5" x14ac:dyDescent="0.25">
      <c r="A20" s="259">
        <v>3</v>
      </c>
      <c r="B20" s="267" t="s">
        <v>343</v>
      </c>
      <c r="C20" s="53" t="s">
        <v>342</v>
      </c>
      <c r="D20" s="243" t="s">
        <v>323</v>
      </c>
      <c r="E20" s="55" t="s">
        <v>364</v>
      </c>
    </row>
    <row r="21" spans="1:5" x14ac:dyDescent="0.25">
      <c r="A21" s="260"/>
      <c r="B21" s="265"/>
      <c r="C21" s="53" t="s">
        <v>285</v>
      </c>
      <c r="D21" s="242" t="s">
        <v>476</v>
      </c>
      <c r="E21" s="53" t="s">
        <v>365</v>
      </c>
    </row>
    <row r="22" spans="1:5" x14ac:dyDescent="0.25">
      <c r="A22" s="260"/>
      <c r="B22" s="265"/>
      <c r="C22" s="53" t="s">
        <v>344</v>
      </c>
      <c r="D22" s="242" t="s">
        <v>477</v>
      </c>
      <c r="E22" s="53" t="s">
        <v>366</v>
      </c>
    </row>
    <row r="23" spans="1:5" ht="15.75" thickBot="1" x14ac:dyDescent="0.3">
      <c r="A23" s="268"/>
      <c r="B23" s="265"/>
      <c r="C23" s="64" t="s">
        <v>308</v>
      </c>
      <c r="D23" s="244" t="s">
        <v>478</v>
      </c>
      <c r="E23" s="64" t="s">
        <v>341</v>
      </c>
    </row>
    <row r="24" spans="1:5" x14ac:dyDescent="0.25">
      <c r="A24" s="252">
        <v>4</v>
      </c>
      <c r="B24" s="254" t="s">
        <v>367</v>
      </c>
      <c r="C24" s="55" t="s">
        <v>368</v>
      </c>
      <c r="D24" s="243" t="s">
        <v>479</v>
      </c>
      <c r="E24" s="55" t="s">
        <v>371</v>
      </c>
    </row>
    <row r="25" spans="1:5" ht="15.75" thickBot="1" x14ac:dyDescent="0.3">
      <c r="A25" s="253"/>
      <c r="B25" s="255"/>
      <c r="C25" s="183" t="s">
        <v>369</v>
      </c>
      <c r="D25" s="50" t="s">
        <v>370</v>
      </c>
      <c r="E25" s="53" t="s">
        <v>333</v>
      </c>
    </row>
    <row r="26" spans="1:5" ht="30.75" customHeight="1" thickBot="1" x14ac:dyDescent="0.3">
      <c r="A26" s="67">
        <v>5</v>
      </c>
      <c r="B26" s="61" t="s">
        <v>381</v>
      </c>
      <c r="C26" s="184" t="s">
        <v>382</v>
      </c>
      <c r="D26" s="245" t="s">
        <v>480</v>
      </c>
      <c r="E26" s="184" t="s">
        <v>388</v>
      </c>
    </row>
    <row r="27" spans="1:5" ht="29.25" customHeight="1" thickBot="1" x14ac:dyDescent="0.3">
      <c r="A27" s="68">
        <v>6</v>
      </c>
      <c r="B27" s="60" t="s">
        <v>380</v>
      </c>
      <c r="C27" s="185" t="s">
        <v>383</v>
      </c>
      <c r="D27" s="246" t="s">
        <v>481</v>
      </c>
      <c r="E27" s="185" t="s">
        <v>388</v>
      </c>
    </row>
    <row r="28" spans="1:5" ht="15" customHeight="1" x14ac:dyDescent="0.25">
      <c r="A28" s="259">
        <v>7</v>
      </c>
      <c r="B28" s="256" t="s">
        <v>389</v>
      </c>
      <c r="C28" s="65" t="s">
        <v>394</v>
      </c>
      <c r="D28" s="50" t="s">
        <v>395</v>
      </c>
      <c r="E28" s="65" t="s">
        <v>400</v>
      </c>
    </row>
    <row r="29" spans="1:5" ht="15" customHeight="1" x14ac:dyDescent="0.25">
      <c r="A29" s="260"/>
      <c r="B29" s="257"/>
      <c r="C29" s="63" t="s">
        <v>390</v>
      </c>
      <c r="D29" s="50" t="s">
        <v>396</v>
      </c>
      <c r="E29" s="63" t="s">
        <v>401</v>
      </c>
    </row>
    <row r="30" spans="1:5" ht="15" customHeight="1" x14ac:dyDescent="0.25">
      <c r="A30" s="260"/>
      <c r="B30" s="257"/>
      <c r="C30" s="63" t="s">
        <v>391</v>
      </c>
      <c r="D30" s="50" t="s">
        <v>397</v>
      </c>
      <c r="E30" s="63" t="s">
        <v>402</v>
      </c>
    </row>
    <row r="31" spans="1:5" ht="15.75" customHeight="1" x14ac:dyDescent="0.25">
      <c r="A31" s="260"/>
      <c r="B31" s="257"/>
      <c r="C31" s="63" t="s">
        <v>392</v>
      </c>
      <c r="D31" s="50" t="s">
        <v>398</v>
      </c>
      <c r="E31" s="63" t="s">
        <v>403</v>
      </c>
    </row>
    <row r="32" spans="1:5" ht="15.75" thickBot="1" x14ac:dyDescent="0.3">
      <c r="A32" s="261"/>
      <c r="B32" s="258"/>
      <c r="C32" s="66" t="s">
        <v>393</v>
      </c>
      <c r="D32" s="51" t="s">
        <v>399</v>
      </c>
      <c r="E32" s="66" t="s">
        <v>404</v>
      </c>
    </row>
  </sheetData>
  <mergeCells count="11">
    <mergeCell ref="A2:E2"/>
    <mergeCell ref="A24:A25"/>
    <mergeCell ref="B24:B25"/>
    <mergeCell ref="B28:B32"/>
    <mergeCell ref="A28:A32"/>
    <mergeCell ref="A4:A14"/>
    <mergeCell ref="B4:B14"/>
    <mergeCell ref="A15:A19"/>
    <mergeCell ref="B15:B19"/>
    <mergeCell ref="A20:A23"/>
    <mergeCell ref="B20:B23"/>
  </mergeCells>
  <pageMargins left="0.7" right="0.7" top="0.75" bottom="0.75" header="0.3" footer="0.3"/>
  <pageSetup paperSize="8" scale="9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2"/>
  <sheetViews>
    <sheetView zoomScale="85" zoomScaleNormal="85" workbookViewId="0">
      <pane ySplit="4" topLeftCell="A86" activePane="bottomLeft" state="frozen"/>
      <selection activeCell="D57" sqref="D57"/>
      <selection pane="bottomLeft" activeCell="D55" sqref="D55"/>
    </sheetView>
  </sheetViews>
  <sheetFormatPr defaultRowHeight="15" x14ac:dyDescent="0.25"/>
  <cols>
    <col min="1" max="1" width="13.5703125" customWidth="1"/>
    <col min="2" max="2" width="26.85546875" customWidth="1"/>
    <col min="3" max="3" width="33.42578125" bestFit="1" customWidth="1"/>
    <col min="4" max="4" width="39.85546875" customWidth="1"/>
    <col min="5" max="5" width="31.140625" customWidth="1"/>
    <col min="6" max="6" width="16" customWidth="1"/>
    <col min="7" max="7" width="24" customWidth="1"/>
    <col min="8" max="8" width="20.5703125" customWidth="1"/>
    <col min="9" max="9" width="18.42578125" customWidth="1"/>
    <col min="10" max="10" width="24.28515625" customWidth="1"/>
    <col min="11" max="11" width="30.42578125" customWidth="1"/>
    <col min="12" max="12" width="26.85546875" customWidth="1"/>
    <col min="13" max="13" width="31.28515625" customWidth="1"/>
    <col min="14" max="14" width="40.85546875" customWidth="1"/>
    <col min="15" max="15" width="42.7109375" customWidth="1"/>
  </cols>
  <sheetData>
    <row r="1" spans="1:15" ht="15.75" thickBot="1" x14ac:dyDescent="0.3"/>
    <row r="2" spans="1:15" ht="38.25" x14ac:dyDescent="0.25">
      <c r="A2" s="1" t="s">
        <v>0</v>
      </c>
      <c r="B2" s="4"/>
      <c r="C2" s="324" t="s">
        <v>3</v>
      </c>
      <c r="D2" s="324" t="s">
        <v>4</v>
      </c>
      <c r="E2" s="4" t="s">
        <v>5</v>
      </c>
      <c r="F2" s="4" t="s">
        <v>7</v>
      </c>
      <c r="G2" s="4" t="s">
        <v>8</v>
      </c>
      <c r="H2" s="4" t="s">
        <v>200</v>
      </c>
      <c r="I2" s="5" t="s">
        <v>135</v>
      </c>
      <c r="J2" s="4" t="s">
        <v>201</v>
      </c>
      <c r="K2" s="4" t="s">
        <v>202</v>
      </c>
      <c r="L2" s="4" t="s">
        <v>170</v>
      </c>
      <c r="M2" s="4" t="s">
        <v>205</v>
      </c>
      <c r="N2" s="324" t="s">
        <v>9</v>
      </c>
      <c r="O2" s="4"/>
    </row>
    <row r="3" spans="1:15" ht="33" customHeight="1" x14ac:dyDescent="0.25">
      <c r="A3" s="2" t="s">
        <v>1</v>
      </c>
      <c r="B3" s="5" t="s">
        <v>2</v>
      </c>
      <c r="C3" s="325"/>
      <c r="D3" s="325"/>
      <c r="E3" s="5" t="s">
        <v>6</v>
      </c>
      <c r="F3" s="5" t="s">
        <v>451</v>
      </c>
      <c r="G3" s="5" t="s">
        <v>6</v>
      </c>
      <c r="H3" s="5"/>
      <c r="I3" s="5" t="s">
        <v>136</v>
      </c>
      <c r="J3" s="5" t="s">
        <v>206</v>
      </c>
      <c r="K3" s="5" t="s">
        <v>119</v>
      </c>
      <c r="L3" s="5" t="s">
        <v>169</v>
      </c>
      <c r="M3" s="5" t="s">
        <v>204</v>
      </c>
      <c r="N3" s="325"/>
      <c r="O3" s="5" t="s">
        <v>10</v>
      </c>
    </row>
    <row r="4" spans="1:15" ht="39" thickBot="1" x14ac:dyDescent="0.3">
      <c r="A4" s="10"/>
      <c r="B4" s="5"/>
      <c r="C4" s="325"/>
      <c r="D4" s="325"/>
      <c r="E4" s="11"/>
      <c r="F4" s="11"/>
      <c r="G4" s="11"/>
      <c r="H4" s="11"/>
      <c r="I4" s="5"/>
      <c r="J4" s="11"/>
      <c r="K4" s="11"/>
      <c r="L4" s="5" t="s">
        <v>167</v>
      </c>
      <c r="M4" s="5" t="s">
        <v>166</v>
      </c>
      <c r="N4" s="325"/>
      <c r="O4" s="11"/>
    </row>
    <row r="5" spans="1:15" s="47" customFormat="1" ht="41.25" customHeight="1" thickBot="1" x14ac:dyDescent="0.3">
      <c r="A5" s="292" t="s">
        <v>11</v>
      </c>
      <c r="B5" s="295" t="s">
        <v>44</v>
      </c>
      <c r="C5" s="298" t="s">
        <v>43</v>
      </c>
      <c r="D5" s="229" t="s">
        <v>463</v>
      </c>
      <c r="E5" s="230" t="s">
        <v>128</v>
      </c>
      <c r="F5" s="230" t="s">
        <v>174</v>
      </c>
      <c r="G5" s="230" t="s">
        <v>13</v>
      </c>
      <c r="H5" s="230">
        <v>3</v>
      </c>
      <c r="I5" s="230">
        <v>150</v>
      </c>
      <c r="J5" s="230">
        <v>3</v>
      </c>
      <c r="K5" s="230" t="s">
        <v>13</v>
      </c>
      <c r="L5" s="231">
        <f>(I5*J5*H5)+(150*3)</f>
        <v>1800</v>
      </c>
      <c r="M5" s="224">
        <v>1800</v>
      </c>
      <c r="N5" s="269" t="s">
        <v>114</v>
      </c>
      <c r="O5" s="96" t="s">
        <v>215</v>
      </c>
    </row>
    <row r="6" spans="1:15" s="47" customFormat="1" ht="47.25" customHeight="1" thickBot="1" x14ac:dyDescent="0.3">
      <c r="A6" s="293"/>
      <c r="B6" s="296"/>
      <c r="C6" s="299"/>
      <c r="D6" s="157" t="s">
        <v>464</v>
      </c>
      <c r="E6" s="70" t="s">
        <v>127</v>
      </c>
      <c r="F6" s="71" t="s">
        <v>176</v>
      </c>
      <c r="G6" s="70" t="s">
        <v>130</v>
      </c>
      <c r="H6" s="70">
        <v>3</v>
      </c>
      <c r="I6" s="70">
        <v>210</v>
      </c>
      <c r="J6" s="70">
        <v>3</v>
      </c>
      <c r="K6" s="70" t="s">
        <v>203</v>
      </c>
      <c r="L6" s="97">
        <f>(I6*J6*H6)+(I6*H6)</f>
        <v>2520</v>
      </c>
      <c r="M6" s="223">
        <f>L6+3240</f>
        <v>5760</v>
      </c>
      <c r="N6" s="291"/>
      <c r="O6" s="98" t="s">
        <v>214</v>
      </c>
    </row>
    <row r="7" spans="1:15" s="47" customFormat="1" ht="75" customHeight="1" thickBot="1" x14ac:dyDescent="0.3">
      <c r="A7" s="294"/>
      <c r="B7" s="297"/>
      <c r="C7" s="300"/>
      <c r="D7" s="158" t="s">
        <v>465</v>
      </c>
      <c r="E7" s="72" t="s">
        <v>466</v>
      </c>
      <c r="F7" s="73" t="s">
        <v>175</v>
      </c>
      <c r="G7" s="73" t="s">
        <v>130</v>
      </c>
      <c r="H7" s="72">
        <v>3</v>
      </c>
      <c r="I7" s="73">
        <v>450</v>
      </c>
      <c r="J7" s="73">
        <v>4</v>
      </c>
      <c r="K7" s="99" t="s">
        <v>210</v>
      </c>
      <c r="L7" s="100">
        <f>(J7*I7*H7)+(I7*H7)</f>
        <v>6750</v>
      </c>
      <c r="M7" s="223">
        <f>L7+3240</f>
        <v>9990</v>
      </c>
      <c r="N7" s="270"/>
      <c r="O7" s="101" t="s">
        <v>216</v>
      </c>
    </row>
    <row r="8" spans="1:15" s="47" customFormat="1" ht="51" customHeight="1" thickBot="1" x14ac:dyDescent="0.3">
      <c r="A8" s="301" t="s">
        <v>22</v>
      </c>
      <c r="B8" s="304" t="s">
        <v>51</v>
      </c>
      <c r="C8" s="307" t="s">
        <v>23</v>
      </c>
      <c r="D8" s="232" t="s">
        <v>463</v>
      </c>
      <c r="E8" s="233" t="s">
        <v>156</v>
      </c>
      <c r="F8" s="233" t="s">
        <v>180</v>
      </c>
      <c r="G8" s="233" t="s">
        <v>13</v>
      </c>
      <c r="H8" s="233">
        <v>3</v>
      </c>
      <c r="I8" s="233">
        <v>275</v>
      </c>
      <c r="J8" s="233">
        <v>3</v>
      </c>
      <c r="K8" s="233" t="s">
        <v>13</v>
      </c>
      <c r="L8" s="234">
        <f t="shared" ref="L8:L13" si="0">(J8*I8*H8)+(I8*H8)</f>
        <v>3300</v>
      </c>
      <c r="M8" s="224">
        <v>3300</v>
      </c>
      <c r="N8" s="78" t="s">
        <v>115</v>
      </c>
      <c r="O8" s="110" t="s">
        <v>217</v>
      </c>
    </row>
    <row r="9" spans="1:15" s="47" customFormat="1" ht="39" thickBot="1" x14ac:dyDescent="0.3">
      <c r="A9" s="302"/>
      <c r="B9" s="305"/>
      <c r="C9" s="308"/>
      <c r="D9" s="211" t="s">
        <v>467</v>
      </c>
      <c r="E9" s="75" t="s">
        <v>157</v>
      </c>
      <c r="F9" s="75" t="s">
        <v>181</v>
      </c>
      <c r="G9" s="76" t="s">
        <v>161</v>
      </c>
      <c r="H9" s="76">
        <v>3</v>
      </c>
      <c r="I9" s="76">
        <v>210</v>
      </c>
      <c r="J9" s="76">
        <v>3</v>
      </c>
      <c r="K9" s="76" t="s">
        <v>211</v>
      </c>
      <c r="L9" s="100">
        <f t="shared" si="0"/>
        <v>2520</v>
      </c>
      <c r="M9" s="223">
        <f>L9+6900</f>
        <v>9420</v>
      </c>
      <c r="N9" s="75" t="s">
        <v>24</v>
      </c>
      <c r="O9" s="105" t="s">
        <v>218</v>
      </c>
    </row>
    <row r="10" spans="1:15" s="47" customFormat="1" ht="64.5" thickBot="1" x14ac:dyDescent="0.3">
      <c r="A10" s="303"/>
      <c r="B10" s="306"/>
      <c r="C10" s="309"/>
      <c r="D10" s="170" t="s">
        <v>465</v>
      </c>
      <c r="E10" s="79" t="s">
        <v>468</v>
      </c>
      <c r="F10" s="79" t="s">
        <v>182</v>
      </c>
      <c r="G10" s="79" t="s">
        <v>162</v>
      </c>
      <c r="H10" s="79">
        <v>3</v>
      </c>
      <c r="I10" s="79">
        <v>900</v>
      </c>
      <c r="J10" s="79">
        <v>4</v>
      </c>
      <c r="K10" s="79" t="s">
        <v>203</v>
      </c>
      <c r="L10" s="100">
        <f t="shared" si="0"/>
        <v>13500</v>
      </c>
      <c r="M10" s="223">
        <f>L10+6480</f>
        <v>19980</v>
      </c>
      <c r="N10" s="79" t="s">
        <v>24</v>
      </c>
      <c r="O10" s="105" t="s">
        <v>219</v>
      </c>
    </row>
    <row r="11" spans="1:15" s="47" customFormat="1" ht="39.75" customHeight="1" thickBot="1" x14ac:dyDescent="0.3">
      <c r="A11" s="310" t="s">
        <v>27</v>
      </c>
      <c r="B11" s="310" t="s">
        <v>52</v>
      </c>
      <c r="C11" s="313" t="s">
        <v>28</v>
      </c>
      <c r="D11" s="235" t="s">
        <v>463</v>
      </c>
      <c r="E11" s="236" t="s">
        <v>133</v>
      </c>
      <c r="F11" s="236" t="s">
        <v>184</v>
      </c>
      <c r="G11" s="236" t="s">
        <v>13</v>
      </c>
      <c r="H11" s="236">
        <v>2</v>
      </c>
      <c r="I11" s="236">
        <v>160</v>
      </c>
      <c r="J11" s="237">
        <v>3</v>
      </c>
      <c r="K11" s="237" t="s">
        <v>13</v>
      </c>
      <c r="L11" s="238">
        <f t="shared" si="0"/>
        <v>1280</v>
      </c>
      <c r="M11" s="224">
        <v>1280</v>
      </c>
      <c r="N11" s="198" t="s">
        <v>29</v>
      </c>
      <c r="O11" s="198" t="s">
        <v>15</v>
      </c>
    </row>
    <row r="12" spans="1:15" s="47" customFormat="1" ht="39" thickBot="1" x14ac:dyDescent="0.3">
      <c r="A12" s="311"/>
      <c r="B12" s="311"/>
      <c r="C12" s="314"/>
      <c r="D12" s="161" t="s">
        <v>467</v>
      </c>
      <c r="E12" s="199" t="s">
        <v>134</v>
      </c>
      <c r="F12" s="199" t="s">
        <v>181</v>
      </c>
      <c r="G12" s="82" t="s">
        <v>163</v>
      </c>
      <c r="H12" s="82">
        <v>2</v>
      </c>
      <c r="I12" s="82">
        <v>210</v>
      </c>
      <c r="J12" s="82">
        <v>3</v>
      </c>
      <c r="K12" s="82" t="s">
        <v>203</v>
      </c>
      <c r="L12" s="97">
        <f t="shared" si="0"/>
        <v>1680</v>
      </c>
      <c r="M12" s="223">
        <f>L12+2160</f>
        <v>3840</v>
      </c>
      <c r="N12" s="199" t="s">
        <v>116</v>
      </c>
      <c r="O12" s="199" t="s">
        <v>221</v>
      </c>
    </row>
    <row r="13" spans="1:15" s="47" customFormat="1" ht="77.25" thickBot="1" x14ac:dyDescent="0.3">
      <c r="A13" s="312"/>
      <c r="B13" s="312"/>
      <c r="C13" s="315"/>
      <c r="D13" s="162" t="s">
        <v>465</v>
      </c>
      <c r="E13" s="84" t="s">
        <v>159</v>
      </c>
      <c r="F13" s="200" t="s">
        <v>185</v>
      </c>
      <c r="G13" s="84" t="s">
        <v>163</v>
      </c>
      <c r="H13" s="200">
        <v>2</v>
      </c>
      <c r="I13" s="84">
        <v>450</v>
      </c>
      <c r="J13" s="84">
        <v>4</v>
      </c>
      <c r="K13" s="114" t="s">
        <v>210</v>
      </c>
      <c r="L13" s="97">
        <f t="shared" si="0"/>
        <v>4500</v>
      </c>
      <c r="M13" s="223">
        <f>L13+2160</f>
        <v>6660</v>
      </c>
      <c r="N13" s="200" t="s">
        <v>29</v>
      </c>
      <c r="O13" s="200" t="s">
        <v>220</v>
      </c>
    </row>
    <row r="14" spans="1:15" s="47" customFormat="1" ht="39.75" customHeight="1" thickBot="1" x14ac:dyDescent="0.3">
      <c r="A14" s="292" t="s">
        <v>31</v>
      </c>
      <c r="B14" s="295" t="s">
        <v>53</v>
      </c>
      <c r="C14" s="298" t="s">
        <v>28</v>
      </c>
      <c r="D14" s="213" t="s">
        <v>12</v>
      </c>
      <c r="E14" s="69" t="s">
        <v>133</v>
      </c>
      <c r="F14" s="69" t="s">
        <v>184</v>
      </c>
      <c r="G14" s="69" t="s">
        <v>13</v>
      </c>
      <c r="H14" s="69">
        <v>2</v>
      </c>
      <c r="I14" s="69">
        <v>160</v>
      </c>
      <c r="J14" s="69">
        <v>3</v>
      </c>
      <c r="K14" s="69" t="s">
        <v>13</v>
      </c>
      <c r="L14" s="97">
        <f>(I14*J14*H14)+(I14*H14)</f>
        <v>1280</v>
      </c>
      <c r="M14" s="224">
        <v>1280</v>
      </c>
      <c r="N14" s="194" t="s">
        <v>117</v>
      </c>
      <c r="O14" s="96" t="s">
        <v>15</v>
      </c>
    </row>
    <row r="15" spans="1:15" s="47" customFormat="1" ht="39" thickBot="1" x14ac:dyDescent="0.3">
      <c r="A15" s="293"/>
      <c r="B15" s="296"/>
      <c r="C15" s="299"/>
      <c r="D15" s="164" t="s">
        <v>16</v>
      </c>
      <c r="E15" s="197" t="s">
        <v>160</v>
      </c>
      <c r="F15" s="197" t="s">
        <v>186</v>
      </c>
      <c r="G15" s="70" t="s">
        <v>164</v>
      </c>
      <c r="H15" s="70">
        <v>2</v>
      </c>
      <c r="I15" s="70">
        <v>200</v>
      </c>
      <c r="J15" s="70">
        <v>3</v>
      </c>
      <c r="K15" s="70" t="s">
        <v>203</v>
      </c>
      <c r="L15" s="97">
        <f>(I15*J15*H15)+(I15*H15)</f>
        <v>1600</v>
      </c>
      <c r="M15" s="223">
        <f>L15+3600</f>
        <v>5200</v>
      </c>
      <c r="N15" s="197" t="s">
        <v>117</v>
      </c>
      <c r="O15" s="117" t="s">
        <v>222</v>
      </c>
    </row>
    <row r="16" spans="1:15" s="47" customFormat="1" ht="77.25" thickBot="1" x14ac:dyDescent="0.3">
      <c r="A16" s="294"/>
      <c r="B16" s="297"/>
      <c r="C16" s="300"/>
      <c r="D16" s="109" t="s">
        <v>17</v>
      </c>
      <c r="E16" s="72" t="s">
        <v>158</v>
      </c>
      <c r="F16" s="72" t="s">
        <v>182</v>
      </c>
      <c r="G16" s="72" t="s">
        <v>162</v>
      </c>
      <c r="H16" s="72">
        <v>2</v>
      </c>
      <c r="I16" s="72">
        <v>900</v>
      </c>
      <c r="J16" s="72">
        <v>4</v>
      </c>
      <c r="K16" s="72" t="s">
        <v>203</v>
      </c>
      <c r="L16" s="97">
        <f>(I16*J16*H16)+(I16*H16)</f>
        <v>9000</v>
      </c>
      <c r="M16" s="223">
        <f>L16+4320</f>
        <v>13320</v>
      </c>
      <c r="N16" s="195" t="s">
        <v>117</v>
      </c>
      <c r="O16" s="196" t="s">
        <v>223</v>
      </c>
    </row>
    <row r="17" spans="1:15" s="47" customFormat="1" ht="67.5" customHeight="1" thickBot="1" x14ac:dyDescent="0.3">
      <c r="A17" s="227" t="s">
        <v>18</v>
      </c>
      <c r="B17" s="226" t="s">
        <v>45</v>
      </c>
      <c r="C17" s="76" t="s">
        <v>46</v>
      </c>
      <c r="D17" s="159" t="s">
        <v>49</v>
      </c>
      <c r="E17" s="75">
        <v>9949</v>
      </c>
      <c r="F17" s="75" t="s">
        <v>177</v>
      </c>
      <c r="G17" s="75" t="s">
        <v>19</v>
      </c>
      <c r="H17" s="102" t="s">
        <v>195</v>
      </c>
      <c r="I17" s="75">
        <v>9949</v>
      </c>
      <c r="J17" s="75" t="s">
        <v>125</v>
      </c>
      <c r="K17" s="75" t="s">
        <v>125</v>
      </c>
      <c r="L17" s="103">
        <f>I17*H17*2</f>
        <v>39796</v>
      </c>
      <c r="M17" s="225">
        <f>L17*1</f>
        <v>39796</v>
      </c>
      <c r="N17" s="75" t="s">
        <v>126</v>
      </c>
      <c r="O17" s="105" t="s">
        <v>20</v>
      </c>
    </row>
    <row r="18" spans="1:15" s="47" customFormat="1" ht="72" customHeight="1" thickBot="1" x14ac:dyDescent="0.3">
      <c r="A18" s="227" t="s">
        <v>18</v>
      </c>
      <c r="B18" s="226" t="s">
        <v>47</v>
      </c>
      <c r="C18" s="76" t="s">
        <v>48</v>
      </c>
      <c r="D18" s="159" t="s">
        <v>49</v>
      </c>
      <c r="E18" s="75">
        <v>3278</v>
      </c>
      <c r="F18" s="75" t="s">
        <v>178</v>
      </c>
      <c r="G18" s="75" t="s">
        <v>19</v>
      </c>
      <c r="H18" s="102" t="s">
        <v>195</v>
      </c>
      <c r="I18" s="75">
        <v>3278</v>
      </c>
      <c r="J18" s="75" t="s">
        <v>125</v>
      </c>
      <c r="K18" s="75" t="s">
        <v>125</v>
      </c>
      <c r="L18" s="103">
        <f>I18*H18*2</f>
        <v>13112</v>
      </c>
      <c r="M18" s="225" t="s">
        <v>440</v>
      </c>
      <c r="N18" s="75" t="s">
        <v>131</v>
      </c>
      <c r="O18" s="105" t="s">
        <v>20</v>
      </c>
    </row>
    <row r="19" spans="1:15" s="47" customFormat="1" ht="51.75" thickBot="1" x14ac:dyDescent="0.3">
      <c r="A19" s="227" t="s">
        <v>33</v>
      </c>
      <c r="B19" s="228" t="s">
        <v>55</v>
      </c>
      <c r="C19" s="75" t="s">
        <v>34</v>
      </c>
      <c r="D19" s="159" t="s">
        <v>54</v>
      </c>
      <c r="E19" s="86" t="s">
        <v>208</v>
      </c>
      <c r="F19" s="75" t="s">
        <v>209</v>
      </c>
      <c r="G19" s="75" t="s">
        <v>19</v>
      </c>
      <c r="H19" s="102" t="s">
        <v>196</v>
      </c>
      <c r="I19" s="75">
        <v>2393</v>
      </c>
      <c r="J19" s="75" t="s">
        <v>125</v>
      </c>
      <c r="K19" s="75" t="s">
        <v>125</v>
      </c>
      <c r="L19" s="103">
        <f>I19*H19*2</f>
        <v>14358</v>
      </c>
      <c r="M19" s="225">
        <f>L19*1</f>
        <v>14358</v>
      </c>
      <c r="N19" s="75" t="s">
        <v>137</v>
      </c>
      <c r="O19" s="105"/>
    </row>
    <row r="20" spans="1:15" s="47" customFormat="1" ht="69" customHeight="1" thickBot="1" x14ac:dyDescent="0.3">
      <c r="A20" s="292" t="s">
        <v>18</v>
      </c>
      <c r="B20" s="295" t="s">
        <v>50</v>
      </c>
      <c r="C20" s="298" t="s">
        <v>21</v>
      </c>
      <c r="D20" s="156" t="s">
        <v>153</v>
      </c>
      <c r="E20" s="69">
        <v>3550</v>
      </c>
      <c r="F20" s="77" t="s">
        <v>179</v>
      </c>
      <c r="G20" s="77" t="s">
        <v>121</v>
      </c>
      <c r="H20" s="106">
        <v>2</v>
      </c>
      <c r="I20" s="77">
        <v>3550</v>
      </c>
      <c r="J20" s="77" t="s">
        <v>121</v>
      </c>
      <c r="K20" s="77" t="s">
        <v>121</v>
      </c>
      <c r="L20" s="107">
        <v>14200</v>
      </c>
      <c r="M20" s="223">
        <v>14200</v>
      </c>
      <c r="N20" s="271" t="s">
        <v>132</v>
      </c>
      <c r="O20" s="275" t="s">
        <v>129</v>
      </c>
    </row>
    <row r="21" spans="1:15" s="47" customFormat="1" ht="48.75" customHeight="1" thickBot="1" x14ac:dyDescent="0.3">
      <c r="A21" s="293"/>
      <c r="B21" s="296"/>
      <c r="C21" s="299"/>
      <c r="D21" s="239" t="s">
        <v>434</v>
      </c>
      <c r="E21" s="70" t="s">
        <v>36</v>
      </c>
      <c r="F21" s="71" t="s">
        <v>266</v>
      </c>
      <c r="G21" s="71" t="s">
        <v>267</v>
      </c>
      <c r="H21" s="71">
        <v>2</v>
      </c>
      <c r="I21" s="71">
        <v>3</v>
      </c>
      <c r="J21" s="71" t="s">
        <v>267</v>
      </c>
      <c r="K21" s="71" t="s">
        <v>125</v>
      </c>
      <c r="L21" s="108">
        <v>6</v>
      </c>
      <c r="M21" s="223">
        <v>6</v>
      </c>
      <c r="N21" s="290"/>
      <c r="O21" s="281"/>
    </row>
    <row r="22" spans="1:15" s="47" customFormat="1" ht="60" customHeight="1" thickBot="1" x14ac:dyDescent="0.3">
      <c r="A22" s="293"/>
      <c r="B22" s="296"/>
      <c r="C22" s="299"/>
      <c r="D22" s="204" t="s">
        <v>433</v>
      </c>
      <c r="E22" s="70" t="s">
        <v>36</v>
      </c>
      <c r="F22" s="186" t="s">
        <v>450</v>
      </c>
      <c r="G22" s="186" t="s">
        <v>36</v>
      </c>
      <c r="H22" s="71">
        <v>4</v>
      </c>
      <c r="I22" s="71">
        <v>13</v>
      </c>
      <c r="J22" s="186" t="s">
        <v>36</v>
      </c>
      <c r="K22" s="186" t="s">
        <v>36</v>
      </c>
      <c r="L22" s="108">
        <f>I22*H22*2</f>
        <v>104</v>
      </c>
      <c r="M22" s="223">
        <v>104</v>
      </c>
      <c r="N22" s="290"/>
      <c r="O22" s="281"/>
    </row>
    <row r="23" spans="1:15" s="47" customFormat="1" ht="57.75" customHeight="1" thickBot="1" x14ac:dyDescent="0.3">
      <c r="A23" s="293"/>
      <c r="B23" s="296"/>
      <c r="C23" s="299"/>
      <c r="D23" s="204" t="s">
        <v>431</v>
      </c>
      <c r="E23" s="70" t="s">
        <v>36</v>
      </c>
      <c r="F23" s="186" t="s">
        <v>450</v>
      </c>
      <c r="G23" s="186" t="s">
        <v>36</v>
      </c>
      <c r="H23" s="71">
        <v>2</v>
      </c>
      <c r="I23" s="189">
        <v>13</v>
      </c>
      <c r="J23" s="186" t="s">
        <v>36</v>
      </c>
      <c r="K23" s="186" t="s">
        <v>36</v>
      </c>
      <c r="L23" s="108">
        <f>I23*H23*2</f>
        <v>52</v>
      </c>
      <c r="M23" s="223">
        <v>52</v>
      </c>
      <c r="N23" s="290"/>
      <c r="O23" s="281"/>
    </row>
    <row r="24" spans="1:15" s="47" customFormat="1" ht="48.75" customHeight="1" thickBot="1" x14ac:dyDescent="0.3">
      <c r="A24" s="294"/>
      <c r="B24" s="297"/>
      <c r="C24" s="300"/>
      <c r="D24" s="205" t="s">
        <v>432</v>
      </c>
      <c r="E24" s="70" t="s">
        <v>36</v>
      </c>
      <c r="F24" s="186" t="s">
        <v>450</v>
      </c>
      <c r="G24" s="186" t="s">
        <v>36</v>
      </c>
      <c r="H24" s="71">
        <v>2</v>
      </c>
      <c r="I24" s="189">
        <v>13</v>
      </c>
      <c r="J24" s="186" t="s">
        <v>36</v>
      </c>
      <c r="K24" s="186" t="s">
        <v>36</v>
      </c>
      <c r="L24" s="108">
        <f>I24*H24*2</f>
        <v>52</v>
      </c>
      <c r="M24" s="223">
        <v>52</v>
      </c>
      <c r="N24" s="272"/>
      <c r="O24" s="276"/>
    </row>
    <row r="25" spans="1:15" s="47" customFormat="1" ht="63.75" customHeight="1" thickBot="1" x14ac:dyDescent="0.3">
      <c r="A25" s="322" t="s">
        <v>22</v>
      </c>
      <c r="B25" s="322" t="s">
        <v>25</v>
      </c>
      <c r="C25" s="318" t="s">
        <v>26</v>
      </c>
      <c r="D25" s="212" t="s">
        <v>153</v>
      </c>
      <c r="E25" s="80">
        <v>390</v>
      </c>
      <c r="F25" s="80" t="s">
        <v>183</v>
      </c>
      <c r="G25" s="81" t="s">
        <v>121</v>
      </c>
      <c r="H25" s="80">
        <v>1</v>
      </c>
      <c r="I25" s="81">
        <v>390</v>
      </c>
      <c r="J25" s="81" t="s">
        <v>121</v>
      </c>
      <c r="K25" s="81" t="s">
        <v>121</v>
      </c>
      <c r="L25" s="111">
        <f>I25*H25</f>
        <v>390</v>
      </c>
      <c r="M25" s="224">
        <v>780</v>
      </c>
      <c r="N25" s="273" t="s">
        <v>168</v>
      </c>
      <c r="O25" s="273" t="s">
        <v>129</v>
      </c>
    </row>
    <row r="26" spans="1:15" s="47" customFormat="1" ht="39" thickBot="1" x14ac:dyDescent="0.3">
      <c r="A26" s="311"/>
      <c r="B26" s="311"/>
      <c r="C26" s="314"/>
      <c r="D26" s="206" t="s">
        <v>122</v>
      </c>
      <c r="E26" s="82" t="s">
        <v>36</v>
      </c>
      <c r="F26" s="83" t="s">
        <v>456</v>
      </c>
      <c r="G26" s="190" t="s">
        <v>121</v>
      </c>
      <c r="H26" s="83">
        <v>2</v>
      </c>
      <c r="I26" s="83">
        <v>30</v>
      </c>
      <c r="J26" s="190" t="s">
        <v>121</v>
      </c>
      <c r="K26" s="190" t="s">
        <v>121</v>
      </c>
      <c r="L26" s="112">
        <f>H26*I26</f>
        <v>60</v>
      </c>
      <c r="M26" s="223">
        <v>60</v>
      </c>
      <c r="N26" s="282"/>
      <c r="O26" s="282"/>
    </row>
    <row r="27" spans="1:15" s="47" customFormat="1" ht="39" thickBot="1" x14ac:dyDescent="0.3">
      <c r="A27" s="311"/>
      <c r="B27" s="311"/>
      <c r="C27" s="314"/>
      <c r="D27" s="206" t="s">
        <v>433</v>
      </c>
      <c r="E27" s="82" t="s">
        <v>36</v>
      </c>
      <c r="F27" s="83" t="s">
        <v>450</v>
      </c>
      <c r="G27" s="83" t="s">
        <v>36</v>
      </c>
      <c r="H27" s="83">
        <v>2</v>
      </c>
      <c r="I27" s="83">
        <v>13</v>
      </c>
      <c r="J27" s="186" t="s">
        <v>36</v>
      </c>
      <c r="K27" s="186" t="s">
        <v>36</v>
      </c>
      <c r="L27" s="112">
        <f>I27*H27*2</f>
        <v>52</v>
      </c>
      <c r="M27" s="223">
        <v>52</v>
      </c>
      <c r="N27" s="282"/>
      <c r="O27" s="282"/>
    </row>
    <row r="28" spans="1:15" s="47" customFormat="1" ht="51" customHeight="1" thickBot="1" x14ac:dyDescent="0.3">
      <c r="A28" s="312"/>
      <c r="B28" s="312"/>
      <c r="C28" s="315"/>
      <c r="D28" s="207" t="s">
        <v>431</v>
      </c>
      <c r="E28" s="84" t="s">
        <v>36</v>
      </c>
      <c r="F28" s="186" t="s">
        <v>450</v>
      </c>
      <c r="G28" s="186" t="s">
        <v>36</v>
      </c>
      <c r="H28" s="83">
        <v>1</v>
      </c>
      <c r="I28" s="186">
        <v>13</v>
      </c>
      <c r="J28" s="186" t="s">
        <v>36</v>
      </c>
      <c r="K28" s="186" t="s">
        <v>36</v>
      </c>
      <c r="L28" s="113">
        <f>I28*H28*2</f>
        <v>26</v>
      </c>
      <c r="M28" s="223">
        <v>26</v>
      </c>
      <c r="N28" s="283"/>
      <c r="O28" s="283"/>
    </row>
    <row r="29" spans="1:15" s="47" customFormat="1" ht="57.75" customHeight="1" thickBot="1" x14ac:dyDescent="0.3">
      <c r="A29" s="323" t="s">
        <v>27</v>
      </c>
      <c r="B29" s="323" t="s">
        <v>30</v>
      </c>
      <c r="C29" s="323" t="s">
        <v>26</v>
      </c>
      <c r="D29" s="163" t="s">
        <v>153</v>
      </c>
      <c r="E29" s="80">
        <v>390</v>
      </c>
      <c r="F29" s="85" t="s">
        <v>183</v>
      </c>
      <c r="G29" s="85" t="s">
        <v>121</v>
      </c>
      <c r="H29" s="115">
        <v>1</v>
      </c>
      <c r="I29" s="85">
        <v>390</v>
      </c>
      <c r="J29" s="85" t="s">
        <v>121</v>
      </c>
      <c r="K29" s="85" t="s">
        <v>121</v>
      </c>
      <c r="L29" s="116">
        <f>I29*H29</f>
        <v>390</v>
      </c>
      <c r="M29" s="224">
        <f>390*2</f>
        <v>780</v>
      </c>
      <c r="N29" s="286" t="s">
        <v>172</v>
      </c>
      <c r="O29" s="284" t="s">
        <v>171</v>
      </c>
    </row>
    <row r="30" spans="1:15" s="47" customFormat="1" ht="39" thickBot="1" x14ac:dyDescent="0.3">
      <c r="A30" s="288"/>
      <c r="B30" s="288"/>
      <c r="C30" s="288"/>
      <c r="D30" s="204" t="s">
        <v>435</v>
      </c>
      <c r="E30" s="70" t="s">
        <v>36</v>
      </c>
      <c r="F30" s="191" t="s">
        <v>456</v>
      </c>
      <c r="G30" s="190" t="s">
        <v>121</v>
      </c>
      <c r="H30" s="191">
        <v>2</v>
      </c>
      <c r="I30" s="191">
        <v>30</v>
      </c>
      <c r="J30" s="190" t="s">
        <v>121</v>
      </c>
      <c r="K30" s="190" t="s">
        <v>121</v>
      </c>
      <c r="L30" s="112">
        <f>H30*I30</f>
        <v>60</v>
      </c>
      <c r="M30" s="223">
        <v>60</v>
      </c>
      <c r="N30" s="281"/>
      <c r="O30" s="285"/>
    </row>
    <row r="31" spans="1:15" s="47" customFormat="1" ht="42" customHeight="1" thickBot="1" x14ac:dyDescent="0.3">
      <c r="A31" s="288"/>
      <c r="B31" s="288"/>
      <c r="C31" s="288"/>
      <c r="D31" s="204" t="s">
        <v>433</v>
      </c>
      <c r="E31" s="82" t="s">
        <v>36</v>
      </c>
      <c r="F31" s="191" t="s">
        <v>450</v>
      </c>
      <c r="G31" s="191" t="s">
        <v>36</v>
      </c>
      <c r="H31" s="191">
        <v>2</v>
      </c>
      <c r="I31" s="191">
        <v>13</v>
      </c>
      <c r="J31" s="191" t="s">
        <v>36</v>
      </c>
      <c r="K31" s="191" t="s">
        <v>36</v>
      </c>
      <c r="L31" s="112">
        <f>I31*H31*2</f>
        <v>52</v>
      </c>
      <c r="M31" s="223">
        <v>52</v>
      </c>
      <c r="N31" s="281"/>
      <c r="O31" s="285"/>
    </row>
    <row r="32" spans="1:15" s="47" customFormat="1" ht="41.25" customHeight="1" thickBot="1" x14ac:dyDescent="0.3">
      <c r="A32" s="289"/>
      <c r="B32" s="289"/>
      <c r="C32" s="289"/>
      <c r="D32" s="205" t="s">
        <v>431</v>
      </c>
      <c r="E32" s="84" t="s">
        <v>36</v>
      </c>
      <c r="F32" s="191" t="s">
        <v>450</v>
      </c>
      <c r="G32" s="191" t="s">
        <v>36</v>
      </c>
      <c r="H32" s="191">
        <v>1</v>
      </c>
      <c r="I32" s="191">
        <v>13</v>
      </c>
      <c r="J32" s="191" t="s">
        <v>36</v>
      </c>
      <c r="K32" s="191" t="s">
        <v>36</v>
      </c>
      <c r="L32" s="113">
        <f>I32*H32*2</f>
        <v>26</v>
      </c>
      <c r="M32" s="223">
        <v>26</v>
      </c>
      <c r="N32" s="276"/>
      <c r="O32" s="280"/>
    </row>
    <row r="33" spans="1:15" s="47" customFormat="1" ht="56.25" customHeight="1" thickBot="1" x14ac:dyDescent="0.3">
      <c r="A33" s="287" t="s">
        <v>31</v>
      </c>
      <c r="B33" s="287" t="s">
        <v>32</v>
      </c>
      <c r="C33" s="287" t="s">
        <v>26</v>
      </c>
      <c r="D33" s="156" t="s">
        <v>153</v>
      </c>
      <c r="E33" s="80">
        <v>390</v>
      </c>
      <c r="F33" s="77" t="s">
        <v>183</v>
      </c>
      <c r="G33" s="77" t="s">
        <v>121</v>
      </c>
      <c r="H33" s="69">
        <v>1</v>
      </c>
      <c r="I33" s="77">
        <v>390</v>
      </c>
      <c r="J33" s="77" t="s">
        <v>121</v>
      </c>
      <c r="K33" s="77" t="s">
        <v>121</v>
      </c>
      <c r="L33" s="118">
        <f>I33*H33</f>
        <v>390</v>
      </c>
      <c r="M33" s="224">
        <f>390*2</f>
        <v>780</v>
      </c>
      <c r="N33" s="275" t="s">
        <v>173</v>
      </c>
      <c r="O33" s="279" t="s">
        <v>171</v>
      </c>
    </row>
    <row r="34" spans="1:15" s="47" customFormat="1" ht="39" thickBot="1" x14ac:dyDescent="0.3">
      <c r="A34" s="288"/>
      <c r="B34" s="288"/>
      <c r="C34" s="288"/>
      <c r="D34" s="204" t="s">
        <v>122</v>
      </c>
      <c r="E34" s="70" t="s">
        <v>36</v>
      </c>
      <c r="F34" s="191" t="s">
        <v>456</v>
      </c>
      <c r="G34" s="190" t="s">
        <v>121</v>
      </c>
      <c r="H34" s="191">
        <v>2</v>
      </c>
      <c r="I34" s="191">
        <v>30</v>
      </c>
      <c r="J34" s="190" t="s">
        <v>121</v>
      </c>
      <c r="K34" s="190" t="s">
        <v>121</v>
      </c>
      <c r="L34" s="112">
        <f>H34*I34</f>
        <v>60</v>
      </c>
      <c r="M34" s="223">
        <v>60</v>
      </c>
      <c r="N34" s="281"/>
      <c r="O34" s="285"/>
    </row>
    <row r="35" spans="1:15" s="47" customFormat="1" ht="39" thickBot="1" x14ac:dyDescent="0.3">
      <c r="A35" s="288"/>
      <c r="B35" s="288"/>
      <c r="C35" s="288"/>
      <c r="D35" s="204" t="s">
        <v>433</v>
      </c>
      <c r="E35" s="82" t="s">
        <v>36</v>
      </c>
      <c r="F35" s="191" t="s">
        <v>450</v>
      </c>
      <c r="G35" s="191" t="s">
        <v>36</v>
      </c>
      <c r="H35" s="191">
        <v>2</v>
      </c>
      <c r="I35" s="191">
        <v>13</v>
      </c>
      <c r="J35" s="191" t="s">
        <v>36</v>
      </c>
      <c r="K35" s="191" t="s">
        <v>36</v>
      </c>
      <c r="L35" s="112">
        <f>I35*H35</f>
        <v>26</v>
      </c>
      <c r="M35" s="223">
        <v>26</v>
      </c>
      <c r="N35" s="281"/>
      <c r="O35" s="285"/>
    </row>
    <row r="36" spans="1:15" s="47" customFormat="1" ht="39" thickBot="1" x14ac:dyDescent="0.3">
      <c r="A36" s="289"/>
      <c r="B36" s="289"/>
      <c r="C36" s="289"/>
      <c r="D36" s="205" t="s">
        <v>431</v>
      </c>
      <c r="E36" s="84" t="s">
        <v>36</v>
      </c>
      <c r="F36" s="191" t="s">
        <v>450</v>
      </c>
      <c r="G36" s="191" t="s">
        <v>36</v>
      </c>
      <c r="H36" s="191">
        <v>2</v>
      </c>
      <c r="I36" s="191">
        <v>13</v>
      </c>
      <c r="J36" s="191" t="s">
        <v>36</v>
      </c>
      <c r="K36" s="191" t="s">
        <v>36</v>
      </c>
      <c r="L36" s="113">
        <f>I36*H36</f>
        <v>26</v>
      </c>
      <c r="M36" s="223">
        <v>26</v>
      </c>
      <c r="N36" s="276"/>
      <c r="O36" s="280"/>
    </row>
    <row r="37" spans="1:15" s="47" customFormat="1" ht="42.75" customHeight="1" thickBot="1" x14ac:dyDescent="0.3">
      <c r="A37" s="320" t="s">
        <v>31</v>
      </c>
      <c r="B37" s="318" t="s">
        <v>56</v>
      </c>
      <c r="C37" s="316" t="s">
        <v>35</v>
      </c>
      <c r="D37" s="160" t="s">
        <v>154</v>
      </c>
      <c r="E37" s="80" t="s">
        <v>36</v>
      </c>
      <c r="F37" s="87" t="s">
        <v>187</v>
      </c>
      <c r="G37" s="88" t="s">
        <v>165</v>
      </c>
      <c r="H37" s="119" t="s">
        <v>197</v>
      </c>
      <c r="I37" s="120">
        <v>800</v>
      </c>
      <c r="J37" s="81">
        <v>4</v>
      </c>
      <c r="K37" s="81" t="s">
        <v>212</v>
      </c>
      <c r="L37" s="121">
        <f>J37*I37*H37</f>
        <v>12800</v>
      </c>
      <c r="M37" s="225">
        <f>L37+8373.6</f>
        <v>21173.599999999999</v>
      </c>
      <c r="N37" s="279" t="s">
        <v>37</v>
      </c>
      <c r="O37" s="105" t="s">
        <v>224</v>
      </c>
    </row>
    <row r="38" spans="1:15" s="47" customFormat="1" ht="26.25" thickBot="1" x14ac:dyDescent="0.3">
      <c r="A38" s="321"/>
      <c r="B38" s="319"/>
      <c r="C38" s="317"/>
      <c r="D38" s="165" t="s">
        <v>155</v>
      </c>
      <c r="E38" s="89" t="s">
        <v>36</v>
      </c>
      <c r="F38" s="90" t="s">
        <v>188</v>
      </c>
      <c r="G38" s="90" t="s">
        <v>38</v>
      </c>
      <c r="H38" s="122" t="s">
        <v>198</v>
      </c>
      <c r="I38" s="90">
        <v>42</v>
      </c>
      <c r="J38" s="90" t="s">
        <v>120</v>
      </c>
      <c r="K38" s="123" t="s">
        <v>36</v>
      </c>
      <c r="L38" s="124">
        <f>I38*H38</f>
        <v>168</v>
      </c>
      <c r="M38" s="223">
        <v>168</v>
      </c>
      <c r="N38" s="280"/>
      <c r="O38" s="125" t="s">
        <v>207</v>
      </c>
    </row>
    <row r="39" spans="1:15" s="47" customFormat="1" ht="39.75" customHeight="1" thickBot="1" x14ac:dyDescent="0.3">
      <c r="A39" s="269" t="s">
        <v>22</v>
      </c>
      <c r="B39" s="271" t="s">
        <v>57</v>
      </c>
      <c r="C39" s="298" t="s">
        <v>35</v>
      </c>
      <c r="D39" s="156" t="s">
        <v>154</v>
      </c>
      <c r="E39" s="69" t="s">
        <v>36</v>
      </c>
      <c r="F39" s="77" t="s">
        <v>187</v>
      </c>
      <c r="G39" s="77" t="s">
        <v>165</v>
      </c>
      <c r="H39" s="126" t="s">
        <v>198</v>
      </c>
      <c r="I39" s="77">
        <v>800</v>
      </c>
      <c r="J39" s="77">
        <v>4</v>
      </c>
      <c r="K39" s="93" t="s">
        <v>212</v>
      </c>
      <c r="L39" s="127">
        <f>J39*I39*H39</f>
        <v>12800</v>
      </c>
      <c r="M39" s="225">
        <f>L39+8373.6</f>
        <v>21173.599999999999</v>
      </c>
      <c r="N39" s="279" t="s">
        <v>118</v>
      </c>
      <c r="O39" s="105" t="s">
        <v>224</v>
      </c>
    </row>
    <row r="40" spans="1:15" s="47" customFormat="1" ht="26.25" thickBot="1" x14ac:dyDescent="0.3">
      <c r="A40" s="270"/>
      <c r="B40" s="272"/>
      <c r="C40" s="300"/>
      <c r="D40" s="158" t="s">
        <v>155</v>
      </c>
      <c r="E40" s="72" t="s">
        <v>36</v>
      </c>
      <c r="F40" s="73" t="s">
        <v>188</v>
      </c>
      <c r="G40" s="73" t="s">
        <v>38</v>
      </c>
      <c r="H40" s="122" t="s">
        <v>198</v>
      </c>
      <c r="I40" s="128">
        <v>42</v>
      </c>
      <c r="J40" s="73" t="s">
        <v>120</v>
      </c>
      <c r="K40" s="92" t="s">
        <v>36</v>
      </c>
      <c r="L40" s="129">
        <f>I40*H40</f>
        <v>168</v>
      </c>
      <c r="M40" s="223">
        <v>168</v>
      </c>
      <c r="N40" s="280"/>
      <c r="O40" s="125" t="s">
        <v>207</v>
      </c>
    </row>
    <row r="41" spans="1:15" s="47" customFormat="1" ht="51.75" thickBot="1" x14ac:dyDescent="0.3">
      <c r="A41" s="91" t="s">
        <v>33</v>
      </c>
      <c r="B41" s="77" t="s">
        <v>39</v>
      </c>
      <c r="C41" s="77" t="s">
        <v>40</v>
      </c>
      <c r="D41" s="118" t="s">
        <v>138</v>
      </c>
      <c r="E41" s="77" t="s">
        <v>36</v>
      </c>
      <c r="F41" s="77" t="s">
        <v>189</v>
      </c>
      <c r="G41" s="69" t="s">
        <v>58</v>
      </c>
      <c r="H41" s="126" t="s">
        <v>199</v>
      </c>
      <c r="I41" s="69">
        <v>405</v>
      </c>
      <c r="J41" s="69" t="s">
        <v>123</v>
      </c>
      <c r="K41" s="69" t="s">
        <v>123</v>
      </c>
      <c r="L41" s="130">
        <f>I41*H41</f>
        <v>405</v>
      </c>
      <c r="M41" s="224">
        <f>405+7520</f>
        <v>7925</v>
      </c>
      <c r="N41" s="271" t="s">
        <v>141</v>
      </c>
      <c r="O41" s="277" t="s">
        <v>124</v>
      </c>
    </row>
    <row r="42" spans="1:15" s="47" customFormat="1" ht="51.75" thickBot="1" x14ac:dyDescent="0.3">
      <c r="A42" s="92"/>
      <c r="B42" s="73"/>
      <c r="C42" s="73"/>
      <c r="D42" s="109" t="s">
        <v>469</v>
      </c>
      <c r="E42" s="73" t="s">
        <v>36</v>
      </c>
      <c r="F42" s="72" t="s">
        <v>452</v>
      </c>
      <c r="G42" s="72"/>
      <c r="H42" s="72">
        <v>1</v>
      </c>
      <c r="I42" s="72" t="s">
        <v>471</v>
      </c>
      <c r="J42" s="72">
        <v>1</v>
      </c>
      <c r="K42" s="77" t="s">
        <v>36</v>
      </c>
      <c r="L42" s="100" t="s">
        <v>471</v>
      </c>
      <c r="M42" s="172">
        <v>100</v>
      </c>
      <c r="N42" s="272"/>
      <c r="O42" s="278"/>
    </row>
    <row r="43" spans="1:15" s="47" customFormat="1" ht="51.75" thickBot="1" x14ac:dyDescent="0.3">
      <c r="A43" s="269" t="s">
        <v>31</v>
      </c>
      <c r="B43" s="271" t="s">
        <v>41</v>
      </c>
      <c r="C43" s="271" t="s">
        <v>40</v>
      </c>
      <c r="D43" s="118" t="s">
        <v>138</v>
      </c>
      <c r="E43" s="77" t="s">
        <v>36</v>
      </c>
      <c r="F43" s="77" t="s">
        <v>190</v>
      </c>
      <c r="G43" s="69" t="s">
        <v>59</v>
      </c>
      <c r="H43" s="69">
        <v>1</v>
      </c>
      <c r="I43" s="69">
        <v>139</v>
      </c>
      <c r="J43" s="69" t="s">
        <v>123</v>
      </c>
      <c r="K43" s="69" t="s">
        <v>123</v>
      </c>
      <c r="L43" s="94">
        <f>I43*1</f>
        <v>139</v>
      </c>
      <c r="M43" s="224">
        <f>139+2852</f>
        <v>2991</v>
      </c>
      <c r="N43" s="271" t="s">
        <v>140</v>
      </c>
      <c r="O43" s="326" t="s">
        <v>124</v>
      </c>
    </row>
    <row r="44" spans="1:15" s="47" customFormat="1" ht="51.75" thickBot="1" x14ac:dyDescent="0.3">
      <c r="A44" s="270"/>
      <c r="B44" s="272"/>
      <c r="C44" s="272"/>
      <c r="D44" s="109" t="s">
        <v>469</v>
      </c>
      <c r="E44" s="73" t="s">
        <v>36</v>
      </c>
      <c r="F44" s="72" t="s">
        <v>473</v>
      </c>
      <c r="G44" s="72"/>
      <c r="H44" s="72">
        <v>1</v>
      </c>
      <c r="I44" s="72" t="s">
        <v>471</v>
      </c>
      <c r="J44" s="72">
        <v>1</v>
      </c>
      <c r="K44" s="222" t="s">
        <v>36</v>
      </c>
      <c r="L44" s="100" t="s">
        <v>471</v>
      </c>
      <c r="M44" s="172">
        <v>100</v>
      </c>
      <c r="N44" s="272"/>
      <c r="O44" s="278"/>
    </row>
    <row r="45" spans="1:15" s="47" customFormat="1" ht="51.75" thickBot="1" x14ac:dyDescent="0.3">
      <c r="A45" s="269" t="s">
        <v>22</v>
      </c>
      <c r="B45" s="271" t="s">
        <v>42</v>
      </c>
      <c r="C45" s="271" t="s">
        <v>40</v>
      </c>
      <c r="D45" s="118" t="s">
        <v>138</v>
      </c>
      <c r="E45" s="77" t="s">
        <v>36</v>
      </c>
      <c r="F45" s="77" t="s">
        <v>190</v>
      </c>
      <c r="G45" s="69" t="s">
        <v>59</v>
      </c>
      <c r="H45" s="69">
        <v>1</v>
      </c>
      <c r="I45" s="69">
        <v>139</v>
      </c>
      <c r="J45" s="69" t="s">
        <v>123</v>
      </c>
      <c r="K45" s="69" t="s">
        <v>123</v>
      </c>
      <c r="L45" s="94">
        <f>I45*H45</f>
        <v>139</v>
      </c>
      <c r="M45" s="224">
        <f>139+2852</f>
        <v>2991</v>
      </c>
      <c r="N45" s="273" t="s">
        <v>139</v>
      </c>
      <c r="O45" s="275" t="s">
        <v>124</v>
      </c>
    </row>
    <row r="46" spans="1:15" s="47" customFormat="1" ht="51.75" thickBot="1" x14ac:dyDescent="0.3">
      <c r="A46" s="270"/>
      <c r="B46" s="272"/>
      <c r="C46" s="272"/>
      <c r="D46" s="109" t="s">
        <v>469</v>
      </c>
      <c r="E46" s="73" t="s">
        <v>36</v>
      </c>
      <c r="F46" s="72" t="s">
        <v>452</v>
      </c>
      <c r="G46" s="72"/>
      <c r="H46" s="72">
        <v>1</v>
      </c>
      <c r="I46" s="72" t="s">
        <v>471</v>
      </c>
      <c r="J46" s="72">
        <v>1</v>
      </c>
      <c r="K46" s="222" t="s">
        <v>36</v>
      </c>
      <c r="L46" s="100" t="s">
        <v>471</v>
      </c>
      <c r="M46" s="172">
        <v>100</v>
      </c>
      <c r="N46" s="274"/>
      <c r="O46" s="276"/>
    </row>
    <row r="47" spans="1:15" s="47" customFormat="1" ht="26.25" thickBot="1" x14ac:dyDescent="0.3">
      <c r="A47" s="269" t="s">
        <v>142</v>
      </c>
      <c r="B47" s="271" t="s">
        <v>152</v>
      </c>
      <c r="C47" s="271" t="s">
        <v>143</v>
      </c>
      <c r="D47" s="118" t="s">
        <v>144</v>
      </c>
      <c r="E47" s="77" t="s">
        <v>36</v>
      </c>
      <c r="F47" s="77" t="s">
        <v>191</v>
      </c>
      <c r="G47" s="69" t="s">
        <v>125</v>
      </c>
      <c r="H47" s="126" t="s">
        <v>197</v>
      </c>
      <c r="I47" s="69">
        <v>49</v>
      </c>
      <c r="J47" s="77">
        <v>1</v>
      </c>
      <c r="K47" s="77" t="s">
        <v>36</v>
      </c>
      <c r="L47" s="127">
        <f>I47*H47</f>
        <v>196</v>
      </c>
      <c r="M47" s="172">
        <v>196</v>
      </c>
      <c r="N47" s="273" t="s">
        <v>147</v>
      </c>
      <c r="O47" s="275"/>
    </row>
    <row r="48" spans="1:15" s="47" customFormat="1" ht="39" thickBot="1" x14ac:dyDescent="0.3">
      <c r="A48" s="270"/>
      <c r="B48" s="272"/>
      <c r="C48" s="272"/>
      <c r="D48" s="208" t="s">
        <v>145</v>
      </c>
      <c r="E48" s="73" t="s">
        <v>36</v>
      </c>
      <c r="F48" s="72" t="s">
        <v>457</v>
      </c>
      <c r="G48" s="72" t="s">
        <v>125</v>
      </c>
      <c r="H48" s="99" t="s">
        <v>197</v>
      </c>
      <c r="I48" s="72">
        <v>40</v>
      </c>
      <c r="J48" s="72">
        <v>1</v>
      </c>
      <c r="K48" s="72" t="s">
        <v>192</v>
      </c>
      <c r="L48" s="100">
        <v>320</v>
      </c>
      <c r="M48" s="172">
        <v>160</v>
      </c>
      <c r="N48" s="274"/>
      <c r="O48" s="276"/>
    </row>
    <row r="49" spans="1:15" s="47" customFormat="1" ht="26.25" thickBot="1" x14ac:dyDescent="0.3">
      <c r="A49" s="269" t="s">
        <v>27</v>
      </c>
      <c r="B49" s="271" t="s">
        <v>151</v>
      </c>
      <c r="C49" s="271" t="s">
        <v>143</v>
      </c>
      <c r="D49" s="209" t="s">
        <v>144</v>
      </c>
      <c r="E49" s="77" t="s">
        <v>36</v>
      </c>
      <c r="F49" s="77" t="s">
        <v>191</v>
      </c>
      <c r="G49" s="69" t="s">
        <v>125</v>
      </c>
      <c r="H49" s="126" t="s">
        <v>195</v>
      </c>
      <c r="I49" s="69">
        <v>49</v>
      </c>
      <c r="J49" s="77">
        <v>1</v>
      </c>
      <c r="K49" s="77" t="s">
        <v>36</v>
      </c>
      <c r="L49" s="182">
        <f>H49*I49</f>
        <v>98</v>
      </c>
      <c r="M49" s="172">
        <v>98</v>
      </c>
      <c r="N49" s="273" t="s">
        <v>146</v>
      </c>
      <c r="O49" s="275"/>
    </row>
    <row r="50" spans="1:15" s="47" customFormat="1" ht="34.5" customHeight="1" thickBot="1" x14ac:dyDescent="0.3">
      <c r="A50" s="270"/>
      <c r="B50" s="272"/>
      <c r="C50" s="272"/>
      <c r="D50" s="208" t="s">
        <v>145</v>
      </c>
      <c r="E50" s="73" t="s">
        <v>36</v>
      </c>
      <c r="F50" s="72" t="s">
        <v>457</v>
      </c>
      <c r="G50" s="72" t="s">
        <v>125</v>
      </c>
      <c r="H50" s="99" t="s">
        <v>195</v>
      </c>
      <c r="I50" s="72">
        <v>40</v>
      </c>
      <c r="J50" s="72">
        <v>1</v>
      </c>
      <c r="K50" s="188" t="s">
        <v>36</v>
      </c>
      <c r="L50" s="100">
        <v>80</v>
      </c>
      <c r="M50" s="172">
        <v>80</v>
      </c>
      <c r="N50" s="274"/>
      <c r="O50" s="276"/>
    </row>
    <row r="51" spans="1:15" s="47" customFormat="1" ht="26.25" thickBot="1" x14ac:dyDescent="0.3">
      <c r="A51" s="269" t="s">
        <v>22</v>
      </c>
      <c r="B51" s="271" t="s">
        <v>149</v>
      </c>
      <c r="C51" s="271" t="s">
        <v>143</v>
      </c>
      <c r="D51" s="209" t="s">
        <v>144</v>
      </c>
      <c r="E51" s="77" t="s">
        <v>36</v>
      </c>
      <c r="F51" s="77" t="s">
        <v>191</v>
      </c>
      <c r="G51" s="69" t="s">
        <v>125</v>
      </c>
      <c r="H51" s="126" t="s">
        <v>195</v>
      </c>
      <c r="I51" s="69">
        <v>49</v>
      </c>
      <c r="J51" s="77">
        <v>1</v>
      </c>
      <c r="K51" s="77" t="s">
        <v>36</v>
      </c>
      <c r="L51" s="127">
        <f>I51*H51</f>
        <v>98</v>
      </c>
      <c r="M51" s="172">
        <v>98</v>
      </c>
      <c r="N51" s="273" t="s">
        <v>148</v>
      </c>
      <c r="O51" s="275"/>
    </row>
    <row r="52" spans="1:15" s="47" customFormat="1" ht="39" thickBot="1" x14ac:dyDescent="0.3">
      <c r="A52" s="270"/>
      <c r="B52" s="272"/>
      <c r="C52" s="272"/>
      <c r="D52" s="208" t="s">
        <v>145</v>
      </c>
      <c r="E52" s="73" t="s">
        <v>36</v>
      </c>
      <c r="F52" s="72" t="s">
        <v>457</v>
      </c>
      <c r="G52" s="72" t="s">
        <v>125</v>
      </c>
      <c r="H52" s="99" t="s">
        <v>195</v>
      </c>
      <c r="I52" s="72">
        <v>40</v>
      </c>
      <c r="J52" s="72">
        <v>1</v>
      </c>
      <c r="K52" s="188" t="s">
        <v>36</v>
      </c>
      <c r="L52" s="100">
        <v>80</v>
      </c>
      <c r="M52" s="172">
        <v>80</v>
      </c>
      <c r="N52" s="274"/>
      <c r="O52" s="276"/>
    </row>
    <row r="53" spans="1:15" s="47" customFormat="1" ht="26.25" thickBot="1" x14ac:dyDescent="0.3">
      <c r="A53" s="269" t="s">
        <v>31</v>
      </c>
      <c r="B53" s="271" t="s">
        <v>150</v>
      </c>
      <c r="C53" s="271" t="s">
        <v>143</v>
      </c>
      <c r="D53" s="209" t="s">
        <v>144</v>
      </c>
      <c r="E53" s="77" t="s">
        <v>36</v>
      </c>
      <c r="F53" s="77" t="s">
        <v>191</v>
      </c>
      <c r="G53" s="69" t="s">
        <v>125</v>
      </c>
      <c r="H53" s="126" t="s">
        <v>195</v>
      </c>
      <c r="I53" s="69">
        <v>49</v>
      </c>
      <c r="J53" s="77">
        <v>1</v>
      </c>
      <c r="K53" s="77" t="s">
        <v>36</v>
      </c>
      <c r="L53" s="127">
        <f>I53*H53</f>
        <v>98</v>
      </c>
      <c r="M53" s="172">
        <v>98</v>
      </c>
      <c r="N53" s="273" t="s">
        <v>146</v>
      </c>
      <c r="O53" s="275"/>
    </row>
    <row r="54" spans="1:15" s="47" customFormat="1" ht="39" thickBot="1" x14ac:dyDescent="0.3">
      <c r="A54" s="270"/>
      <c r="B54" s="272"/>
      <c r="C54" s="272"/>
      <c r="D54" s="208" t="s">
        <v>145</v>
      </c>
      <c r="E54" s="73" t="s">
        <v>36</v>
      </c>
      <c r="F54" s="72" t="s">
        <v>457</v>
      </c>
      <c r="G54" s="72" t="s">
        <v>125</v>
      </c>
      <c r="H54" s="99" t="s">
        <v>195</v>
      </c>
      <c r="I54" s="72">
        <v>40</v>
      </c>
      <c r="J54" s="72">
        <v>1</v>
      </c>
      <c r="K54" s="77" t="s">
        <v>36</v>
      </c>
      <c r="L54" s="100">
        <v>80</v>
      </c>
      <c r="M54" s="172">
        <v>80</v>
      </c>
      <c r="N54" s="274"/>
      <c r="O54" s="276"/>
    </row>
    <row r="55" spans="1:15" s="48" customFormat="1" ht="69.75" customHeight="1" thickBot="1" x14ac:dyDescent="0.3">
      <c r="A55" s="320" t="s">
        <v>18</v>
      </c>
      <c r="B55" s="273" t="s">
        <v>236</v>
      </c>
      <c r="C55" s="273" t="s">
        <v>213</v>
      </c>
      <c r="D55" s="95" t="s">
        <v>226</v>
      </c>
      <c r="E55" s="73" t="s">
        <v>36</v>
      </c>
      <c r="F55" s="131" t="s">
        <v>227</v>
      </c>
      <c r="G55" s="72" t="s">
        <v>125</v>
      </c>
      <c r="H55" s="132">
        <v>2</v>
      </c>
      <c r="I55" s="131">
        <f>0.82*2</f>
        <v>1.64</v>
      </c>
      <c r="J55" s="131">
        <v>4</v>
      </c>
      <c r="K55" s="72" t="s">
        <v>125</v>
      </c>
      <c r="L55" s="133">
        <f>H55*I55*J55</f>
        <v>13.12</v>
      </c>
      <c r="M55" s="215">
        <v>14</v>
      </c>
      <c r="N55" s="134" t="s">
        <v>225</v>
      </c>
      <c r="O55" s="275" t="s">
        <v>228</v>
      </c>
    </row>
    <row r="56" spans="1:15" s="48" customFormat="1" ht="56.25" customHeight="1" thickBot="1" x14ac:dyDescent="0.3">
      <c r="A56" s="327"/>
      <c r="B56" s="282"/>
      <c r="C56" s="282"/>
      <c r="D56" s="95" t="s">
        <v>229</v>
      </c>
      <c r="E56" s="73" t="s">
        <v>36</v>
      </c>
      <c r="F56" s="131" t="s">
        <v>457</v>
      </c>
      <c r="G56" s="72" t="s">
        <v>125</v>
      </c>
      <c r="H56" s="126" t="s">
        <v>195</v>
      </c>
      <c r="I56" s="131">
        <f>40*4</f>
        <v>160</v>
      </c>
      <c r="J56" s="131">
        <v>2</v>
      </c>
      <c r="K56" s="72" t="s">
        <v>125</v>
      </c>
      <c r="L56" s="135">
        <f>J56*I56*H56</f>
        <v>640</v>
      </c>
      <c r="M56" s="214" t="s">
        <v>458</v>
      </c>
      <c r="N56" s="134" t="s">
        <v>225</v>
      </c>
      <c r="O56" s="281"/>
    </row>
    <row r="57" spans="1:15" s="48" customFormat="1" ht="50.25" customHeight="1" thickBot="1" x14ac:dyDescent="0.3">
      <c r="A57" s="74" t="s">
        <v>31</v>
      </c>
      <c r="B57" s="75" t="s">
        <v>235</v>
      </c>
      <c r="C57" s="75" t="s">
        <v>230</v>
      </c>
      <c r="D57" s="95" t="s">
        <v>226</v>
      </c>
      <c r="E57" s="73" t="s">
        <v>36</v>
      </c>
      <c r="F57" s="131" t="s">
        <v>231</v>
      </c>
      <c r="G57" s="72" t="s">
        <v>125</v>
      </c>
      <c r="H57" s="126" t="s">
        <v>195</v>
      </c>
      <c r="I57" s="131">
        <f>1.5*2</f>
        <v>3</v>
      </c>
      <c r="J57" s="131">
        <v>4</v>
      </c>
      <c r="K57" s="72" t="s">
        <v>125</v>
      </c>
      <c r="L57" s="136">
        <f t="shared" ref="L57:L79" si="1">J57*I57*H57</f>
        <v>24</v>
      </c>
      <c r="M57" s="216">
        <v>24</v>
      </c>
      <c r="N57" s="134" t="s">
        <v>232</v>
      </c>
      <c r="O57" s="137"/>
    </row>
    <row r="58" spans="1:15" s="48" customFormat="1" ht="50.25" customHeight="1" thickBot="1" x14ac:dyDescent="0.3">
      <c r="A58" s="74" t="s">
        <v>31</v>
      </c>
      <c r="B58" s="75" t="s">
        <v>234</v>
      </c>
      <c r="C58" s="75" t="s">
        <v>233</v>
      </c>
      <c r="D58" s="95" t="s">
        <v>226</v>
      </c>
      <c r="E58" s="73" t="s">
        <v>36</v>
      </c>
      <c r="F58" s="131" t="s">
        <v>231</v>
      </c>
      <c r="G58" s="72" t="s">
        <v>125</v>
      </c>
      <c r="H58" s="126" t="s">
        <v>195</v>
      </c>
      <c r="I58" s="131">
        <f t="shared" ref="I58:I64" si="2">1.5*2</f>
        <v>3</v>
      </c>
      <c r="J58" s="131">
        <v>4</v>
      </c>
      <c r="K58" s="72" t="s">
        <v>125</v>
      </c>
      <c r="L58" s="136">
        <f t="shared" si="1"/>
        <v>24</v>
      </c>
      <c r="M58" s="216">
        <v>24</v>
      </c>
      <c r="N58" s="134" t="s">
        <v>232</v>
      </c>
      <c r="O58" s="137"/>
    </row>
    <row r="59" spans="1:15" s="48" customFormat="1" ht="50.25" customHeight="1" thickBot="1" x14ac:dyDescent="0.3">
      <c r="A59" s="74" t="s">
        <v>27</v>
      </c>
      <c r="B59" s="75" t="s">
        <v>237</v>
      </c>
      <c r="C59" s="75" t="s">
        <v>230</v>
      </c>
      <c r="D59" s="95" t="s">
        <v>226</v>
      </c>
      <c r="E59" s="73" t="s">
        <v>36</v>
      </c>
      <c r="F59" s="131" t="s">
        <v>231</v>
      </c>
      <c r="G59" s="72" t="s">
        <v>125</v>
      </c>
      <c r="H59" s="126" t="s">
        <v>195</v>
      </c>
      <c r="I59" s="131">
        <f t="shared" si="2"/>
        <v>3</v>
      </c>
      <c r="J59" s="131">
        <v>4</v>
      </c>
      <c r="K59" s="72" t="s">
        <v>125</v>
      </c>
      <c r="L59" s="136">
        <f t="shared" si="1"/>
        <v>24</v>
      </c>
      <c r="M59" s="216">
        <v>24</v>
      </c>
      <c r="N59" s="134" t="s">
        <v>232</v>
      </c>
      <c r="O59" s="137"/>
    </row>
    <row r="60" spans="1:15" s="48" customFormat="1" ht="50.25" customHeight="1" thickBot="1" x14ac:dyDescent="0.3">
      <c r="A60" s="74" t="s">
        <v>27</v>
      </c>
      <c r="B60" s="75" t="s">
        <v>238</v>
      </c>
      <c r="C60" s="75" t="s">
        <v>233</v>
      </c>
      <c r="D60" s="95" t="s">
        <v>226</v>
      </c>
      <c r="E60" s="73" t="s">
        <v>36</v>
      </c>
      <c r="F60" s="131" t="s">
        <v>231</v>
      </c>
      <c r="G60" s="72" t="s">
        <v>125</v>
      </c>
      <c r="H60" s="126" t="s">
        <v>195</v>
      </c>
      <c r="I60" s="131">
        <f t="shared" si="2"/>
        <v>3</v>
      </c>
      <c r="J60" s="131">
        <v>4</v>
      </c>
      <c r="K60" s="72" t="s">
        <v>125</v>
      </c>
      <c r="L60" s="136">
        <f t="shared" si="1"/>
        <v>24</v>
      </c>
      <c r="M60" s="216">
        <v>24</v>
      </c>
      <c r="N60" s="134" t="s">
        <v>232</v>
      </c>
      <c r="O60" s="137"/>
    </row>
    <row r="61" spans="1:15" s="48" customFormat="1" ht="50.25" customHeight="1" thickBot="1" x14ac:dyDescent="0.3">
      <c r="A61" s="74" t="s">
        <v>22</v>
      </c>
      <c r="B61" s="75" t="s">
        <v>239</v>
      </c>
      <c r="C61" s="75" t="s">
        <v>230</v>
      </c>
      <c r="D61" s="95" t="s">
        <v>226</v>
      </c>
      <c r="E61" s="73" t="s">
        <v>36</v>
      </c>
      <c r="F61" s="131" t="s">
        <v>231</v>
      </c>
      <c r="G61" s="72" t="s">
        <v>125</v>
      </c>
      <c r="H61" s="126" t="s">
        <v>195</v>
      </c>
      <c r="I61" s="131">
        <f t="shared" si="2"/>
        <v>3</v>
      </c>
      <c r="J61" s="131">
        <v>4</v>
      </c>
      <c r="K61" s="72" t="s">
        <v>125</v>
      </c>
      <c r="L61" s="136">
        <f t="shared" si="1"/>
        <v>24</v>
      </c>
      <c r="M61" s="216">
        <v>24</v>
      </c>
      <c r="N61" s="134" t="s">
        <v>232</v>
      </c>
      <c r="O61" s="137"/>
    </row>
    <row r="62" spans="1:15" s="48" customFormat="1" ht="50.25" customHeight="1" thickBot="1" x14ac:dyDescent="0.3">
      <c r="A62" s="74" t="s">
        <v>22</v>
      </c>
      <c r="B62" s="75" t="s">
        <v>240</v>
      </c>
      <c r="C62" s="75" t="s">
        <v>233</v>
      </c>
      <c r="D62" s="95" t="s">
        <v>226</v>
      </c>
      <c r="E62" s="73" t="s">
        <v>36</v>
      </c>
      <c r="F62" s="131" t="s">
        <v>231</v>
      </c>
      <c r="G62" s="72" t="s">
        <v>125</v>
      </c>
      <c r="H62" s="126" t="s">
        <v>195</v>
      </c>
      <c r="I62" s="131">
        <f t="shared" si="2"/>
        <v>3</v>
      </c>
      <c r="J62" s="131">
        <v>4</v>
      </c>
      <c r="K62" s="72" t="s">
        <v>125</v>
      </c>
      <c r="L62" s="136">
        <f t="shared" si="1"/>
        <v>24</v>
      </c>
      <c r="M62" s="216">
        <v>24</v>
      </c>
      <c r="N62" s="134" t="s">
        <v>232</v>
      </c>
      <c r="O62" s="137"/>
    </row>
    <row r="63" spans="1:15" s="48" customFormat="1" ht="50.25" customHeight="1" thickBot="1" x14ac:dyDescent="0.3">
      <c r="A63" s="74" t="s">
        <v>142</v>
      </c>
      <c r="B63" s="75" t="s">
        <v>241</v>
      </c>
      <c r="C63" s="75" t="s">
        <v>230</v>
      </c>
      <c r="D63" s="95" t="s">
        <v>226</v>
      </c>
      <c r="E63" s="73" t="s">
        <v>36</v>
      </c>
      <c r="F63" s="131" t="s">
        <v>231</v>
      </c>
      <c r="G63" s="72" t="s">
        <v>125</v>
      </c>
      <c r="H63" s="126" t="s">
        <v>195</v>
      </c>
      <c r="I63" s="131">
        <f t="shared" si="2"/>
        <v>3</v>
      </c>
      <c r="J63" s="131">
        <v>4</v>
      </c>
      <c r="K63" s="72" t="s">
        <v>125</v>
      </c>
      <c r="L63" s="136">
        <f t="shared" si="1"/>
        <v>24</v>
      </c>
      <c r="M63" s="216">
        <v>24</v>
      </c>
      <c r="N63" s="134" t="s">
        <v>232</v>
      </c>
      <c r="O63" s="137"/>
    </row>
    <row r="64" spans="1:15" s="48" customFormat="1" ht="50.25" customHeight="1" thickBot="1" x14ac:dyDescent="0.3">
      <c r="A64" s="74" t="s">
        <v>142</v>
      </c>
      <c r="B64" s="75" t="s">
        <v>242</v>
      </c>
      <c r="C64" s="75" t="s">
        <v>233</v>
      </c>
      <c r="D64" s="95" t="s">
        <v>226</v>
      </c>
      <c r="E64" s="73" t="s">
        <v>36</v>
      </c>
      <c r="F64" s="131" t="s">
        <v>231</v>
      </c>
      <c r="G64" s="72" t="s">
        <v>125</v>
      </c>
      <c r="H64" s="126" t="s">
        <v>195</v>
      </c>
      <c r="I64" s="131">
        <f t="shared" si="2"/>
        <v>3</v>
      </c>
      <c r="J64" s="131">
        <v>4</v>
      </c>
      <c r="K64" s="72" t="s">
        <v>125</v>
      </c>
      <c r="L64" s="136">
        <f t="shared" si="1"/>
        <v>24</v>
      </c>
      <c r="M64" s="216">
        <v>24</v>
      </c>
      <c r="N64" s="134" t="s">
        <v>232</v>
      </c>
      <c r="O64" s="137"/>
    </row>
    <row r="65" spans="1:15" s="48" customFormat="1" ht="50.25" customHeight="1" thickBot="1" x14ac:dyDescent="0.3">
      <c r="A65" s="74" t="s">
        <v>18</v>
      </c>
      <c r="B65" s="75" t="s">
        <v>243</v>
      </c>
      <c r="C65" s="75" t="s">
        <v>247</v>
      </c>
      <c r="D65" s="95" t="s">
        <v>226</v>
      </c>
      <c r="E65" s="73" t="s">
        <v>36</v>
      </c>
      <c r="F65" s="131" t="s">
        <v>245</v>
      </c>
      <c r="G65" s="72" t="s">
        <v>125</v>
      </c>
      <c r="H65" s="126" t="s">
        <v>195</v>
      </c>
      <c r="I65" s="131">
        <f>0.5*2</f>
        <v>1</v>
      </c>
      <c r="J65" s="131">
        <v>4</v>
      </c>
      <c r="K65" s="72" t="s">
        <v>125</v>
      </c>
      <c r="L65" s="136">
        <f t="shared" si="1"/>
        <v>8</v>
      </c>
      <c r="M65" s="214" t="s">
        <v>439</v>
      </c>
      <c r="N65" s="134" t="s">
        <v>232</v>
      </c>
      <c r="O65" s="137"/>
    </row>
    <row r="66" spans="1:15" s="48" customFormat="1" ht="50.25" customHeight="1" thickBot="1" x14ac:dyDescent="0.3">
      <c r="A66" s="74" t="s">
        <v>18</v>
      </c>
      <c r="B66" s="75" t="s">
        <v>244</v>
      </c>
      <c r="C66" s="75" t="s">
        <v>247</v>
      </c>
      <c r="D66" s="95" t="s">
        <v>226</v>
      </c>
      <c r="E66" s="73" t="s">
        <v>36</v>
      </c>
      <c r="F66" s="131" t="s">
        <v>245</v>
      </c>
      <c r="G66" s="72" t="s">
        <v>125</v>
      </c>
      <c r="H66" s="126" t="s">
        <v>195</v>
      </c>
      <c r="I66" s="131">
        <f>0.5*2</f>
        <v>1</v>
      </c>
      <c r="J66" s="131">
        <v>4</v>
      </c>
      <c r="K66" s="72" t="s">
        <v>125</v>
      </c>
      <c r="L66" s="136">
        <f t="shared" si="1"/>
        <v>8</v>
      </c>
      <c r="M66" s="214" t="s">
        <v>439</v>
      </c>
      <c r="N66" s="134" t="s">
        <v>232</v>
      </c>
      <c r="O66" s="137"/>
    </row>
    <row r="67" spans="1:15" s="48" customFormat="1" ht="50.25" customHeight="1" thickBot="1" x14ac:dyDescent="0.3">
      <c r="A67" s="74" t="s">
        <v>18</v>
      </c>
      <c r="B67" s="75" t="s">
        <v>248</v>
      </c>
      <c r="C67" s="75" t="s">
        <v>247</v>
      </c>
      <c r="D67" s="95" t="s">
        <v>226</v>
      </c>
      <c r="E67" s="73" t="s">
        <v>36</v>
      </c>
      <c r="F67" s="131" t="s">
        <v>245</v>
      </c>
      <c r="G67" s="72" t="s">
        <v>125</v>
      </c>
      <c r="H67" s="126" t="s">
        <v>195</v>
      </c>
      <c r="I67" s="131">
        <f>0.5*2</f>
        <v>1</v>
      </c>
      <c r="J67" s="131">
        <v>4</v>
      </c>
      <c r="K67" s="72" t="s">
        <v>125</v>
      </c>
      <c r="L67" s="136">
        <f t="shared" si="1"/>
        <v>8</v>
      </c>
      <c r="M67" s="214" t="s">
        <v>439</v>
      </c>
      <c r="N67" s="134" t="s">
        <v>232</v>
      </c>
      <c r="O67" s="137"/>
    </row>
    <row r="68" spans="1:15" s="48" customFormat="1" ht="50.25" customHeight="1" thickBot="1" x14ac:dyDescent="0.3">
      <c r="A68" s="74" t="s">
        <v>18</v>
      </c>
      <c r="B68" s="75" t="s">
        <v>246</v>
      </c>
      <c r="C68" s="75" t="s">
        <v>230</v>
      </c>
      <c r="D68" s="95" t="s">
        <v>226</v>
      </c>
      <c r="E68" s="73" t="s">
        <v>36</v>
      </c>
      <c r="F68" s="131" t="s">
        <v>231</v>
      </c>
      <c r="G68" s="72" t="s">
        <v>125</v>
      </c>
      <c r="H68" s="126" t="s">
        <v>195</v>
      </c>
      <c r="I68" s="131">
        <f t="shared" ref="I68:I79" si="3">1.5*2</f>
        <v>3</v>
      </c>
      <c r="J68" s="131">
        <v>4</v>
      </c>
      <c r="K68" s="72" t="s">
        <v>125</v>
      </c>
      <c r="L68" s="136">
        <f t="shared" si="1"/>
        <v>24</v>
      </c>
      <c r="M68" s="216">
        <v>24</v>
      </c>
      <c r="N68" s="134" t="s">
        <v>232</v>
      </c>
      <c r="O68" s="137"/>
    </row>
    <row r="69" spans="1:15" s="48" customFormat="1" ht="50.25" customHeight="1" thickBot="1" x14ac:dyDescent="0.3">
      <c r="A69" s="74" t="s">
        <v>18</v>
      </c>
      <c r="B69" s="75" t="s">
        <v>249</v>
      </c>
      <c r="C69" s="75" t="s">
        <v>233</v>
      </c>
      <c r="D69" s="95" t="s">
        <v>226</v>
      </c>
      <c r="E69" s="73" t="s">
        <v>36</v>
      </c>
      <c r="F69" s="131" t="s">
        <v>231</v>
      </c>
      <c r="G69" s="72" t="s">
        <v>125</v>
      </c>
      <c r="H69" s="126" t="s">
        <v>195</v>
      </c>
      <c r="I69" s="131">
        <f t="shared" si="3"/>
        <v>3</v>
      </c>
      <c r="J69" s="131">
        <v>4</v>
      </c>
      <c r="K69" s="72" t="s">
        <v>125</v>
      </c>
      <c r="L69" s="136">
        <f t="shared" si="1"/>
        <v>24</v>
      </c>
      <c r="M69" s="216">
        <v>24</v>
      </c>
      <c r="N69" s="134" t="s">
        <v>232</v>
      </c>
      <c r="O69" s="137"/>
    </row>
    <row r="70" spans="1:15" s="48" customFormat="1" ht="50.25" customHeight="1" thickBot="1" x14ac:dyDescent="0.3">
      <c r="A70" s="74" t="s">
        <v>18</v>
      </c>
      <c r="B70" s="75" t="s">
        <v>250</v>
      </c>
      <c r="C70" s="75" t="s">
        <v>251</v>
      </c>
      <c r="D70" s="95" t="s">
        <v>226</v>
      </c>
      <c r="E70" s="73" t="s">
        <v>36</v>
      </c>
      <c r="F70" s="131" t="s">
        <v>231</v>
      </c>
      <c r="G70" s="72" t="s">
        <v>125</v>
      </c>
      <c r="H70" s="126" t="s">
        <v>195</v>
      </c>
      <c r="I70" s="131">
        <f t="shared" si="3"/>
        <v>3</v>
      </c>
      <c r="J70" s="131">
        <v>4</v>
      </c>
      <c r="K70" s="72" t="s">
        <v>125</v>
      </c>
      <c r="L70" s="136">
        <f t="shared" si="1"/>
        <v>24</v>
      </c>
      <c r="M70" s="216">
        <v>24</v>
      </c>
      <c r="N70" s="134" t="s">
        <v>232</v>
      </c>
      <c r="O70" s="137"/>
    </row>
    <row r="71" spans="1:15" s="48" customFormat="1" ht="50.25" customHeight="1" thickBot="1" x14ac:dyDescent="0.3">
      <c r="A71" s="74" t="s">
        <v>18</v>
      </c>
      <c r="B71" s="75" t="s">
        <v>254</v>
      </c>
      <c r="C71" s="75"/>
      <c r="D71" s="95" t="s">
        <v>226</v>
      </c>
      <c r="E71" s="73" t="s">
        <v>36</v>
      </c>
      <c r="F71" s="131" t="s">
        <v>231</v>
      </c>
      <c r="G71" s="72" t="s">
        <v>125</v>
      </c>
      <c r="H71" s="126" t="s">
        <v>195</v>
      </c>
      <c r="I71" s="131">
        <f t="shared" si="3"/>
        <v>3</v>
      </c>
      <c r="J71" s="131">
        <v>4</v>
      </c>
      <c r="K71" s="72" t="s">
        <v>125</v>
      </c>
      <c r="L71" s="136">
        <f t="shared" si="1"/>
        <v>24</v>
      </c>
      <c r="M71" s="216">
        <v>24</v>
      </c>
      <c r="N71" s="134" t="s">
        <v>232</v>
      </c>
      <c r="O71" s="137"/>
    </row>
    <row r="72" spans="1:15" s="48" customFormat="1" ht="50.25" customHeight="1" thickBot="1" x14ac:dyDescent="0.3">
      <c r="A72" s="74" t="s">
        <v>18</v>
      </c>
      <c r="B72" s="75" t="s">
        <v>252</v>
      </c>
      <c r="C72" s="75"/>
      <c r="D72" s="95" t="s">
        <v>226</v>
      </c>
      <c r="E72" s="73" t="s">
        <v>36</v>
      </c>
      <c r="F72" s="131" t="s">
        <v>231</v>
      </c>
      <c r="G72" s="72" t="s">
        <v>125</v>
      </c>
      <c r="H72" s="126" t="s">
        <v>195</v>
      </c>
      <c r="I72" s="131">
        <f t="shared" si="3"/>
        <v>3</v>
      </c>
      <c r="J72" s="131">
        <v>4</v>
      </c>
      <c r="K72" s="72" t="s">
        <v>125</v>
      </c>
      <c r="L72" s="136">
        <f t="shared" si="1"/>
        <v>24</v>
      </c>
      <c r="M72" s="216">
        <v>24</v>
      </c>
      <c r="N72" s="134" t="s">
        <v>232</v>
      </c>
      <c r="O72" s="137"/>
    </row>
    <row r="73" spans="1:15" s="48" customFormat="1" ht="50.25" customHeight="1" thickBot="1" x14ac:dyDescent="0.3">
      <c r="A73" s="74" t="s">
        <v>18</v>
      </c>
      <c r="B73" s="75" t="s">
        <v>253</v>
      </c>
      <c r="C73" s="75"/>
      <c r="D73" s="95" t="s">
        <v>226</v>
      </c>
      <c r="E73" s="73" t="s">
        <v>36</v>
      </c>
      <c r="F73" s="131" t="s">
        <v>231</v>
      </c>
      <c r="G73" s="72" t="s">
        <v>125</v>
      </c>
      <c r="H73" s="126" t="s">
        <v>195</v>
      </c>
      <c r="I73" s="131">
        <f t="shared" si="3"/>
        <v>3</v>
      </c>
      <c r="J73" s="131">
        <v>4</v>
      </c>
      <c r="K73" s="72" t="s">
        <v>125</v>
      </c>
      <c r="L73" s="136">
        <f t="shared" si="1"/>
        <v>24</v>
      </c>
      <c r="M73" s="216">
        <v>24</v>
      </c>
      <c r="N73" s="134" t="s">
        <v>232</v>
      </c>
      <c r="O73" s="137"/>
    </row>
    <row r="74" spans="1:15" s="48" customFormat="1" ht="50.25" customHeight="1" thickBot="1" x14ac:dyDescent="0.3">
      <c r="A74" s="74" t="s">
        <v>18</v>
      </c>
      <c r="B74" s="75" t="s">
        <v>255</v>
      </c>
      <c r="C74" s="75"/>
      <c r="D74" s="95" t="s">
        <v>226</v>
      </c>
      <c r="E74" s="73" t="s">
        <v>36</v>
      </c>
      <c r="F74" s="131" t="s">
        <v>231</v>
      </c>
      <c r="G74" s="72" t="s">
        <v>125</v>
      </c>
      <c r="H74" s="126" t="s">
        <v>195</v>
      </c>
      <c r="I74" s="131">
        <f t="shared" si="3"/>
        <v>3</v>
      </c>
      <c r="J74" s="131">
        <v>4</v>
      </c>
      <c r="K74" s="72" t="s">
        <v>125</v>
      </c>
      <c r="L74" s="136">
        <f t="shared" si="1"/>
        <v>24</v>
      </c>
      <c r="M74" s="216">
        <v>24</v>
      </c>
      <c r="N74" s="134" t="s">
        <v>232</v>
      </c>
      <c r="O74" s="137"/>
    </row>
    <row r="75" spans="1:15" s="48" customFormat="1" ht="50.25" customHeight="1" thickBot="1" x14ac:dyDescent="0.3">
      <c r="A75" s="74" t="s">
        <v>18</v>
      </c>
      <c r="B75" s="75" t="s">
        <v>256</v>
      </c>
      <c r="C75" s="75"/>
      <c r="D75" s="95" t="s">
        <v>226</v>
      </c>
      <c r="E75" s="73" t="s">
        <v>36</v>
      </c>
      <c r="F75" s="131" t="s">
        <v>231</v>
      </c>
      <c r="G75" s="72" t="s">
        <v>125</v>
      </c>
      <c r="H75" s="126" t="s">
        <v>195</v>
      </c>
      <c r="I75" s="131">
        <f t="shared" si="3"/>
        <v>3</v>
      </c>
      <c r="J75" s="131">
        <v>4</v>
      </c>
      <c r="K75" s="72" t="s">
        <v>125</v>
      </c>
      <c r="L75" s="136">
        <f t="shared" si="1"/>
        <v>24</v>
      </c>
      <c r="M75" s="216">
        <v>24</v>
      </c>
      <c r="N75" s="134" t="s">
        <v>232</v>
      </c>
      <c r="O75" s="137"/>
    </row>
    <row r="76" spans="1:15" s="48" customFormat="1" ht="50.25" customHeight="1" thickBot="1" x14ac:dyDescent="0.3">
      <c r="A76" s="74" t="s">
        <v>18</v>
      </c>
      <c r="B76" s="75" t="s">
        <v>257</v>
      </c>
      <c r="C76" s="75"/>
      <c r="D76" s="95" t="s">
        <v>226</v>
      </c>
      <c r="E76" s="73" t="s">
        <v>36</v>
      </c>
      <c r="F76" s="131" t="s">
        <v>231</v>
      </c>
      <c r="G76" s="72" t="s">
        <v>125</v>
      </c>
      <c r="H76" s="126" t="s">
        <v>195</v>
      </c>
      <c r="I76" s="131">
        <f t="shared" si="3"/>
        <v>3</v>
      </c>
      <c r="J76" s="131">
        <v>4</v>
      </c>
      <c r="K76" s="72" t="s">
        <v>125</v>
      </c>
      <c r="L76" s="136">
        <f t="shared" si="1"/>
        <v>24</v>
      </c>
      <c r="M76" s="216">
        <v>24</v>
      </c>
      <c r="N76" s="134" t="s">
        <v>232</v>
      </c>
      <c r="O76" s="137"/>
    </row>
    <row r="77" spans="1:15" s="48" customFormat="1" ht="50.25" customHeight="1" thickBot="1" x14ac:dyDescent="0.3">
      <c r="A77" s="74" t="s">
        <v>18</v>
      </c>
      <c r="B77" s="75" t="s">
        <v>258</v>
      </c>
      <c r="C77" s="75"/>
      <c r="D77" s="95" t="s">
        <v>226</v>
      </c>
      <c r="E77" s="73" t="s">
        <v>36</v>
      </c>
      <c r="F77" s="131" t="s">
        <v>231</v>
      </c>
      <c r="G77" s="72" t="s">
        <v>125</v>
      </c>
      <c r="H77" s="126" t="s">
        <v>195</v>
      </c>
      <c r="I77" s="131">
        <f t="shared" si="3"/>
        <v>3</v>
      </c>
      <c r="J77" s="131">
        <v>4</v>
      </c>
      <c r="K77" s="72" t="s">
        <v>125</v>
      </c>
      <c r="L77" s="136">
        <f t="shared" si="1"/>
        <v>24</v>
      </c>
      <c r="M77" s="216">
        <v>24</v>
      </c>
      <c r="N77" s="134" t="s">
        <v>232</v>
      </c>
      <c r="O77" s="137"/>
    </row>
    <row r="78" spans="1:15" s="48" customFormat="1" ht="50.25" customHeight="1" thickBot="1" x14ac:dyDescent="0.3">
      <c r="A78" s="74" t="s">
        <v>18</v>
      </c>
      <c r="B78" s="75" t="s">
        <v>259</v>
      </c>
      <c r="C78" s="75"/>
      <c r="D78" s="95" t="s">
        <v>226</v>
      </c>
      <c r="E78" s="73" t="s">
        <v>36</v>
      </c>
      <c r="F78" s="131" t="s">
        <v>231</v>
      </c>
      <c r="G78" s="72" t="s">
        <v>125</v>
      </c>
      <c r="H78" s="126" t="s">
        <v>195</v>
      </c>
      <c r="I78" s="131">
        <f t="shared" si="3"/>
        <v>3</v>
      </c>
      <c r="J78" s="131">
        <v>4</v>
      </c>
      <c r="K78" s="72" t="s">
        <v>125</v>
      </c>
      <c r="L78" s="136">
        <f t="shared" si="1"/>
        <v>24</v>
      </c>
      <c r="M78" s="216">
        <v>24</v>
      </c>
      <c r="N78" s="134" t="s">
        <v>232</v>
      </c>
      <c r="O78" s="137"/>
    </row>
    <row r="79" spans="1:15" s="48" customFormat="1" ht="63.75" customHeight="1" thickBot="1" x14ac:dyDescent="0.3">
      <c r="A79" s="74" t="s">
        <v>18</v>
      </c>
      <c r="B79" s="75" t="s">
        <v>260</v>
      </c>
      <c r="C79" s="75"/>
      <c r="D79" s="95" t="s">
        <v>226</v>
      </c>
      <c r="E79" s="73" t="s">
        <v>36</v>
      </c>
      <c r="F79" s="131" t="s">
        <v>231</v>
      </c>
      <c r="G79" s="72" t="s">
        <v>125</v>
      </c>
      <c r="H79" s="138" t="s">
        <v>195</v>
      </c>
      <c r="I79" s="131">
        <f t="shared" si="3"/>
        <v>3</v>
      </c>
      <c r="J79" s="131">
        <v>4</v>
      </c>
      <c r="K79" s="72" t="s">
        <v>125</v>
      </c>
      <c r="L79" s="136">
        <f t="shared" si="1"/>
        <v>24</v>
      </c>
      <c r="M79" s="216">
        <v>24</v>
      </c>
      <c r="N79" s="134" t="s">
        <v>232</v>
      </c>
      <c r="O79" s="137"/>
    </row>
    <row r="80" spans="1:15" s="48" customFormat="1" ht="63.75" customHeight="1" thickBot="1" x14ac:dyDescent="0.3">
      <c r="A80" s="320" t="s">
        <v>18</v>
      </c>
      <c r="B80" s="273" t="s">
        <v>301</v>
      </c>
      <c r="C80" s="273" t="s">
        <v>230</v>
      </c>
      <c r="D80" s="95" t="s">
        <v>303</v>
      </c>
      <c r="E80" s="73" t="s">
        <v>36</v>
      </c>
      <c r="F80" s="139" t="s">
        <v>429</v>
      </c>
      <c r="G80" s="72" t="s">
        <v>125</v>
      </c>
      <c r="H80" s="138" t="s">
        <v>304</v>
      </c>
      <c r="I80" s="131">
        <v>1.65</v>
      </c>
      <c r="J80" s="131" t="s">
        <v>305</v>
      </c>
      <c r="K80" s="72" t="s">
        <v>125</v>
      </c>
      <c r="L80" s="136" t="s">
        <v>306</v>
      </c>
      <c r="M80" s="216">
        <v>1.65</v>
      </c>
      <c r="N80" s="134" t="s">
        <v>307</v>
      </c>
      <c r="O80" s="137"/>
    </row>
    <row r="81" spans="1:15" s="48" customFormat="1" ht="63.75" customHeight="1" thickBot="1" x14ac:dyDescent="0.3">
      <c r="A81" s="321"/>
      <c r="B81" s="274"/>
      <c r="C81" s="274"/>
      <c r="D81" s="95" t="s">
        <v>302</v>
      </c>
      <c r="E81" s="73" t="s">
        <v>36</v>
      </c>
      <c r="F81" s="131" t="s">
        <v>455</v>
      </c>
      <c r="G81" s="72" t="s">
        <v>125</v>
      </c>
      <c r="H81" s="138" t="s">
        <v>304</v>
      </c>
      <c r="I81" s="131">
        <v>1.9E-2</v>
      </c>
      <c r="J81" s="131" t="s">
        <v>306</v>
      </c>
      <c r="K81" s="72" t="s">
        <v>125</v>
      </c>
      <c r="L81" s="136" t="s">
        <v>306</v>
      </c>
      <c r="M81" s="216">
        <v>1.9E-2</v>
      </c>
      <c r="N81" s="134" t="s">
        <v>307</v>
      </c>
      <c r="O81" s="137" t="s">
        <v>430</v>
      </c>
    </row>
    <row r="82" spans="1:15" s="48" customFormat="1" ht="257.25" customHeight="1" thickBot="1" x14ac:dyDescent="0.3">
      <c r="A82" s="74" t="s">
        <v>18</v>
      </c>
      <c r="B82" s="75" t="s">
        <v>445</v>
      </c>
      <c r="C82" s="75" t="s">
        <v>446</v>
      </c>
      <c r="D82" s="95" t="s">
        <v>447</v>
      </c>
      <c r="E82" s="187" t="s">
        <v>36</v>
      </c>
      <c r="F82" s="131" t="s">
        <v>449</v>
      </c>
      <c r="G82" s="72" t="s">
        <v>125</v>
      </c>
      <c r="H82" s="126" t="s">
        <v>453</v>
      </c>
      <c r="I82" s="131">
        <f>35*1</f>
        <v>35</v>
      </c>
      <c r="J82" s="131">
        <v>2</v>
      </c>
      <c r="K82" s="72" t="s">
        <v>125</v>
      </c>
      <c r="L82" s="136">
        <f t="shared" ref="L82" si="4">J82*I82*H82</f>
        <v>2450</v>
      </c>
      <c r="M82" s="216">
        <v>2500</v>
      </c>
      <c r="N82" s="134" t="s">
        <v>232</v>
      </c>
      <c r="O82" s="137"/>
    </row>
  </sheetData>
  <mergeCells count="83">
    <mergeCell ref="A80:A81"/>
    <mergeCell ref="B80:B81"/>
    <mergeCell ref="C80:C81"/>
    <mergeCell ref="O55:O56"/>
    <mergeCell ref="A53:A54"/>
    <mergeCell ref="B53:B54"/>
    <mergeCell ref="C53:C54"/>
    <mergeCell ref="A55:A56"/>
    <mergeCell ref="B55:B56"/>
    <mergeCell ref="C55:C56"/>
    <mergeCell ref="N53:N54"/>
    <mergeCell ref="O53:O54"/>
    <mergeCell ref="O43:O44"/>
    <mergeCell ref="O45:O46"/>
    <mergeCell ref="N43:N44"/>
    <mergeCell ref="N45:N46"/>
    <mergeCell ref="A43:A44"/>
    <mergeCell ref="B43:B44"/>
    <mergeCell ref="C43:C44"/>
    <mergeCell ref="C45:C46"/>
    <mergeCell ref="B45:B46"/>
    <mergeCell ref="A45:A46"/>
    <mergeCell ref="C2:C4"/>
    <mergeCell ref="D2:D4"/>
    <mergeCell ref="N2:N4"/>
    <mergeCell ref="C5:C7"/>
    <mergeCell ref="B5:B7"/>
    <mergeCell ref="A39:A40"/>
    <mergeCell ref="B39:B40"/>
    <mergeCell ref="C39:C40"/>
    <mergeCell ref="A5:A7"/>
    <mergeCell ref="C37:C38"/>
    <mergeCell ref="B37:B38"/>
    <mergeCell ref="A37:A38"/>
    <mergeCell ref="C20:C24"/>
    <mergeCell ref="B20:B24"/>
    <mergeCell ref="B25:B28"/>
    <mergeCell ref="A25:A28"/>
    <mergeCell ref="C25:C28"/>
    <mergeCell ref="A20:A24"/>
    <mergeCell ref="B29:B32"/>
    <mergeCell ref="A29:A32"/>
    <mergeCell ref="C29:C32"/>
    <mergeCell ref="A33:A36"/>
    <mergeCell ref="B33:B36"/>
    <mergeCell ref="C33:C36"/>
    <mergeCell ref="N20:N24"/>
    <mergeCell ref="N5:N7"/>
    <mergeCell ref="A14:A16"/>
    <mergeCell ref="B14:B16"/>
    <mergeCell ref="C14:C16"/>
    <mergeCell ref="A8:A10"/>
    <mergeCell ref="B8:B10"/>
    <mergeCell ref="C8:C10"/>
    <mergeCell ref="A11:A13"/>
    <mergeCell ref="B11:B13"/>
    <mergeCell ref="C11:C13"/>
    <mergeCell ref="N41:N42"/>
    <mergeCell ref="O41:O42"/>
    <mergeCell ref="N39:N40"/>
    <mergeCell ref="N37:N38"/>
    <mergeCell ref="O20:O24"/>
    <mergeCell ref="O25:O28"/>
    <mergeCell ref="N25:N28"/>
    <mergeCell ref="O29:O32"/>
    <mergeCell ref="N29:N32"/>
    <mergeCell ref="N33:N36"/>
    <mergeCell ref="O33:O36"/>
    <mergeCell ref="A47:A48"/>
    <mergeCell ref="B47:B48"/>
    <mergeCell ref="C47:C48"/>
    <mergeCell ref="N47:N48"/>
    <mergeCell ref="O47:O48"/>
    <mergeCell ref="A49:A50"/>
    <mergeCell ref="B49:B50"/>
    <mergeCell ref="C49:C50"/>
    <mergeCell ref="N49:N50"/>
    <mergeCell ref="O49:O50"/>
    <mergeCell ref="A51:A52"/>
    <mergeCell ref="B51:B52"/>
    <mergeCell ref="C51:C52"/>
    <mergeCell ref="N51:N52"/>
    <mergeCell ref="O51:O52"/>
  </mergeCells>
  <pageMargins left="0.7" right="0.7" top="0.75" bottom="0.75" header="0.3" footer="0.3"/>
  <pageSetup paperSize="8" scale="4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zoomScale="85" zoomScaleNormal="85" workbookViewId="0">
      <pane ySplit="4" topLeftCell="A5" activePane="bottomLeft" state="frozen"/>
      <selection activeCell="D57" sqref="D57"/>
      <selection pane="bottomLeft" activeCell="I6" sqref="I6:I9"/>
    </sheetView>
  </sheetViews>
  <sheetFormatPr defaultRowHeight="15" x14ac:dyDescent="0.25"/>
  <cols>
    <col min="1" max="1" width="13.5703125" customWidth="1"/>
    <col min="2" max="2" width="17.28515625" customWidth="1"/>
    <col min="3" max="3" width="33.42578125" bestFit="1" customWidth="1"/>
    <col min="4" max="4" width="32.28515625" customWidth="1"/>
    <col min="5" max="5" width="16" customWidth="1"/>
    <col min="6" max="6" width="24" customWidth="1"/>
    <col min="7" max="7" width="20.5703125" customWidth="1"/>
    <col min="8" max="8" width="18.42578125" customWidth="1"/>
    <col min="9" max="9" width="31.28515625" customWidth="1"/>
    <col min="10" max="10" width="40.85546875" customWidth="1"/>
  </cols>
  <sheetData>
    <row r="1" spans="1:10" ht="15.75" thickBot="1" x14ac:dyDescent="0.3"/>
    <row r="2" spans="1:10" ht="25.5" x14ac:dyDescent="0.25">
      <c r="A2" s="37" t="s">
        <v>0</v>
      </c>
      <c r="B2" s="4"/>
      <c r="C2" s="324" t="s">
        <v>3</v>
      </c>
      <c r="D2" s="324" t="s">
        <v>61</v>
      </c>
      <c r="E2" s="4" t="s">
        <v>7</v>
      </c>
      <c r="F2" s="4" t="s">
        <v>8</v>
      </c>
      <c r="G2" s="4"/>
      <c r="H2" s="5" t="s">
        <v>135</v>
      </c>
      <c r="I2" s="4" t="s">
        <v>282</v>
      </c>
      <c r="J2" s="324" t="s">
        <v>9</v>
      </c>
    </row>
    <row r="3" spans="1:10" ht="33" customHeight="1" x14ac:dyDescent="0.25">
      <c r="A3" s="38" t="s">
        <v>1</v>
      </c>
      <c r="B3" s="5" t="s">
        <v>2</v>
      </c>
      <c r="C3" s="325"/>
      <c r="D3" s="325"/>
      <c r="E3" s="5" t="s">
        <v>278</v>
      </c>
      <c r="F3" s="5" t="s">
        <v>6</v>
      </c>
      <c r="G3" s="5" t="s">
        <v>200</v>
      </c>
      <c r="H3" s="5" t="s">
        <v>136</v>
      </c>
      <c r="I3" s="5" t="s">
        <v>278</v>
      </c>
      <c r="J3" s="325"/>
    </row>
    <row r="4" spans="1:10" ht="26.25" thickBot="1" x14ac:dyDescent="0.3">
      <c r="A4" s="10"/>
      <c r="B4" s="5"/>
      <c r="C4" s="325"/>
      <c r="D4" s="325"/>
      <c r="E4" s="11"/>
      <c r="F4" s="11"/>
      <c r="G4" s="11"/>
      <c r="H4" s="5"/>
      <c r="I4" s="5" t="s">
        <v>310</v>
      </c>
      <c r="J4" s="325"/>
    </row>
    <row r="5" spans="1:10" s="48" customFormat="1" ht="69.75" customHeight="1" thickBot="1" x14ac:dyDescent="0.3">
      <c r="A5" s="140" t="s">
        <v>18</v>
      </c>
      <c r="B5" s="141" t="s">
        <v>236</v>
      </c>
      <c r="C5" s="141" t="s">
        <v>213</v>
      </c>
      <c r="D5" s="95" t="s">
        <v>279</v>
      </c>
      <c r="E5" s="131">
        <v>60</v>
      </c>
      <c r="F5" s="72" t="s">
        <v>280</v>
      </c>
      <c r="G5" s="132">
        <v>2</v>
      </c>
      <c r="H5" s="131">
        <v>60</v>
      </c>
      <c r="I5" s="133">
        <f>G5*H5</f>
        <v>120</v>
      </c>
      <c r="J5" s="134" t="s">
        <v>281</v>
      </c>
    </row>
    <row r="6" spans="1:10" s="48" customFormat="1" ht="50.25" customHeight="1" thickBot="1" x14ac:dyDescent="0.3">
      <c r="A6" s="74" t="s">
        <v>31</v>
      </c>
      <c r="B6" s="75" t="s">
        <v>235</v>
      </c>
      <c r="C6" s="75" t="s">
        <v>230</v>
      </c>
      <c r="D6" s="95" t="s">
        <v>285</v>
      </c>
      <c r="E6" s="131">
        <v>24.4</v>
      </c>
      <c r="F6" s="72" t="s">
        <v>280</v>
      </c>
      <c r="G6" s="132">
        <v>2</v>
      </c>
      <c r="H6" s="131">
        <v>24.4</v>
      </c>
      <c r="I6" s="104">
        <f>H6*G6</f>
        <v>48.8</v>
      </c>
      <c r="J6" s="134" t="s">
        <v>286</v>
      </c>
    </row>
    <row r="7" spans="1:10" s="48" customFormat="1" ht="50.25" customHeight="1" thickBot="1" x14ac:dyDescent="0.3">
      <c r="A7" s="74" t="s">
        <v>27</v>
      </c>
      <c r="B7" s="75" t="s">
        <v>237</v>
      </c>
      <c r="C7" s="75" t="s">
        <v>230</v>
      </c>
      <c r="D7" s="95" t="s">
        <v>285</v>
      </c>
      <c r="E7" s="131">
        <v>24.4</v>
      </c>
      <c r="F7" s="72" t="s">
        <v>280</v>
      </c>
      <c r="G7" s="132">
        <v>2</v>
      </c>
      <c r="H7" s="131">
        <v>24.4</v>
      </c>
      <c r="I7" s="104">
        <f t="shared" ref="I7:I8" si="0">H7*G7</f>
        <v>48.8</v>
      </c>
      <c r="J7" s="134" t="s">
        <v>287</v>
      </c>
    </row>
    <row r="8" spans="1:10" s="48" customFormat="1" ht="50.25" customHeight="1" thickBot="1" x14ac:dyDescent="0.3">
      <c r="A8" s="74" t="s">
        <v>22</v>
      </c>
      <c r="B8" s="75" t="s">
        <v>239</v>
      </c>
      <c r="C8" s="75" t="s">
        <v>230</v>
      </c>
      <c r="D8" s="95" t="s">
        <v>285</v>
      </c>
      <c r="E8" s="131">
        <v>24.4</v>
      </c>
      <c r="F8" s="72" t="s">
        <v>280</v>
      </c>
      <c r="G8" s="132">
        <v>2</v>
      </c>
      <c r="H8" s="131">
        <v>24.4</v>
      </c>
      <c r="I8" s="104">
        <f t="shared" si="0"/>
        <v>48.8</v>
      </c>
      <c r="J8" s="134" t="s">
        <v>288</v>
      </c>
    </row>
    <row r="9" spans="1:10" s="48" customFormat="1" ht="50.25" customHeight="1" thickBot="1" x14ac:dyDescent="0.3">
      <c r="A9" s="74" t="s">
        <v>142</v>
      </c>
      <c r="B9" s="75" t="s">
        <v>241</v>
      </c>
      <c r="C9" s="75" t="s">
        <v>230</v>
      </c>
      <c r="D9" s="95" t="s">
        <v>285</v>
      </c>
      <c r="E9" s="131">
        <v>24.4</v>
      </c>
      <c r="F9" s="72" t="s">
        <v>280</v>
      </c>
      <c r="G9" s="132">
        <v>2</v>
      </c>
      <c r="H9" s="131">
        <v>24.4</v>
      </c>
      <c r="I9" s="104">
        <f t="shared" ref="I9" si="1">H9*G9</f>
        <v>48.8</v>
      </c>
      <c r="J9" s="134" t="s">
        <v>232</v>
      </c>
    </row>
    <row r="10" spans="1:10" s="48" customFormat="1" ht="50.25" customHeight="1" thickBot="1" x14ac:dyDescent="0.3">
      <c r="A10" s="74" t="s">
        <v>18</v>
      </c>
      <c r="B10" s="75" t="s">
        <v>243</v>
      </c>
      <c r="C10" s="75" t="s">
        <v>247</v>
      </c>
      <c r="D10" s="95" t="s">
        <v>279</v>
      </c>
      <c r="E10" s="131">
        <v>24.4</v>
      </c>
      <c r="F10" s="72" t="s">
        <v>280</v>
      </c>
      <c r="G10" s="132">
        <v>2</v>
      </c>
      <c r="H10" s="131">
        <v>24.4</v>
      </c>
      <c r="I10" s="104">
        <f>H10*G10</f>
        <v>48.8</v>
      </c>
      <c r="J10" s="134" t="s">
        <v>284</v>
      </c>
    </row>
    <row r="11" spans="1:10" s="48" customFormat="1" ht="50.25" customHeight="1" thickBot="1" x14ac:dyDescent="0.3">
      <c r="A11" s="74" t="s">
        <v>18</v>
      </c>
      <c r="B11" s="75" t="s">
        <v>244</v>
      </c>
      <c r="C11" s="75" t="s">
        <v>247</v>
      </c>
      <c r="D11" s="95" t="s">
        <v>279</v>
      </c>
      <c r="E11" s="131">
        <v>24.4</v>
      </c>
      <c r="F11" s="72" t="s">
        <v>280</v>
      </c>
      <c r="G11" s="132">
        <v>2</v>
      </c>
      <c r="H11" s="131">
        <v>24.4</v>
      </c>
      <c r="I11" s="104">
        <f>H11*G11</f>
        <v>48.8</v>
      </c>
      <c r="J11" s="134" t="s">
        <v>283</v>
      </c>
    </row>
    <row r="12" spans="1:10" s="48" customFormat="1" ht="50.25" customHeight="1" thickBot="1" x14ac:dyDescent="0.3">
      <c r="A12" s="74" t="s">
        <v>18</v>
      </c>
      <c r="B12" s="75" t="s">
        <v>248</v>
      </c>
      <c r="C12" s="75" t="s">
        <v>247</v>
      </c>
      <c r="D12" s="95" t="s">
        <v>279</v>
      </c>
      <c r="E12" s="131">
        <v>25.4</v>
      </c>
      <c r="F12" s="72" t="s">
        <v>280</v>
      </c>
      <c r="G12" s="132">
        <v>2</v>
      </c>
      <c r="H12" s="131">
        <v>24.4</v>
      </c>
      <c r="I12" s="104">
        <f>H12*G12</f>
        <v>48.8</v>
      </c>
      <c r="J12" s="134" t="s">
        <v>289</v>
      </c>
    </row>
    <row r="13" spans="1:10" s="48" customFormat="1" ht="50.25" customHeight="1" thickBot="1" x14ac:dyDescent="0.3">
      <c r="A13" s="74" t="s">
        <v>18</v>
      </c>
      <c r="B13" s="75" t="s">
        <v>246</v>
      </c>
      <c r="C13" s="75" t="s">
        <v>230</v>
      </c>
      <c r="D13" s="95" t="s">
        <v>285</v>
      </c>
      <c r="E13" s="131">
        <v>24.4</v>
      </c>
      <c r="F13" s="72" t="s">
        <v>280</v>
      </c>
      <c r="G13" s="132">
        <v>2</v>
      </c>
      <c r="H13" s="131">
        <v>24.4</v>
      </c>
      <c r="I13" s="104">
        <f t="shared" ref="I13" si="2">H13*G13</f>
        <v>48.8</v>
      </c>
      <c r="J13" s="134" t="s">
        <v>290</v>
      </c>
    </row>
    <row r="14" spans="1:10" s="48" customFormat="1" ht="50.25" customHeight="1" thickBot="1" x14ac:dyDescent="0.3">
      <c r="A14" s="74" t="s">
        <v>18</v>
      </c>
      <c r="B14" s="75" t="s">
        <v>291</v>
      </c>
      <c r="C14" s="75" t="s">
        <v>295</v>
      </c>
      <c r="D14" s="155" t="s">
        <v>294</v>
      </c>
      <c r="E14" s="131">
        <v>20</v>
      </c>
      <c r="F14" s="72" t="s">
        <v>280</v>
      </c>
      <c r="G14" s="132">
        <v>2</v>
      </c>
      <c r="H14" s="131">
        <v>20</v>
      </c>
      <c r="I14" s="154">
        <v>40</v>
      </c>
      <c r="J14" s="134" t="s">
        <v>300</v>
      </c>
    </row>
    <row r="15" spans="1:10" s="48" customFormat="1" ht="50.25" customHeight="1" thickBot="1" x14ac:dyDescent="0.3">
      <c r="A15" s="74" t="s">
        <v>18</v>
      </c>
      <c r="B15" s="75" t="s">
        <v>292</v>
      </c>
      <c r="C15" s="75" t="s">
        <v>295</v>
      </c>
      <c r="D15" s="155" t="s">
        <v>296</v>
      </c>
      <c r="E15" s="131">
        <v>20</v>
      </c>
      <c r="F15" s="72" t="s">
        <v>280</v>
      </c>
      <c r="G15" s="132">
        <v>2</v>
      </c>
      <c r="H15" s="131">
        <v>20</v>
      </c>
      <c r="I15" s="154">
        <v>40</v>
      </c>
      <c r="J15" s="134" t="s">
        <v>299</v>
      </c>
    </row>
    <row r="16" spans="1:10" s="48" customFormat="1" ht="50.25" customHeight="1" thickBot="1" x14ac:dyDescent="0.3">
      <c r="A16" s="74" t="s">
        <v>18</v>
      </c>
      <c r="B16" s="75" t="s">
        <v>293</v>
      </c>
      <c r="C16" s="75" t="s">
        <v>295</v>
      </c>
      <c r="D16" s="155" t="s">
        <v>297</v>
      </c>
      <c r="E16" s="131">
        <v>20</v>
      </c>
      <c r="F16" s="72" t="s">
        <v>280</v>
      </c>
      <c r="G16" s="132">
        <v>2</v>
      </c>
      <c r="H16" s="131">
        <v>20</v>
      </c>
      <c r="I16" s="154">
        <v>40</v>
      </c>
      <c r="J16" s="134" t="s">
        <v>298</v>
      </c>
    </row>
    <row r="17" spans="1:10" s="48" customFormat="1" ht="50.25" customHeight="1" thickBot="1" x14ac:dyDescent="0.3">
      <c r="A17" s="74" t="s">
        <v>18</v>
      </c>
      <c r="B17" s="75" t="s">
        <v>301</v>
      </c>
      <c r="C17" s="75" t="s">
        <v>230</v>
      </c>
      <c r="D17" s="95" t="s">
        <v>308</v>
      </c>
      <c r="E17" s="131">
        <v>4</v>
      </c>
      <c r="F17" s="72" t="s">
        <v>280</v>
      </c>
      <c r="G17" s="132">
        <v>1</v>
      </c>
      <c r="H17" s="131">
        <v>4</v>
      </c>
      <c r="I17" s="154">
        <v>4</v>
      </c>
      <c r="J17" s="134" t="s">
        <v>309</v>
      </c>
    </row>
    <row r="18" spans="1:10" s="48" customFormat="1" ht="50.25" customHeight="1" thickBot="1" x14ac:dyDescent="0.3">
      <c r="A18" s="74" t="s">
        <v>18</v>
      </c>
      <c r="B18" s="75" t="s">
        <v>345</v>
      </c>
      <c r="C18" s="75" t="s">
        <v>346</v>
      </c>
      <c r="D18" s="95" t="s">
        <v>279</v>
      </c>
      <c r="E18" s="131">
        <v>13.4</v>
      </c>
      <c r="F18" s="72" t="s">
        <v>280</v>
      </c>
      <c r="G18" s="132">
        <v>2</v>
      </c>
      <c r="H18" s="131">
        <v>13.4</v>
      </c>
      <c r="I18" s="154">
        <f t="shared" ref="I18:I26" si="3">H18*G18</f>
        <v>26.8</v>
      </c>
      <c r="J18" s="134" t="s">
        <v>347</v>
      </c>
    </row>
    <row r="19" spans="1:10" s="48" customFormat="1" ht="50.25" customHeight="1" thickBot="1" x14ac:dyDescent="0.3">
      <c r="A19" s="74" t="s">
        <v>18</v>
      </c>
      <c r="B19" s="75" t="s">
        <v>348</v>
      </c>
      <c r="C19" s="75" t="s">
        <v>346</v>
      </c>
      <c r="D19" s="95" t="s">
        <v>279</v>
      </c>
      <c r="E19" s="131">
        <v>13.4</v>
      </c>
      <c r="F19" s="72" t="s">
        <v>280</v>
      </c>
      <c r="G19" s="132">
        <v>2</v>
      </c>
      <c r="H19" s="131">
        <v>13.4</v>
      </c>
      <c r="I19" s="154">
        <f t="shared" si="3"/>
        <v>26.8</v>
      </c>
      <c r="J19" s="134" t="s">
        <v>347</v>
      </c>
    </row>
    <row r="20" spans="1:10" s="48" customFormat="1" ht="50.25" customHeight="1" thickBot="1" x14ac:dyDescent="0.3">
      <c r="A20" s="74" t="s">
        <v>18</v>
      </c>
      <c r="B20" s="75" t="s">
        <v>349</v>
      </c>
      <c r="C20" s="75" t="s">
        <v>350</v>
      </c>
      <c r="D20" s="95" t="s">
        <v>279</v>
      </c>
      <c r="E20" s="131">
        <v>13.4</v>
      </c>
      <c r="F20" s="72" t="s">
        <v>280</v>
      </c>
      <c r="G20" s="132">
        <v>2</v>
      </c>
      <c r="H20" s="131">
        <v>13.4</v>
      </c>
      <c r="I20" s="154">
        <f t="shared" si="3"/>
        <v>26.8</v>
      </c>
      <c r="J20" s="134" t="s">
        <v>352</v>
      </c>
    </row>
    <row r="21" spans="1:10" s="48" customFormat="1" ht="50.25" customHeight="1" thickBot="1" x14ac:dyDescent="0.3">
      <c r="A21" s="74" t="s">
        <v>31</v>
      </c>
      <c r="B21" s="75" t="s">
        <v>353</v>
      </c>
      <c r="C21" s="75" t="s">
        <v>247</v>
      </c>
      <c r="D21" s="95" t="s">
        <v>279</v>
      </c>
      <c r="E21" s="131">
        <v>13.8</v>
      </c>
      <c r="F21" s="72" t="s">
        <v>280</v>
      </c>
      <c r="G21" s="132">
        <v>2</v>
      </c>
      <c r="H21" s="131">
        <v>13.8</v>
      </c>
      <c r="I21" s="154">
        <f t="shared" si="3"/>
        <v>27.6</v>
      </c>
      <c r="J21" s="134" t="s">
        <v>351</v>
      </c>
    </row>
    <row r="22" spans="1:10" s="48" customFormat="1" ht="50.25" customHeight="1" thickBot="1" x14ac:dyDescent="0.3">
      <c r="A22" s="74" t="s">
        <v>31</v>
      </c>
      <c r="B22" s="75" t="s">
        <v>354</v>
      </c>
      <c r="C22" s="75" t="s">
        <v>247</v>
      </c>
      <c r="D22" s="95" t="s">
        <v>279</v>
      </c>
      <c r="E22" s="131">
        <v>13.8</v>
      </c>
      <c r="F22" s="72" t="s">
        <v>280</v>
      </c>
      <c r="G22" s="132">
        <v>2</v>
      </c>
      <c r="H22" s="131">
        <v>13.8</v>
      </c>
      <c r="I22" s="154">
        <f t="shared" si="3"/>
        <v>27.6</v>
      </c>
      <c r="J22" s="134" t="s">
        <v>355</v>
      </c>
    </row>
    <row r="23" spans="1:10" s="48" customFormat="1" ht="50.25" customHeight="1" thickBot="1" x14ac:dyDescent="0.3">
      <c r="A23" s="74" t="s">
        <v>27</v>
      </c>
      <c r="B23" s="75" t="s">
        <v>356</v>
      </c>
      <c r="C23" s="75" t="s">
        <v>247</v>
      </c>
      <c r="D23" s="131" t="s">
        <v>279</v>
      </c>
      <c r="E23" s="131">
        <v>13.8</v>
      </c>
      <c r="F23" s="72" t="s">
        <v>280</v>
      </c>
      <c r="G23" s="132">
        <v>2</v>
      </c>
      <c r="H23" s="131">
        <v>13.8</v>
      </c>
      <c r="I23" s="154">
        <f t="shared" si="3"/>
        <v>27.6</v>
      </c>
      <c r="J23" s="134" t="s">
        <v>358</v>
      </c>
    </row>
    <row r="24" spans="1:10" s="48" customFormat="1" ht="50.25" customHeight="1" thickBot="1" x14ac:dyDescent="0.3">
      <c r="A24" s="74" t="s">
        <v>27</v>
      </c>
      <c r="B24" s="75" t="s">
        <v>357</v>
      </c>
      <c r="C24" s="75" t="s">
        <v>247</v>
      </c>
      <c r="D24" s="131" t="s">
        <v>279</v>
      </c>
      <c r="E24" s="131">
        <v>13.8</v>
      </c>
      <c r="F24" s="72" t="s">
        <v>280</v>
      </c>
      <c r="G24" s="132">
        <v>2</v>
      </c>
      <c r="H24" s="131">
        <v>13.8</v>
      </c>
      <c r="I24" s="154">
        <f t="shared" si="3"/>
        <v>27.6</v>
      </c>
      <c r="J24" s="134" t="s">
        <v>359</v>
      </c>
    </row>
    <row r="25" spans="1:10" s="48" customFormat="1" ht="50.25" customHeight="1" thickBot="1" x14ac:dyDescent="0.3">
      <c r="A25" s="74" t="s">
        <v>22</v>
      </c>
      <c r="B25" s="75" t="s">
        <v>360</v>
      </c>
      <c r="C25" s="75" t="s">
        <v>247</v>
      </c>
      <c r="D25" s="131" t="s">
        <v>279</v>
      </c>
      <c r="E25" s="131">
        <v>13.8</v>
      </c>
      <c r="F25" s="72" t="s">
        <v>280</v>
      </c>
      <c r="G25" s="132">
        <v>2</v>
      </c>
      <c r="H25" s="131">
        <v>13.8</v>
      </c>
      <c r="I25" s="154">
        <f t="shared" si="3"/>
        <v>27.6</v>
      </c>
      <c r="J25" s="134" t="s">
        <v>362</v>
      </c>
    </row>
    <row r="26" spans="1:10" s="48" customFormat="1" ht="50.25" customHeight="1" thickBot="1" x14ac:dyDescent="0.3">
      <c r="A26" s="74" t="s">
        <v>22</v>
      </c>
      <c r="B26" s="75" t="s">
        <v>361</v>
      </c>
      <c r="C26" s="75" t="s">
        <v>247</v>
      </c>
      <c r="D26" s="131" t="s">
        <v>279</v>
      </c>
      <c r="E26" s="131">
        <v>13.8</v>
      </c>
      <c r="F26" s="72" t="s">
        <v>280</v>
      </c>
      <c r="G26" s="132">
        <v>2</v>
      </c>
      <c r="H26" s="131">
        <v>13.8</v>
      </c>
      <c r="I26" s="154">
        <f t="shared" si="3"/>
        <v>27.6</v>
      </c>
      <c r="J26" s="134" t="s">
        <v>363</v>
      </c>
    </row>
  </sheetData>
  <mergeCells count="3">
    <mergeCell ref="C2:C4"/>
    <mergeCell ref="D2:D4"/>
    <mergeCell ref="J2:J4"/>
  </mergeCells>
  <pageMargins left="0.7" right="0.7" top="0.75" bottom="0.75" header="0.3" footer="0.3"/>
  <pageSetup paperSize="8" scale="4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A10" workbookViewId="0">
      <selection activeCell="E13" sqref="E13"/>
    </sheetView>
  </sheetViews>
  <sheetFormatPr defaultRowHeight="15" x14ac:dyDescent="0.25"/>
  <cols>
    <col min="1" max="1" width="11.7109375" bestFit="1" customWidth="1"/>
    <col min="2" max="2" width="17" customWidth="1"/>
    <col min="3" max="3" width="17.28515625" bestFit="1" customWidth="1"/>
    <col min="4" max="4" width="16" customWidth="1"/>
    <col min="5" max="5" width="14.42578125" customWidth="1"/>
    <col min="6" max="6" width="14.5703125" customWidth="1"/>
    <col min="7" max="8" width="18.85546875" customWidth="1"/>
    <col min="9" max="9" width="35.5703125" customWidth="1"/>
    <col min="10" max="10" width="26.42578125" customWidth="1"/>
  </cols>
  <sheetData>
    <row r="1" spans="1:10" ht="15.75" thickBot="1" x14ac:dyDescent="0.3"/>
    <row r="2" spans="1:10" ht="38.25" x14ac:dyDescent="0.25">
      <c r="A2" s="1" t="s">
        <v>0</v>
      </c>
      <c r="B2" s="4"/>
      <c r="C2" s="324" t="s">
        <v>3</v>
      </c>
      <c r="D2" s="324" t="s">
        <v>60</v>
      </c>
      <c r="E2" s="324" t="s">
        <v>61</v>
      </c>
      <c r="F2" s="4" t="s">
        <v>7</v>
      </c>
      <c r="G2" s="4" t="s">
        <v>8</v>
      </c>
      <c r="H2" s="4" t="s">
        <v>273</v>
      </c>
      <c r="I2" s="324" t="s">
        <v>9</v>
      </c>
      <c r="J2" s="4"/>
    </row>
    <row r="3" spans="1:10" x14ac:dyDescent="0.25">
      <c r="A3" s="2" t="s">
        <v>1</v>
      </c>
      <c r="B3" s="5" t="s">
        <v>2</v>
      </c>
      <c r="C3" s="325"/>
      <c r="D3" s="325"/>
      <c r="E3" s="325"/>
      <c r="F3" s="5" t="s">
        <v>6</v>
      </c>
      <c r="G3" s="5" t="s">
        <v>6</v>
      </c>
      <c r="H3" s="5"/>
      <c r="I3" s="325"/>
      <c r="J3" s="5" t="s">
        <v>10</v>
      </c>
    </row>
    <row r="4" spans="1:10" ht="15.75" thickBot="1" x14ac:dyDescent="0.3">
      <c r="A4" s="10"/>
      <c r="B4" s="5"/>
      <c r="C4" s="325"/>
      <c r="D4" s="325"/>
      <c r="E4" s="325"/>
      <c r="F4" s="11"/>
      <c r="G4" s="11"/>
      <c r="H4" s="11"/>
      <c r="I4" s="325"/>
      <c r="J4" s="11"/>
    </row>
    <row r="5" spans="1:10" ht="77.25" thickBot="1" x14ac:dyDescent="0.3">
      <c r="A5" s="335" t="s">
        <v>11</v>
      </c>
      <c r="B5" s="330" t="s">
        <v>72</v>
      </c>
      <c r="C5" s="332" t="s">
        <v>69</v>
      </c>
      <c r="D5" s="19" t="s">
        <v>62</v>
      </c>
      <c r="E5" s="18" t="s">
        <v>276</v>
      </c>
      <c r="F5" s="166" t="s">
        <v>70</v>
      </c>
      <c r="G5" s="18" t="s">
        <v>71</v>
      </c>
      <c r="H5" s="18" t="s">
        <v>274</v>
      </c>
      <c r="I5" s="19" t="s">
        <v>193</v>
      </c>
      <c r="J5" s="20" t="s">
        <v>64</v>
      </c>
    </row>
    <row r="6" spans="1:10" ht="77.25" thickBot="1" x14ac:dyDescent="0.3">
      <c r="A6" s="336"/>
      <c r="B6" s="334"/>
      <c r="C6" s="333"/>
      <c r="D6" s="31" t="s">
        <v>65</v>
      </c>
      <c r="E6" s="18" t="s">
        <v>277</v>
      </c>
      <c r="F6" s="166" t="s">
        <v>73</v>
      </c>
      <c r="G6" s="18" t="s">
        <v>71</v>
      </c>
      <c r="H6" s="18" t="s">
        <v>274</v>
      </c>
      <c r="I6" s="19" t="s">
        <v>14</v>
      </c>
      <c r="J6" s="20" t="s">
        <v>64</v>
      </c>
    </row>
    <row r="7" spans="1:10" ht="51" customHeight="1" thickBot="1" x14ac:dyDescent="0.3">
      <c r="A7" s="335" t="s">
        <v>27</v>
      </c>
      <c r="B7" s="330" t="s">
        <v>74</v>
      </c>
      <c r="C7" s="330" t="s">
        <v>28</v>
      </c>
      <c r="D7" s="19" t="s">
        <v>62</v>
      </c>
      <c r="E7" s="18" t="s">
        <v>276</v>
      </c>
      <c r="F7" s="166" t="s">
        <v>75</v>
      </c>
      <c r="G7" s="18" t="s">
        <v>71</v>
      </c>
      <c r="H7" s="18" t="s">
        <v>274</v>
      </c>
      <c r="I7" s="19" t="s">
        <v>66</v>
      </c>
      <c r="J7" s="20" t="s">
        <v>64</v>
      </c>
    </row>
    <row r="8" spans="1:10" ht="77.25" thickBot="1" x14ac:dyDescent="0.3">
      <c r="A8" s="336"/>
      <c r="B8" s="334"/>
      <c r="C8" s="334"/>
      <c r="D8" s="19" t="s">
        <v>65</v>
      </c>
      <c r="E8" s="18" t="s">
        <v>277</v>
      </c>
      <c r="F8" s="166" t="s">
        <v>76</v>
      </c>
      <c r="G8" s="18" t="s">
        <v>71</v>
      </c>
      <c r="H8" s="18" t="s">
        <v>274</v>
      </c>
      <c r="I8" s="19" t="s">
        <v>66</v>
      </c>
      <c r="J8" s="20" t="s">
        <v>64</v>
      </c>
    </row>
    <row r="9" spans="1:10" ht="77.25" thickBot="1" x14ac:dyDescent="0.3">
      <c r="A9" s="335" t="s">
        <v>31</v>
      </c>
      <c r="B9" s="330" t="s">
        <v>53</v>
      </c>
      <c r="C9" s="332" t="s">
        <v>28</v>
      </c>
      <c r="D9" s="31" t="s">
        <v>62</v>
      </c>
      <c r="E9" s="18" t="s">
        <v>63</v>
      </c>
      <c r="F9" s="166" t="s">
        <v>78</v>
      </c>
      <c r="G9" s="25" t="s">
        <v>71</v>
      </c>
      <c r="H9" s="18" t="s">
        <v>274</v>
      </c>
      <c r="I9" s="17" t="s">
        <v>67</v>
      </c>
      <c r="J9" s="26" t="s">
        <v>64</v>
      </c>
    </row>
    <row r="10" spans="1:10" ht="77.25" thickBot="1" x14ac:dyDescent="0.3">
      <c r="A10" s="336"/>
      <c r="B10" s="334"/>
      <c r="C10" s="334"/>
      <c r="D10" s="21" t="s">
        <v>65</v>
      </c>
      <c r="E10" s="13" t="s">
        <v>277</v>
      </c>
      <c r="F10" s="167" t="s">
        <v>77</v>
      </c>
      <c r="G10" s="13" t="s">
        <v>71</v>
      </c>
      <c r="H10" s="18" t="s">
        <v>274</v>
      </c>
      <c r="I10" s="32" t="s">
        <v>67</v>
      </c>
      <c r="J10" s="22" t="s">
        <v>64</v>
      </c>
    </row>
    <row r="11" spans="1:10" ht="77.25" thickBot="1" x14ac:dyDescent="0.3">
      <c r="A11" s="330" t="s">
        <v>22</v>
      </c>
      <c r="B11" s="330" t="s">
        <v>79</v>
      </c>
      <c r="C11" s="328" t="s">
        <v>23</v>
      </c>
      <c r="D11" s="31" t="s">
        <v>62</v>
      </c>
      <c r="E11" s="18" t="s">
        <v>277</v>
      </c>
      <c r="F11" s="166" t="s">
        <v>81</v>
      </c>
      <c r="G11" s="18" t="s">
        <v>71</v>
      </c>
      <c r="H11" s="18" t="s">
        <v>274</v>
      </c>
      <c r="I11" s="20" t="s">
        <v>68</v>
      </c>
      <c r="J11" s="23" t="s">
        <v>64</v>
      </c>
    </row>
    <row r="12" spans="1:10" ht="77.25" thickBot="1" x14ac:dyDescent="0.3">
      <c r="A12" s="331"/>
      <c r="B12" s="331"/>
      <c r="C12" s="329"/>
      <c r="D12" s="12" t="s">
        <v>65</v>
      </c>
      <c r="E12" s="7" t="s">
        <v>277</v>
      </c>
      <c r="F12" s="168" t="s">
        <v>80</v>
      </c>
      <c r="G12" s="7" t="s">
        <v>71</v>
      </c>
      <c r="H12" s="18" t="s">
        <v>274</v>
      </c>
      <c r="I12" s="8" t="s">
        <v>68</v>
      </c>
      <c r="J12" s="33" t="s">
        <v>64</v>
      </c>
    </row>
    <row r="13" spans="1:10" ht="39" thickBot="1" x14ac:dyDescent="0.3">
      <c r="A13" s="31" t="s">
        <v>33</v>
      </c>
      <c r="B13" s="19" t="s">
        <v>39</v>
      </c>
      <c r="C13" s="19" t="s">
        <v>40</v>
      </c>
      <c r="D13" s="142" t="s">
        <v>268</v>
      </c>
      <c r="E13" s="142" t="s">
        <v>269</v>
      </c>
      <c r="F13" s="169" t="s">
        <v>270</v>
      </c>
      <c r="G13" s="142" t="s">
        <v>71</v>
      </c>
      <c r="H13" s="142" t="s">
        <v>274</v>
      </c>
      <c r="I13" s="142" t="s">
        <v>271</v>
      </c>
      <c r="J13" s="142" t="s">
        <v>275</v>
      </c>
    </row>
    <row r="14" spans="1:10" ht="39" thickBot="1" x14ac:dyDescent="0.3">
      <c r="A14" s="8" t="s">
        <v>31</v>
      </c>
      <c r="B14" s="8" t="s">
        <v>41</v>
      </c>
      <c r="C14" s="8" t="s">
        <v>40</v>
      </c>
      <c r="D14" s="142" t="s">
        <v>268</v>
      </c>
      <c r="E14" s="142" t="s">
        <v>269</v>
      </c>
      <c r="F14" s="169">
        <v>170</v>
      </c>
      <c r="G14" s="142" t="s">
        <v>71</v>
      </c>
      <c r="H14" s="142" t="s">
        <v>274</v>
      </c>
      <c r="I14" s="142" t="s">
        <v>272</v>
      </c>
      <c r="J14" s="142" t="s">
        <v>275</v>
      </c>
    </row>
    <row r="15" spans="1:10" ht="39" thickBot="1" x14ac:dyDescent="0.3">
      <c r="A15" s="31" t="s">
        <v>22</v>
      </c>
      <c r="B15" s="19" t="s">
        <v>42</v>
      </c>
      <c r="C15" s="19" t="s">
        <v>40</v>
      </c>
      <c r="D15" s="142" t="s">
        <v>268</v>
      </c>
      <c r="E15" s="142" t="s">
        <v>269</v>
      </c>
      <c r="F15" s="169">
        <v>170</v>
      </c>
      <c r="G15" s="142" t="s">
        <v>71</v>
      </c>
      <c r="H15" s="142" t="s">
        <v>274</v>
      </c>
      <c r="I15" s="142" t="s">
        <v>272</v>
      </c>
      <c r="J15" s="142" t="s">
        <v>275</v>
      </c>
    </row>
  </sheetData>
  <mergeCells count="16">
    <mergeCell ref="C2:C4"/>
    <mergeCell ref="D2:D4"/>
    <mergeCell ref="E2:E4"/>
    <mergeCell ref="I2:I4"/>
    <mergeCell ref="C9:C10"/>
    <mergeCell ref="C11:C12"/>
    <mergeCell ref="B11:B12"/>
    <mergeCell ref="A11:A12"/>
    <mergeCell ref="C5:C6"/>
    <mergeCell ref="B5:B6"/>
    <mergeCell ref="A5:A6"/>
    <mergeCell ref="A7:A8"/>
    <mergeCell ref="B7:B8"/>
    <mergeCell ref="C7:C8"/>
    <mergeCell ref="A9:A10"/>
    <mergeCell ref="B9:B10"/>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
  <sheetViews>
    <sheetView workbookViewId="0">
      <selection activeCell="D7" sqref="D7"/>
    </sheetView>
  </sheetViews>
  <sheetFormatPr defaultRowHeight="15" x14ac:dyDescent="0.25"/>
  <cols>
    <col min="2" max="2" width="21.42578125" customWidth="1"/>
    <col min="3" max="3" width="19.28515625" customWidth="1"/>
    <col min="4" max="4" width="17.85546875" customWidth="1"/>
    <col min="5" max="5" width="17.140625" customWidth="1"/>
    <col min="6" max="9" width="13.7109375" customWidth="1"/>
    <col min="10" max="10" width="40.85546875" customWidth="1"/>
  </cols>
  <sheetData>
    <row r="1" spans="1:10" ht="15.75" thickBot="1" x14ac:dyDescent="0.3"/>
    <row r="2" spans="1:10" ht="25.5" x14ac:dyDescent="0.25">
      <c r="A2" s="42" t="s">
        <v>0</v>
      </c>
      <c r="B2" s="4"/>
      <c r="C2" s="324" t="s">
        <v>3</v>
      </c>
      <c r="D2" s="324" t="s">
        <v>60</v>
      </c>
      <c r="E2" s="346" t="s">
        <v>61</v>
      </c>
      <c r="F2" s="143" t="s">
        <v>7</v>
      </c>
      <c r="G2" s="143" t="s">
        <v>409</v>
      </c>
      <c r="H2" s="143" t="s">
        <v>8</v>
      </c>
      <c r="I2" s="143" t="s">
        <v>387</v>
      </c>
      <c r="J2" s="346" t="s">
        <v>9</v>
      </c>
    </row>
    <row r="3" spans="1:10" ht="30" x14ac:dyDescent="0.25">
      <c r="A3" s="43" t="s">
        <v>1</v>
      </c>
      <c r="B3" s="5" t="s">
        <v>2</v>
      </c>
      <c r="C3" s="325"/>
      <c r="D3" s="325"/>
      <c r="E3" s="347"/>
      <c r="F3" s="144" t="s">
        <v>6</v>
      </c>
      <c r="G3" s="145" t="s">
        <v>407</v>
      </c>
      <c r="H3" s="144" t="s">
        <v>136</v>
      </c>
      <c r="I3" s="144" t="s">
        <v>386</v>
      </c>
      <c r="J3" s="347"/>
    </row>
    <row r="4" spans="1:10" ht="15.75" thickBot="1" x14ac:dyDescent="0.3">
      <c r="A4" s="3"/>
      <c r="B4" s="6"/>
      <c r="C4" s="345"/>
      <c r="D4" s="325"/>
      <c r="E4" s="347"/>
      <c r="F4" s="146"/>
      <c r="G4" s="145"/>
      <c r="H4" s="146"/>
      <c r="I4" s="145" t="s">
        <v>136</v>
      </c>
      <c r="J4" s="347"/>
    </row>
    <row r="5" spans="1:10" ht="51.75" customHeight="1" thickBot="1" x14ac:dyDescent="0.3">
      <c r="A5" s="340" t="s">
        <v>18</v>
      </c>
      <c r="B5" s="340" t="s">
        <v>87</v>
      </c>
      <c r="C5" s="338" t="s">
        <v>88</v>
      </c>
      <c r="D5" s="14" t="s">
        <v>373</v>
      </c>
      <c r="E5" s="173" t="s">
        <v>379</v>
      </c>
      <c r="F5" s="148" t="s">
        <v>83</v>
      </c>
      <c r="G5" s="34">
        <v>90</v>
      </c>
      <c r="H5" s="34">
        <v>27360</v>
      </c>
      <c r="I5" s="170">
        <v>27664</v>
      </c>
      <c r="J5" s="342" t="s">
        <v>420</v>
      </c>
    </row>
    <row r="6" spans="1:10" ht="51.75" thickBot="1" x14ac:dyDescent="0.3">
      <c r="A6" s="341"/>
      <c r="B6" s="341"/>
      <c r="C6" s="339"/>
      <c r="D6" s="59" t="s">
        <v>378</v>
      </c>
      <c r="E6" s="173" t="s">
        <v>379</v>
      </c>
      <c r="F6" s="148" t="s">
        <v>83</v>
      </c>
      <c r="G6" s="44">
        <v>4</v>
      </c>
      <c r="H6" s="149">
        <v>1216</v>
      </c>
      <c r="I6" s="171">
        <v>1520</v>
      </c>
      <c r="J6" s="343"/>
    </row>
    <row r="7" spans="1:10" ht="38.25" customHeight="1" thickBot="1" x14ac:dyDescent="0.3">
      <c r="A7" s="340" t="s">
        <v>18</v>
      </c>
      <c r="B7" s="340" t="s">
        <v>89</v>
      </c>
      <c r="C7" s="338" t="s">
        <v>84</v>
      </c>
      <c r="D7" s="14" t="s">
        <v>373</v>
      </c>
      <c r="E7" s="173" t="s">
        <v>379</v>
      </c>
      <c r="F7" s="139" t="s">
        <v>86</v>
      </c>
      <c r="G7" s="34">
        <v>90</v>
      </c>
      <c r="H7" s="139">
        <v>23400</v>
      </c>
      <c r="I7" s="172">
        <v>23660</v>
      </c>
      <c r="J7" s="342" t="s">
        <v>421</v>
      </c>
    </row>
    <row r="8" spans="1:10" ht="43.5" customHeight="1" thickBot="1" x14ac:dyDescent="0.3">
      <c r="A8" s="341"/>
      <c r="B8" s="341"/>
      <c r="C8" s="339"/>
      <c r="D8" s="59" t="s">
        <v>405</v>
      </c>
      <c r="E8" s="173" t="s">
        <v>379</v>
      </c>
      <c r="F8" s="139" t="s">
        <v>86</v>
      </c>
      <c r="G8" s="44">
        <v>4</v>
      </c>
      <c r="H8" s="139">
        <v>1040</v>
      </c>
      <c r="I8" s="172">
        <v>1300</v>
      </c>
      <c r="J8" s="343"/>
    </row>
    <row r="9" spans="1:10" ht="43.5" customHeight="1" thickBot="1" x14ac:dyDescent="0.3">
      <c r="A9" s="340" t="s">
        <v>18</v>
      </c>
      <c r="B9" s="340" t="s">
        <v>418</v>
      </c>
      <c r="C9" s="338" t="s">
        <v>385</v>
      </c>
      <c r="D9" s="14" t="s">
        <v>373</v>
      </c>
      <c r="E9" s="173" t="s">
        <v>379</v>
      </c>
      <c r="F9" s="139" t="s">
        <v>406</v>
      </c>
      <c r="G9" s="34">
        <v>90</v>
      </c>
      <c r="H9" s="139">
        <v>34830</v>
      </c>
      <c r="I9" s="172">
        <v>35217</v>
      </c>
      <c r="J9" s="342" t="s">
        <v>419</v>
      </c>
    </row>
    <row r="10" spans="1:10" ht="51.75" thickBot="1" x14ac:dyDescent="0.3">
      <c r="A10" s="341"/>
      <c r="B10" s="341"/>
      <c r="C10" s="339"/>
      <c r="D10" s="59" t="s">
        <v>378</v>
      </c>
      <c r="E10" s="173" t="s">
        <v>379</v>
      </c>
      <c r="F10" s="139" t="s">
        <v>406</v>
      </c>
      <c r="G10" s="49">
        <v>4</v>
      </c>
      <c r="H10" s="139">
        <v>1548</v>
      </c>
      <c r="I10" s="172">
        <v>1935</v>
      </c>
      <c r="J10" s="344"/>
    </row>
    <row r="13" spans="1:10" s="39" customFormat="1" ht="18.75" customHeight="1" x14ac:dyDescent="0.25">
      <c r="A13" s="45"/>
      <c r="B13" s="46"/>
      <c r="C13" s="46"/>
      <c r="D13" s="46"/>
      <c r="E13" s="46"/>
      <c r="F13" s="46"/>
      <c r="G13" s="46"/>
      <c r="H13" s="46"/>
      <c r="I13" s="46"/>
      <c r="J13" s="46"/>
    </row>
    <row r="28" spans="1:5" ht="51.75" customHeight="1" x14ac:dyDescent="0.25">
      <c r="A28" s="337" t="s">
        <v>422</v>
      </c>
      <c r="B28" s="337"/>
      <c r="C28" s="337"/>
      <c r="D28" s="337"/>
      <c r="E28" s="337"/>
    </row>
  </sheetData>
  <mergeCells count="17">
    <mergeCell ref="C2:C4"/>
    <mergeCell ref="D2:D4"/>
    <mergeCell ref="E2:E4"/>
    <mergeCell ref="J2:J4"/>
    <mergeCell ref="J5:J6"/>
    <mergeCell ref="J7:J8"/>
    <mergeCell ref="J9:J10"/>
    <mergeCell ref="B5:B6"/>
    <mergeCell ref="A5:A6"/>
    <mergeCell ref="C5:C6"/>
    <mergeCell ref="B7:B8"/>
    <mergeCell ref="A7:A8"/>
    <mergeCell ref="A28:E28"/>
    <mergeCell ref="C7:C8"/>
    <mergeCell ref="A9:A10"/>
    <mergeCell ref="B9:B10"/>
    <mergeCell ref="C9:C10"/>
  </mergeCells>
  <pageMargins left="0.7" right="0.7" top="0.75" bottom="0.75" header="0.3" footer="0.3"/>
  <pageSetup scale="5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abSelected="1" topLeftCell="A4" workbookViewId="0">
      <selection activeCell="H10" sqref="H10"/>
    </sheetView>
  </sheetViews>
  <sheetFormatPr defaultRowHeight="15" x14ac:dyDescent="0.25"/>
  <cols>
    <col min="2" max="2" width="21.42578125" customWidth="1"/>
    <col min="3" max="3" width="19.28515625" customWidth="1"/>
    <col min="4" max="4" width="17.85546875" customWidth="1"/>
    <col min="5" max="5" width="17.140625" customWidth="1"/>
    <col min="6" max="9" width="13.7109375" customWidth="1"/>
    <col min="10" max="10" width="40.85546875" customWidth="1"/>
  </cols>
  <sheetData>
    <row r="1" spans="1:10" ht="15.75" thickBot="1" x14ac:dyDescent="0.3"/>
    <row r="2" spans="1:10" ht="25.5" x14ac:dyDescent="0.25">
      <c r="A2" s="1" t="s">
        <v>0</v>
      </c>
      <c r="B2" s="143"/>
      <c r="C2" s="346" t="s">
        <v>3</v>
      </c>
      <c r="D2" s="346" t="s">
        <v>60</v>
      </c>
      <c r="E2" s="346" t="s">
        <v>376</v>
      </c>
      <c r="F2" s="143" t="s">
        <v>7</v>
      </c>
      <c r="G2" s="143" t="s">
        <v>409</v>
      </c>
      <c r="H2" s="143" t="s">
        <v>8</v>
      </c>
      <c r="I2" s="143" t="s">
        <v>413</v>
      </c>
      <c r="J2" s="346" t="s">
        <v>9</v>
      </c>
    </row>
    <row r="3" spans="1:10" ht="30" x14ac:dyDescent="0.25">
      <c r="A3" s="2" t="s">
        <v>1</v>
      </c>
      <c r="B3" s="144" t="s">
        <v>2</v>
      </c>
      <c r="C3" s="347"/>
      <c r="D3" s="347"/>
      <c r="E3" s="347"/>
      <c r="F3" s="144" t="s">
        <v>6</v>
      </c>
      <c r="G3" s="145" t="s">
        <v>407</v>
      </c>
      <c r="H3" s="144" t="s">
        <v>136</v>
      </c>
      <c r="I3" s="144" t="s">
        <v>414</v>
      </c>
      <c r="J3" s="347"/>
    </row>
    <row r="4" spans="1:10" ht="15.75" thickBot="1" x14ac:dyDescent="0.3">
      <c r="A4" s="3"/>
      <c r="B4" s="150"/>
      <c r="C4" s="354"/>
      <c r="D4" s="347"/>
      <c r="E4" s="347"/>
      <c r="F4" s="146"/>
      <c r="G4" s="145"/>
      <c r="H4" s="146"/>
      <c r="I4" s="145" t="s">
        <v>136</v>
      </c>
      <c r="J4" s="347"/>
    </row>
    <row r="5" spans="1:10" ht="51.75" customHeight="1" thickBot="1" x14ac:dyDescent="0.3">
      <c r="A5" s="340" t="s">
        <v>18</v>
      </c>
      <c r="B5" s="355" t="s">
        <v>87</v>
      </c>
      <c r="C5" s="358" t="s">
        <v>88</v>
      </c>
      <c r="D5" s="151" t="s">
        <v>374</v>
      </c>
      <c r="E5" s="147" t="s">
        <v>377</v>
      </c>
      <c r="F5" s="170" t="s">
        <v>82</v>
      </c>
      <c r="G5" s="34">
        <v>90</v>
      </c>
      <c r="H5" s="34" t="s">
        <v>411</v>
      </c>
      <c r="I5" s="174">
        <v>13832</v>
      </c>
      <c r="J5" s="351" t="s">
        <v>410</v>
      </c>
    </row>
    <row r="6" spans="1:10" ht="39" thickBot="1" x14ac:dyDescent="0.3">
      <c r="A6" s="357"/>
      <c r="B6" s="356"/>
      <c r="C6" s="359"/>
      <c r="D6" s="152" t="s">
        <v>375</v>
      </c>
      <c r="E6" s="147" t="s">
        <v>377</v>
      </c>
      <c r="F6" s="176" t="s">
        <v>82</v>
      </c>
      <c r="G6" s="44">
        <v>4</v>
      </c>
      <c r="H6" s="34" t="s">
        <v>426</v>
      </c>
      <c r="I6" s="175">
        <v>760</v>
      </c>
      <c r="J6" s="352"/>
    </row>
    <row r="7" spans="1:10" ht="51.75" customHeight="1" thickBot="1" x14ac:dyDescent="0.3">
      <c r="A7" s="349" t="s">
        <v>18</v>
      </c>
      <c r="B7" s="350" t="s">
        <v>89</v>
      </c>
      <c r="C7" s="350" t="s">
        <v>84</v>
      </c>
      <c r="D7" s="153" t="s">
        <v>372</v>
      </c>
      <c r="E7" s="147" t="s">
        <v>377</v>
      </c>
      <c r="F7" s="177" t="s">
        <v>85</v>
      </c>
      <c r="G7" s="34">
        <v>90</v>
      </c>
      <c r="H7" s="34" t="s">
        <v>412</v>
      </c>
      <c r="I7" s="175">
        <v>11830</v>
      </c>
      <c r="J7" s="351" t="s">
        <v>410</v>
      </c>
    </row>
    <row r="8" spans="1:10" ht="39" thickBot="1" x14ac:dyDescent="0.3">
      <c r="A8" s="349"/>
      <c r="B8" s="350"/>
      <c r="C8" s="350"/>
      <c r="D8" s="153" t="s">
        <v>408</v>
      </c>
      <c r="E8" s="147" t="s">
        <v>377</v>
      </c>
      <c r="F8" s="177" t="s">
        <v>85</v>
      </c>
      <c r="G8" s="44">
        <v>4</v>
      </c>
      <c r="H8" s="34" t="s">
        <v>427</v>
      </c>
      <c r="I8" s="175">
        <v>650</v>
      </c>
      <c r="J8" s="352"/>
    </row>
    <row r="9" spans="1:10" ht="51.75" customHeight="1" thickBot="1" x14ac:dyDescent="0.3">
      <c r="A9" s="349" t="s">
        <v>18</v>
      </c>
      <c r="B9" s="350" t="s">
        <v>384</v>
      </c>
      <c r="C9" s="350" t="s">
        <v>385</v>
      </c>
      <c r="D9" s="153" t="s">
        <v>372</v>
      </c>
      <c r="E9" s="147" t="s">
        <v>377</v>
      </c>
      <c r="F9" s="177" t="s">
        <v>416</v>
      </c>
      <c r="G9" s="34">
        <v>90</v>
      </c>
      <c r="H9" s="34" t="s">
        <v>417</v>
      </c>
      <c r="I9" s="175">
        <v>17536</v>
      </c>
      <c r="J9" s="353" t="s">
        <v>415</v>
      </c>
    </row>
    <row r="10" spans="1:10" ht="39" thickBot="1" x14ac:dyDescent="0.3">
      <c r="A10" s="349"/>
      <c r="B10" s="350"/>
      <c r="C10" s="350"/>
      <c r="D10" s="153" t="s">
        <v>408</v>
      </c>
      <c r="E10" s="147" t="s">
        <v>377</v>
      </c>
      <c r="F10" s="177" t="s">
        <v>416</v>
      </c>
      <c r="G10" s="49">
        <v>4</v>
      </c>
      <c r="H10" s="34" t="s">
        <v>428</v>
      </c>
      <c r="I10" s="175">
        <v>965</v>
      </c>
      <c r="J10" s="352"/>
    </row>
    <row r="13" spans="1:10" s="39" customFormat="1" ht="18.75" customHeight="1" x14ac:dyDescent="0.25">
      <c r="A13" s="40"/>
      <c r="B13" s="41"/>
      <c r="C13" s="41"/>
      <c r="D13" s="41"/>
      <c r="E13" s="41"/>
      <c r="F13" s="41"/>
      <c r="G13" s="46"/>
      <c r="H13" s="46"/>
      <c r="I13" s="46"/>
      <c r="J13" s="41"/>
    </row>
    <row r="30" spans="1:5" ht="51.75" customHeight="1" x14ac:dyDescent="0.25">
      <c r="A30" s="348" t="s">
        <v>422</v>
      </c>
      <c r="B30" s="348"/>
      <c r="C30" s="348"/>
      <c r="D30" s="348"/>
      <c r="E30" s="348"/>
    </row>
  </sheetData>
  <mergeCells count="17">
    <mergeCell ref="C2:C4"/>
    <mergeCell ref="D2:D4"/>
    <mergeCell ref="E2:E4"/>
    <mergeCell ref="J2:J4"/>
    <mergeCell ref="A7:A8"/>
    <mergeCell ref="C7:C8"/>
    <mergeCell ref="B5:B6"/>
    <mergeCell ref="A5:A6"/>
    <mergeCell ref="C5:C6"/>
    <mergeCell ref="B7:B8"/>
    <mergeCell ref="A30:E30"/>
    <mergeCell ref="A9:A10"/>
    <mergeCell ref="B9:B10"/>
    <mergeCell ref="C9:C10"/>
    <mergeCell ref="J5:J6"/>
    <mergeCell ref="J7:J8"/>
    <mergeCell ref="J9:J10"/>
  </mergeCells>
  <pageMargins left="0.7" right="0.7" top="0.75" bottom="0.75" header="0.3" footer="0.3"/>
  <pageSetup scale="5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85" zoomScaleNormal="85" workbookViewId="0">
      <selection activeCell="G10" sqref="G10"/>
    </sheetView>
  </sheetViews>
  <sheetFormatPr defaultRowHeight="15" x14ac:dyDescent="0.25"/>
  <cols>
    <col min="1" max="1" width="11.7109375" bestFit="1" customWidth="1"/>
    <col min="2" max="2" width="14" bestFit="1" customWidth="1"/>
    <col min="3" max="3" width="16.7109375" bestFit="1" customWidth="1"/>
    <col min="4" max="4" width="14.42578125" bestFit="1" customWidth="1"/>
    <col min="5" max="5" width="10.7109375" bestFit="1" customWidth="1"/>
    <col min="6" max="6" width="10.7109375" customWidth="1"/>
    <col min="7" max="7" width="45" bestFit="1" customWidth="1"/>
    <col min="8" max="8" width="10.5703125" bestFit="1" customWidth="1"/>
  </cols>
  <sheetData>
    <row r="1" spans="1:8" ht="15.75" thickBot="1" x14ac:dyDescent="0.3"/>
    <row r="2" spans="1:8" ht="25.5" customHeight="1" x14ac:dyDescent="0.25">
      <c r="A2" s="35" t="s">
        <v>0</v>
      </c>
      <c r="B2" s="27"/>
      <c r="C2" s="360" t="s">
        <v>3</v>
      </c>
      <c r="D2" s="27" t="s">
        <v>7</v>
      </c>
      <c r="E2" s="27" t="s">
        <v>8</v>
      </c>
      <c r="F2" s="360" t="s">
        <v>424</v>
      </c>
      <c r="G2" s="360" t="s">
        <v>9</v>
      </c>
      <c r="H2" s="27"/>
    </row>
    <row r="3" spans="1:8" x14ac:dyDescent="0.25">
      <c r="A3" s="36" t="s">
        <v>1</v>
      </c>
      <c r="B3" s="28" t="s">
        <v>2</v>
      </c>
      <c r="C3" s="361"/>
      <c r="D3" s="28" t="s">
        <v>90</v>
      </c>
      <c r="E3" s="28" t="s">
        <v>90</v>
      </c>
      <c r="F3" s="361"/>
      <c r="G3" s="361"/>
      <c r="H3" s="28" t="s">
        <v>10</v>
      </c>
    </row>
    <row r="4" spans="1:8" ht="15.75" thickBot="1" x14ac:dyDescent="0.3">
      <c r="A4" s="29"/>
      <c r="B4" s="28"/>
      <c r="C4" s="361"/>
      <c r="D4" s="30"/>
      <c r="E4" s="30"/>
      <c r="F4" s="362"/>
      <c r="G4" s="361"/>
      <c r="H4" s="30"/>
    </row>
    <row r="5" spans="1:8" ht="39" thickBot="1" x14ac:dyDescent="0.3">
      <c r="A5" s="14" t="s">
        <v>31</v>
      </c>
      <c r="B5" s="15" t="s">
        <v>91</v>
      </c>
      <c r="C5" s="179" t="s">
        <v>92</v>
      </c>
      <c r="D5" s="34">
        <v>4.8</v>
      </c>
      <c r="E5" s="34">
        <v>19.2</v>
      </c>
      <c r="F5" s="178">
        <f t="shared" ref="F5:F14" si="0">E5+D5</f>
        <v>24</v>
      </c>
      <c r="G5" s="16" t="s">
        <v>261</v>
      </c>
      <c r="H5" s="24" t="s">
        <v>262</v>
      </c>
    </row>
    <row r="6" spans="1:8" ht="31.5" customHeight="1" thickBot="1" x14ac:dyDescent="0.3">
      <c r="A6" s="9" t="s">
        <v>31</v>
      </c>
      <c r="B6" s="9" t="s">
        <v>93</v>
      </c>
      <c r="C6" s="180" t="s">
        <v>94</v>
      </c>
      <c r="D6" s="34">
        <v>1.5</v>
      </c>
      <c r="E6" s="34">
        <v>0.2</v>
      </c>
      <c r="F6" s="178">
        <f t="shared" si="0"/>
        <v>1.7</v>
      </c>
      <c r="G6" s="16" t="s">
        <v>263</v>
      </c>
      <c r="H6" s="24" t="s">
        <v>262</v>
      </c>
    </row>
    <row r="7" spans="1:8" ht="39" thickBot="1" x14ac:dyDescent="0.3">
      <c r="A7" s="14" t="s">
        <v>31</v>
      </c>
      <c r="B7" s="15" t="s">
        <v>95</v>
      </c>
      <c r="C7" s="179" t="s">
        <v>96</v>
      </c>
      <c r="D7" s="34">
        <v>1.5</v>
      </c>
      <c r="E7" s="34">
        <v>0.5</v>
      </c>
      <c r="F7" s="178">
        <f t="shared" si="0"/>
        <v>2</v>
      </c>
      <c r="G7" s="16" t="s">
        <v>263</v>
      </c>
      <c r="H7" s="24" t="s">
        <v>262</v>
      </c>
    </row>
    <row r="8" spans="1:8" ht="39" thickBot="1" x14ac:dyDescent="0.3">
      <c r="A8" s="14" t="s">
        <v>27</v>
      </c>
      <c r="B8" s="15" t="s">
        <v>97</v>
      </c>
      <c r="C8" s="179" t="s">
        <v>92</v>
      </c>
      <c r="D8" s="34">
        <v>4</v>
      </c>
      <c r="E8" s="34">
        <v>9</v>
      </c>
      <c r="F8" s="178">
        <f t="shared" si="0"/>
        <v>13</v>
      </c>
      <c r="G8" s="16" t="s">
        <v>261</v>
      </c>
      <c r="H8" s="24" t="s">
        <v>262</v>
      </c>
    </row>
    <row r="9" spans="1:8" ht="39" thickBot="1" x14ac:dyDescent="0.3">
      <c r="A9" s="14" t="s">
        <v>27</v>
      </c>
      <c r="B9" s="15" t="s">
        <v>98</v>
      </c>
      <c r="C9" s="179" t="s">
        <v>94</v>
      </c>
      <c r="D9" s="34">
        <v>1.5</v>
      </c>
      <c r="E9" s="34">
        <v>0.2</v>
      </c>
      <c r="F9" s="178">
        <f t="shared" si="0"/>
        <v>1.7</v>
      </c>
      <c r="G9" s="16" t="s">
        <v>263</v>
      </c>
      <c r="H9" s="24" t="s">
        <v>262</v>
      </c>
    </row>
    <row r="10" spans="1:8" ht="39" thickBot="1" x14ac:dyDescent="0.3">
      <c r="A10" s="14" t="s">
        <v>27</v>
      </c>
      <c r="B10" s="15" t="s">
        <v>99</v>
      </c>
      <c r="C10" s="179" t="s">
        <v>96</v>
      </c>
      <c r="D10" s="34">
        <v>1.5</v>
      </c>
      <c r="E10" s="34">
        <v>0.5</v>
      </c>
      <c r="F10" s="178">
        <f t="shared" si="0"/>
        <v>2</v>
      </c>
      <c r="G10" s="16" t="s">
        <v>263</v>
      </c>
      <c r="H10" s="24" t="s">
        <v>262</v>
      </c>
    </row>
    <row r="11" spans="1:8" ht="39" thickBot="1" x14ac:dyDescent="0.3">
      <c r="A11" s="14" t="s">
        <v>22</v>
      </c>
      <c r="B11" s="15" t="s">
        <v>100</v>
      </c>
      <c r="C11" s="179" t="s">
        <v>92</v>
      </c>
      <c r="D11" s="34">
        <v>4.8</v>
      </c>
      <c r="E11" s="34">
        <v>30</v>
      </c>
      <c r="F11" s="178">
        <f t="shared" si="0"/>
        <v>34.799999999999997</v>
      </c>
      <c r="G11" s="16" t="s">
        <v>261</v>
      </c>
      <c r="H11" s="24" t="s">
        <v>262</v>
      </c>
    </row>
    <row r="12" spans="1:8" ht="39" thickBot="1" x14ac:dyDescent="0.3">
      <c r="A12" s="14" t="s">
        <v>22</v>
      </c>
      <c r="B12" s="15" t="s">
        <v>101</v>
      </c>
      <c r="C12" s="179" t="s">
        <v>94</v>
      </c>
      <c r="D12" s="34">
        <v>1.5</v>
      </c>
      <c r="E12" s="34">
        <v>0.2</v>
      </c>
      <c r="F12" s="178">
        <f t="shared" si="0"/>
        <v>1.7</v>
      </c>
      <c r="G12" s="16" t="s">
        <v>263</v>
      </c>
      <c r="H12" s="24" t="s">
        <v>262</v>
      </c>
    </row>
    <row r="13" spans="1:8" ht="39" thickBot="1" x14ac:dyDescent="0.3">
      <c r="A13" s="14" t="s">
        <v>22</v>
      </c>
      <c r="B13" s="15" t="s">
        <v>102</v>
      </c>
      <c r="C13" s="179" t="s">
        <v>96</v>
      </c>
      <c r="D13" s="34">
        <v>1.5</v>
      </c>
      <c r="E13" s="34">
        <v>0.5</v>
      </c>
      <c r="F13" s="178">
        <f t="shared" si="0"/>
        <v>2</v>
      </c>
      <c r="G13" s="16" t="s">
        <v>263</v>
      </c>
      <c r="H13" s="24" t="s">
        <v>262</v>
      </c>
    </row>
    <row r="14" spans="1:8" ht="39" thickBot="1" x14ac:dyDescent="0.3">
      <c r="A14" s="14" t="s">
        <v>33</v>
      </c>
      <c r="B14" s="15" t="s">
        <v>103</v>
      </c>
      <c r="C14" s="179" t="s">
        <v>104</v>
      </c>
      <c r="D14" s="34">
        <v>4.5</v>
      </c>
      <c r="E14" s="34">
        <v>3.1</v>
      </c>
      <c r="F14" s="178">
        <f t="shared" si="0"/>
        <v>7.6</v>
      </c>
      <c r="G14" s="16" t="s">
        <v>261</v>
      </c>
      <c r="H14" s="24" t="s">
        <v>262</v>
      </c>
    </row>
    <row r="15" spans="1:8" ht="39" thickBot="1" x14ac:dyDescent="0.3">
      <c r="A15" s="14" t="s">
        <v>33</v>
      </c>
      <c r="B15" s="15" t="s">
        <v>105</v>
      </c>
      <c r="C15" s="179" t="s">
        <v>106</v>
      </c>
      <c r="D15" s="34">
        <v>2</v>
      </c>
      <c r="E15" s="34" t="s">
        <v>264</v>
      </c>
      <c r="F15" s="178">
        <v>2</v>
      </c>
      <c r="G15" s="16" t="s">
        <v>261</v>
      </c>
      <c r="H15" s="24" t="s">
        <v>262</v>
      </c>
    </row>
    <row r="16" spans="1:8" ht="39" thickBot="1" x14ac:dyDescent="0.3">
      <c r="A16" s="14" t="s">
        <v>33</v>
      </c>
      <c r="B16" s="15" t="s">
        <v>107</v>
      </c>
      <c r="C16" s="179" t="s">
        <v>92</v>
      </c>
      <c r="D16" s="34">
        <v>2.6</v>
      </c>
      <c r="E16" s="34">
        <v>42.4</v>
      </c>
      <c r="F16" s="178">
        <f>E16+D16</f>
        <v>45</v>
      </c>
      <c r="G16" s="16" t="s">
        <v>261</v>
      </c>
      <c r="H16" s="24" t="s">
        <v>262</v>
      </c>
    </row>
    <row r="17" spans="1:8" ht="51.75" thickBot="1" x14ac:dyDescent="0.3">
      <c r="A17" s="14" t="s">
        <v>33</v>
      </c>
      <c r="B17" s="15" t="s">
        <v>108</v>
      </c>
      <c r="C17" s="179" t="s">
        <v>109</v>
      </c>
      <c r="D17" s="34">
        <v>2.6</v>
      </c>
      <c r="E17" s="34" t="s">
        <v>264</v>
      </c>
      <c r="F17" s="178">
        <v>2.6</v>
      </c>
      <c r="G17" s="16" t="s">
        <v>261</v>
      </c>
      <c r="H17" s="24" t="s">
        <v>262</v>
      </c>
    </row>
    <row r="18" spans="1:8" ht="39" thickBot="1" x14ac:dyDescent="0.3">
      <c r="A18" s="14" t="s">
        <v>33</v>
      </c>
      <c r="B18" s="15" t="s">
        <v>110</v>
      </c>
      <c r="C18" s="179" t="s">
        <v>111</v>
      </c>
      <c r="D18" s="34">
        <v>1.5</v>
      </c>
      <c r="E18" s="34">
        <v>0.8</v>
      </c>
      <c r="F18" s="178">
        <f>E18+D18</f>
        <v>2.2999999999999998</v>
      </c>
      <c r="G18" s="16" t="s">
        <v>263</v>
      </c>
      <c r="H18" s="24" t="s">
        <v>262</v>
      </c>
    </row>
    <row r="19" spans="1:8" ht="39" thickBot="1" x14ac:dyDescent="0.3">
      <c r="A19" s="14" t="s">
        <v>33</v>
      </c>
      <c r="B19" s="16" t="s">
        <v>112</v>
      </c>
      <c r="C19" s="179" t="s">
        <v>113</v>
      </c>
      <c r="D19" s="34">
        <v>1.5</v>
      </c>
      <c r="E19" s="34">
        <v>0.3</v>
      </c>
      <c r="F19" s="178">
        <f>E19+D19</f>
        <v>1.8</v>
      </c>
      <c r="G19" s="16" t="s">
        <v>263</v>
      </c>
      <c r="H19" s="24" t="s">
        <v>262</v>
      </c>
    </row>
    <row r="20" spans="1:8" ht="26.25" thickBot="1" x14ac:dyDescent="0.3">
      <c r="A20" s="151" t="s">
        <v>33</v>
      </c>
      <c r="B20" s="148"/>
      <c r="C20" s="181" t="s">
        <v>265</v>
      </c>
      <c r="D20" s="34">
        <v>2.2999999999999998</v>
      </c>
      <c r="E20" s="34" t="s">
        <v>194</v>
      </c>
      <c r="F20" s="178">
        <v>2.2999999999999998</v>
      </c>
      <c r="G20" s="148" t="s">
        <v>263</v>
      </c>
      <c r="H20" s="24" t="s">
        <v>262</v>
      </c>
    </row>
  </sheetData>
  <mergeCells count="3">
    <mergeCell ref="C2:C4"/>
    <mergeCell ref="G2:G4"/>
    <mergeCell ref="F2: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Summary</vt:lpstr>
      <vt:lpstr>Lube oil</vt:lpstr>
      <vt:lpstr>Barrier Fluid</vt:lpstr>
      <vt:lpstr>Coolant</vt:lpstr>
      <vt:lpstr>Rinse Water(TURBINE)</vt:lpstr>
      <vt:lpstr>Cleaning Product (TURBINE)</vt:lpstr>
      <vt:lpstr>Chemicals</vt:lpstr>
      <vt:lpstr>'Barrier Fluid'!OLE_LINK1</vt:lpstr>
      <vt:lpstr>'Lube oil'!OLE_LINK1</vt:lpstr>
    </vt:vector>
  </TitlesOfParts>
  <Company>Saipem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Napolitano Amedeo</dc:creator>
  <cp:lastModifiedBy>Ani, Friday E SPDC-UIO/G/PMEL</cp:lastModifiedBy>
  <cp:lastPrinted>2017-04-30T10:50:19Z</cp:lastPrinted>
  <dcterms:created xsi:type="dcterms:W3CDTF">2016-11-22T13:11:13Z</dcterms:created>
  <dcterms:modified xsi:type="dcterms:W3CDTF">2017-06-05T09:29:53Z</dcterms:modified>
</cp:coreProperties>
</file>