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enna.Eleke\Desktop\2019\NLNG\Cadence\"/>
    </mc:Choice>
  </mc:AlternateContent>
  <xr:revisionPtr revIDLastSave="0" documentId="8_{9809AEA0-45D3-40C3-A576-55A0EB0465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mmary" sheetId="3" r:id="rId1"/>
    <sheet name="Pk1_2020 materials" sheetId="2" state="hidden" r:id="rId2"/>
    <sheet name="2019 Pk 2 materials" sheetId="5" r:id="rId3"/>
    <sheet name="Pk 2020 Materials -updated" sheetId="7" r:id="rId4"/>
    <sheet name="Pk 2_2020 materials" sheetId="1" r:id="rId5"/>
    <sheet name="Pk1 2021 materi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3" l="1"/>
  <c r="C24" i="3" l="1"/>
  <c r="C20" i="3"/>
  <c r="C12" i="3" l="1"/>
  <c r="C5" i="3"/>
  <c r="P42" i="1"/>
  <c r="F37" i="1"/>
  <c r="G37" i="1" s="1"/>
  <c r="F36" i="1"/>
  <c r="G36" i="1" s="1"/>
  <c r="F35" i="1"/>
  <c r="G35" i="1" s="1"/>
  <c r="F34" i="1"/>
  <c r="G34" i="1" s="1"/>
  <c r="I33" i="1"/>
  <c r="K33" i="1" s="1"/>
  <c r="H33" i="1"/>
  <c r="G33" i="1"/>
  <c r="T33" i="1" s="1"/>
  <c r="F33" i="1"/>
  <c r="F32" i="1"/>
  <c r="G32" i="1" s="1"/>
  <c r="I31" i="1"/>
  <c r="K31" i="1" s="1"/>
  <c r="H31" i="1"/>
  <c r="G31" i="1"/>
  <c r="T31" i="1" s="1"/>
  <c r="F31" i="1"/>
  <c r="F30" i="1"/>
  <c r="G30" i="1" s="1"/>
  <c r="I29" i="1"/>
  <c r="K29" i="1" s="1"/>
  <c r="H29" i="1"/>
  <c r="G29" i="1"/>
  <c r="T29" i="1" s="1"/>
  <c r="F29" i="1"/>
  <c r="F28" i="1"/>
  <c r="G28" i="1" s="1"/>
  <c r="I27" i="1"/>
  <c r="K27" i="1" s="1"/>
  <c r="H27" i="1"/>
  <c r="G27" i="1"/>
  <c r="T27" i="1" s="1"/>
  <c r="F27" i="1"/>
  <c r="F26" i="1"/>
  <c r="G26" i="1" s="1"/>
  <c r="I25" i="1"/>
  <c r="K25" i="1" s="1"/>
  <c r="H25" i="1"/>
  <c r="G25" i="1"/>
  <c r="T25" i="1" s="1"/>
  <c r="F25" i="1"/>
  <c r="F24" i="1"/>
  <c r="G24" i="1" s="1"/>
  <c r="F23" i="1"/>
  <c r="G23" i="1" s="1"/>
  <c r="F22" i="1"/>
  <c r="G22" i="1" s="1"/>
  <c r="F21" i="1"/>
  <c r="G21" i="1" s="1"/>
  <c r="F20" i="1"/>
  <c r="G20" i="1" s="1"/>
  <c r="I19" i="1"/>
  <c r="K19" i="1" s="1"/>
  <c r="H19" i="1"/>
  <c r="G19" i="1"/>
  <c r="T19" i="1" s="1"/>
  <c r="F19" i="1"/>
  <c r="P21" i="5"/>
  <c r="F16" i="5"/>
  <c r="G16" i="5" s="1"/>
  <c r="F15" i="5"/>
  <c r="G15" i="5" s="1"/>
  <c r="F14" i="5"/>
  <c r="G14" i="5" s="1"/>
  <c r="U13" i="5"/>
  <c r="I13" i="5"/>
  <c r="H13" i="5"/>
  <c r="K13" i="5" s="1"/>
  <c r="F13" i="5"/>
  <c r="U12" i="5"/>
  <c r="I12" i="5"/>
  <c r="K12" i="5" s="1"/>
  <c r="H12" i="5"/>
  <c r="F12" i="5"/>
  <c r="U11" i="5"/>
  <c r="K11" i="5"/>
  <c r="P11" i="5" s="1"/>
  <c r="S11" i="5" s="1"/>
  <c r="I11" i="5"/>
  <c r="H11" i="5"/>
  <c r="F11" i="5"/>
  <c r="G10" i="5"/>
  <c r="H10" i="5" s="1"/>
  <c r="F10" i="5"/>
  <c r="I9" i="5"/>
  <c r="K9" i="5" s="1"/>
  <c r="G9" i="5"/>
  <c r="H9" i="5" s="1"/>
  <c r="F9" i="5"/>
  <c r="G8" i="5"/>
  <c r="H8" i="5" s="1"/>
  <c r="F8" i="5"/>
  <c r="I7" i="5"/>
  <c r="K7" i="5" s="1"/>
  <c r="H7" i="5"/>
  <c r="G7" i="5"/>
  <c r="U7" i="5" s="1"/>
  <c r="F7" i="5"/>
  <c r="G6" i="5"/>
  <c r="H6" i="5" s="1"/>
  <c r="F6" i="5"/>
  <c r="I5" i="5"/>
  <c r="K5" i="5" s="1"/>
  <c r="H5" i="5"/>
  <c r="G5" i="5"/>
  <c r="U5" i="5" s="1"/>
  <c r="F5" i="5"/>
  <c r="G4" i="5"/>
  <c r="H4" i="5" s="1"/>
  <c r="F4" i="5"/>
  <c r="I3" i="5"/>
  <c r="K3" i="5" s="1"/>
  <c r="H3" i="5"/>
  <c r="G3" i="5"/>
  <c r="U3" i="5" s="1"/>
  <c r="F3" i="5"/>
  <c r="G2" i="5"/>
  <c r="H2" i="5" s="1"/>
  <c r="F2" i="5"/>
  <c r="I28" i="1" l="1"/>
  <c r="H28" i="1"/>
  <c r="T28" i="1"/>
  <c r="T35" i="1"/>
  <c r="I35" i="1"/>
  <c r="H35" i="1"/>
  <c r="T23" i="1"/>
  <c r="I23" i="1"/>
  <c r="K23" i="1" s="1"/>
  <c r="H23" i="1"/>
  <c r="I30" i="1"/>
  <c r="T30" i="1"/>
  <c r="H30" i="1"/>
  <c r="I36" i="1"/>
  <c r="T36" i="1"/>
  <c r="H36" i="1"/>
  <c r="I20" i="1"/>
  <c r="K20" i="1" s="1"/>
  <c r="T20" i="1"/>
  <c r="H20" i="1"/>
  <c r="I24" i="1"/>
  <c r="K24" i="1" s="1"/>
  <c r="T24" i="1"/>
  <c r="H24" i="1"/>
  <c r="P25" i="1"/>
  <c r="R25" i="1" s="1"/>
  <c r="S25" i="1"/>
  <c r="Q25" i="1"/>
  <c r="I32" i="1"/>
  <c r="H32" i="1"/>
  <c r="T32" i="1"/>
  <c r="P33" i="1"/>
  <c r="R33" i="1" s="1"/>
  <c r="S33" i="1"/>
  <c r="T37" i="1"/>
  <c r="I37" i="1"/>
  <c r="K37" i="1" s="1"/>
  <c r="H37" i="1"/>
  <c r="I22" i="1"/>
  <c r="H22" i="1"/>
  <c r="T22" i="1"/>
  <c r="P29" i="1"/>
  <c r="R29" i="1" s="1"/>
  <c r="S29" i="1"/>
  <c r="Q29" i="1"/>
  <c r="P19" i="1"/>
  <c r="S19" i="1"/>
  <c r="P31" i="1"/>
  <c r="R31" i="1" s="1"/>
  <c r="S31" i="1"/>
  <c r="T21" i="1"/>
  <c r="H21" i="1"/>
  <c r="I21" i="1"/>
  <c r="K21" i="1" s="1"/>
  <c r="I26" i="1"/>
  <c r="H26" i="1"/>
  <c r="T26" i="1"/>
  <c r="P27" i="1"/>
  <c r="R27" i="1" s="1"/>
  <c r="S27" i="1"/>
  <c r="I34" i="1"/>
  <c r="K34" i="1" s="1"/>
  <c r="T34" i="1"/>
  <c r="H34" i="1"/>
  <c r="T9" i="5"/>
  <c r="P9" i="5"/>
  <c r="S9" i="5" s="1"/>
  <c r="T5" i="5"/>
  <c r="P5" i="5"/>
  <c r="S5" i="5" s="1"/>
  <c r="P13" i="5"/>
  <c r="S13" i="5" s="1"/>
  <c r="T13" i="5"/>
  <c r="I15" i="5"/>
  <c r="H15" i="5"/>
  <c r="U15" i="5"/>
  <c r="T12" i="5"/>
  <c r="P12" i="5"/>
  <c r="S12" i="5" s="1"/>
  <c r="U16" i="5"/>
  <c r="I16" i="5"/>
  <c r="H16" i="5"/>
  <c r="U14" i="5"/>
  <c r="I14" i="5"/>
  <c r="K14" i="5" s="1"/>
  <c r="H14" i="5"/>
  <c r="T3" i="5"/>
  <c r="P3" i="5"/>
  <c r="S3" i="5" s="1"/>
  <c r="T7" i="5"/>
  <c r="P7" i="5"/>
  <c r="S7" i="5" s="1"/>
  <c r="U10" i="5"/>
  <c r="I2" i="5"/>
  <c r="K2" i="5" s="1"/>
  <c r="I4" i="5"/>
  <c r="K4" i="5" s="1"/>
  <c r="I6" i="5"/>
  <c r="K6" i="5" s="1"/>
  <c r="I8" i="5"/>
  <c r="K8" i="5" s="1"/>
  <c r="U9" i="5"/>
  <c r="I10" i="5"/>
  <c r="K10" i="5" s="1"/>
  <c r="U4" i="5"/>
  <c r="U6" i="5"/>
  <c r="U2" i="5"/>
  <c r="U8" i="5"/>
  <c r="T11" i="5"/>
  <c r="Q11" i="5" s="1"/>
  <c r="P74" i="7"/>
  <c r="F35" i="7"/>
  <c r="F34" i="7"/>
  <c r="K32" i="7"/>
  <c r="L32" i="7" s="1"/>
  <c r="K29" i="7"/>
  <c r="L29" i="7" s="1"/>
  <c r="Y29" i="7" s="1"/>
  <c r="L26" i="7"/>
  <c r="Y26" i="7" s="1"/>
  <c r="K25" i="7"/>
  <c r="L25" i="7" s="1"/>
  <c r="K24" i="7"/>
  <c r="L24" i="7" s="1"/>
  <c r="N24" i="7" s="1"/>
  <c r="K23" i="7"/>
  <c r="L23" i="7" s="1"/>
  <c r="K22" i="7"/>
  <c r="L22" i="7" s="1"/>
  <c r="N22" i="7" s="1"/>
  <c r="K21" i="7"/>
  <c r="L21" i="7" s="1"/>
  <c r="K17" i="7"/>
  <c r="L17" i="7" s="1"/>
  <c r="K16" i="7"/>
  <c r="L16" i="7" s="1"/>
  <c r="N16" i="7" s="1"/>
  <c r="K15" i="7"/>
  <c r="L15" i="7" s="1"/>
  <c r="K14" i="7"/>
  <c r="L14" i="7" s="1"/>
  <c r="K13" i="7"/>
  <c r="L13" i="7" s="1"/>
  <c r="K12" i="7"/>
  <c r="L12" i="7" s="1"/>
  <c r="N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N6" i="7" s="1"/>
  <c r="K5" i="7"/>
  <c r="L5" i="7" s="1"/>
  <c r="K4" i="7"/>
  <c r="L4" i="7" s="1"/>
  <c r="N4" i="7" s="1"/>
  <c r="K3" i="7"/>
  <c r="L3" i="7" s="1"/>
  <c r="Y3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K2" i="7"/>
  <c r="L2" i="7" s="1"/>
  <c r="N26" i="7" l="1"/>
  <c r="M26" i="7"/>
  <c r="Y9" i="7"/>
  <c r="N9" i="7"/>
  <c r="M9" i="7"/>
  <c r="Y17" i="7"/>
  <c r="N17" i="7"/>
  <c r="M17" i="7"/>
  <c r="Y5" i="7"/>
  <c r="M5" i="7"/>
  <c r="P5" i="7" s="1"/>
  <c r="N5" i="7"/>
  <c r="Y13" i="7"/>
  <c r="N13" i="7"/>
  <c r="M13" i="7"/>
  <c r="P13" i="7" s="1"/>
  <c r="N8" i="7"/>
  <c r="M8" i="7"/>
  <c r="Y23" i="7"/>
  <c r="N23" i="7"/>
  <c r="P23" i="7" s="1"/>
  <c r="M23" i="7"/>
  <c r="P21" i="1"/>
  <c r="R21" i="1" s="1"/>
  <c r="S21" i="1"/>
  <c r="Q21" i="1"/>
  <c r="P37" i="1"/>
  <c r="R37" i="1" s="1"/>
  <c r="S37" i="1"/>
  <c r="P23" i="1"/>
  <c r="R23" i="1" s="1"/>
  <c r="S23" i="1"/>
  <c r="P24" i="1"/>
  <c r="R24" i="1" s="1"/>
  <c r="S24" i="1"/>
  <c r="Q27" i="1"/>
  <c r="K22" i="1"/>
  <c r="Q33" i="1"/>
  <c r="K30" i="1"/>
  <c r="R19" i="1"/>
  <c r="P20" i="1"/>
  <c r="R20" i="1" s="1"/>
  <c r="S20" i="1"/>
  <c r="S34" i="1"/>
  <c r="P34" i="1"/>
  <c r="R34" i="1" s="1"/>
  <c r="K26" i="1"/>
  <c r="Q31" i="1"/>
  <c r="Q19" i="1"/>
  <c r="K32" i="1"/>
  <c r="K36" i="1"/>
  <c r="K35" i="1"/>
  <c r="K28" i="1"/>
  <c r="P6" i="5"/>
  <c r="S6" i="5" s="1"/>
  <c r="T6" i="5"/>
  <c r="Q3" i="5"/>
  <c r="Q13" i="5"/>
  <c r="P14" i="5"/>
  <c r="S14" i="5" s="1"/>
  <c r="T14" i="5"/>
  <c r="T10" i="5"/>
  <c r="P10" i="5"/>
  <c r="S10" i="5" s="1"/>
  <c r="T4" i="5"/>
  <c r="P4" i="5"/>
  <c r="S4" i="5" s="1"/>
  <c r="Q4" i="5" s="1"/>
  <c r="Q7" i="5"/>
  <c r="Q12" i="5"/>
  <c r="K15" i="5"/>
  <c r="Q9" i="5"/>
  <c r="T8" i="5"/>
  <c r="Q8" i="5" s="1"/>
  <c r="P8" i="5"/>
  <c r="S8" i="5" s="1"/>
  <c r="T2" i="5"/>
  <c r="P2" i="5"/>
  <c r="K16" i="5"/>
  <c r="Q5" i="5"/>
  <c r="N15" i="7"/>
  <c r="M15" i="7"/>
  <c r="Y15" i="7"/>
  <c r="N11" i="7"/>
  <c r="M11" i="7"/>
  <c r="Y11" i="7"/>
  <c r="N25" i="7"/>
  <c r="M25" i="7"/>
  <c r="Y25" i="7"/>
  <c r="N7" i="7"/>
  <c r="P7" i="7" s="1"/>
  <c r="M7" i="7"/>
  <c r="Y7" i="7"/>
  <c r="N21" i="7"/>
  <c r="M21" i="7"/>
  <c r="M14" i="7"/>
  <c r="Y14" i="7"/>
  <c r="N14" i="7"/>
  <c r="M16" i="7"/>
  <c r="P17" i="7"/>
  <c r="Y22" i="7"/>
  <c r="N32" i="7"/>
  <c r="M32" i="7"/>
  <c r="Y32" i="7"/>
  <c r="N3" i="7"/>
  <c r="M3" i="7"/>
  <c r="M10" i="7"/>
  <c r="Y10" i="7"/>
  <c r="Y12" i="7"/>
  <c r="Y21" i="7"/>
  <c r="M2" i="7"/>
  <c r="Y2" i="7"/>
  <c r="N10" i="7"/>
  <c r="M12" i="7"/>
  <c r="P12" i="7" s="1"/>
  <c r="P16" i="7"/>
  <c r="Y16" i="7"/>
  <c r="N2" i="7"/>
  <c r="P2" i="7" s="1"/>
  <c r="Y4" i="7"/>
  <c r="M4" i="7"/>
  <c r="P4" i="7" s="1"/>
  <c r="M6" i="7"/>
  <c r="P6" i="7" s="1"/>
  <c r="Y6" i="7"/>
  <c r="P8" i="7"/>
  <c r="Y8" i="7"/>
  <c r="M22" i="7"/>
  <c r="P22" i="7" s="1"/>
  <c r="M24" i="7"/>
  <c r="P24" i="7" s="1"/>
  <c r="Y24" i="7"/>
  <c r="P26" i="7"/>
  <c r="N29" i="7"/>
  <c r="M29" i="7"/>
  <c r="A40" i="2"/>
  <c r="A43" i="2"/>
  <c r="A46" i="2"/>
  <c r="A49" i="2"/>
  <c r="A52" i="2"/>
  <c r="A55" i="2"/>
  <c r="A58" i="2"/>
  <c r="A61" i="2"/>
  <c r="A64" i="2"/>
  <c r="A67" i="2"/>
  <c r="A70" i="2"/>
  <c r="A73" i="2"/>
  <c r="A76" i="2"/>
  <c r="A79" i="2"/>
  <c r="A82" i="2"/>
  <c r="A85" i="2"/>
  <c r="A88" i="2"/>
  <c r="F44" i="2"/>
  <c r="F43" i="2"/>
  <c r="A37" i="2"/>
  <c r="P21" i="7" l="1"/>
  <c r="P9" i="7"/>
  <c r="P10" i="7"/>
  <c r="X10" i="7" s="1"/>
  <c r="P32" i="1"/>
  <c r="R32" i="1" s="1"/>
  <c r="S32" i="1"/>
  <c r="Q28" i="1"/>
  <c r="P28" i="1"/>
  <c r="R28" i="1" s="1"/>
  <c r="S28" i="1"/>
  <c r="Q34" i="1"/>
  <c r="Q20" i="1"/>
  <c r="P22" i="1"/>
  <c r="R22" i="1" s="1"/>
  <c r="S22" i="1"/>
  <c r="Q22" i="1" s="1"/>
  <c r="Q24" i="1"/>
  <c r="P30" i="1"/>
  <c r="R30" i="1" s="1"/>
  <c r="S30" i="1"/>
  <c r="Q30" i="1"/>
  <c r="P35" i="1"/>
  <c r="R35" i="1" s="1"/>
  <c r="S35" i="1"/>
  <c r="Q35" i="1"/>
  <c r="P36" i="1"/>
  <c r="R36" i="1" s="1"/>
  <c r="S36" i="1"/>
  <c r="Q36" i="1"/>
  <c r="P26" i="1"/>
  <c r="R26" i="1" s="1"/>
  <c r="S26" i="1"/>
  <c r="Q23" i="1"/>
  <c r="Q37" i="1"/>
  <c r="S2" i="5"/>
  <c r="Q14" i="5"/>
  <c r="Q2" i="5"/>
  <c r="P16" i="5"/>
  <c r="S16" i="5" s="1"/>
  <c r="T16" i="5"/>
  <c r="Q15" i="5"/>
  <c r="P15" i="5"/>
  <c r="S15" i="5" s="1"/>
  <c r="T15" i="5"/>
  <c r="Q10" i="5"/>
  <c r="Q6" i="5"/>
  <c r="U10" i="7"/>
  <c r="W10" i="7" s="1"/>
  <c r="X21" i="7"/>
  <c r="U21" i="7"/>
  <c r="W21" i="7" s="1"/>
  <c r="U6" i="7"/>
  <c r="W6" i="7" s="1"/>
  <c r="X6" i="7"/>
  <c r="X12" i="7"/>
  <c r="U12" i="7"/>
  <c r="W12" i="7" s="1"/>
  <c r="U23" i="7"/>
  <c r="W23" i="7" s="1"/>
  <c r="X23" i="7"/>
  <c r="U13" i="7"/>
  <c r="W13" i="7" s="1"/>
  <c r="X13" i="7"/>
  <c r="P32" i="7"/>
  <c r="U5" i="7"/>
  <c r="W5" i="7" s="1"/>
  <c r="X5" i="7"/>
  <c r="X22" i="7"/>
  <c r="U22" i="7"/>
  <c r="W22" i="7" s="1"/>
  <c r="X4" i="7"/>
  <c r="U4" i="7"/>
  <c r="W4" i="7" s="1"/>
  <c r="U7" i="7"/>
  <c r="W7" i="7" s="1"/>
  <c r="X7" i="7"/>
  <c r="U24" i="7"/>
  <c r="W24" i="7" s="1"/>
  <c r="X24" i="7"/>
  <c r="X8" i="7"/>
  <c r="U8" i="7"/>
  <c r="W8" i="7" s="1"/>
  <c r="V8" i="7" s="1"/>
  <c r="X16" i="7"/>
  <c r="V16" i="7" s="1"/>
  <c r="U16" i="7"/>
  <c r="W16" i="7" s="1"/>
  <c r="U17" i="7"/>
  <c r="W17" i="7" s="1"/>
  <c r="X17" i="7"/>
  <c r="V17" i="7" s="1"/>
  <c r="P29" i="7"/>
  <c r="U26" i="7"/>
  <c r="W26" i="7" s="1"/>
  <c r="X26" i="7"/>
  <c r="V26" i="7"/>
  <c r="U2" i="7"/>
  <c r="X2" i="7"/>
  <c r="P3" i="7"/>
  <c r="P14" i="7"/>
  <c r="P25" i="7"/>
  <c r="P11" i="7"/>
  <c r="P15" i="7"/>
  <c r="C6" i="3"/>
  <c r="V24" i="7" l="1"/>
  <c r="V23" i="7"/>
  <c r="V22" i="7"/>
  <c r="V21" i="7"/>
  <c r="U9" i="7"/>
  <c r="W9" i="7" s="1"/>
  <c r="X9" i="7"/>
  <c r="V9" i="7" s="1"/>
  <c r="Q26" i="1"/>
  <c r="Q38" i="1" s="1"/>
  <c r="P38" i="1"/>
  <c r="R38" i="1" s="1"/>
  <c r="Q32" i="1"/>
  <c r="Q16" i="5"/>
  <c r="Q17" i="5" s="1"/>
  <c r="P17" i="5"/>
  <c r="S17" i="5" s="1"/>
  <c r="X29" i="7"/>
  <c r="U29" i="7"/>
  <c r="W29" i="7" s="1"/>
  <c r="X3" i="7"/>
  <c r="U3" i="7"/>
  <c r="W3" i="7" s="1"/>
  <c r="V4" i="7"/>
  <c r="V12" i="7"/>
  <c r="V6" i="7"/>
  <c r="X11" i="7"/>
  <c r="U11" i="7"/>
  <c r="W11" i="7" s="1"/>
  <c r="V5" i="7"/>
  <c r="V13" i="7"/>
  <c r="U14" i="7"/>
  <c r="W14" i="7" s="1"/>
  <c r="X14" i="7"/>
  <c r="X15" i="7"/>
  <c r="U15" i="7"/>
  <c r="W15" i="7" s="1"/>
  <c r="U32" i="7"/>
  <c r="W32" i="7" s="1"/>
  <c r="X32" i="7"/>
  <c r="U25" i="7"/>
  <c r="W25" i="7" s="1"/>
  <c r="X25" i="7"/>
  <c r="W2" i="7"/>
  <c r="V2" i="7" s="1"/>
  <c r="V7" i="7"/>
  <c r="V10" i="7"/>
  <c r="V25" i="7" l="1"/>
  <c r="V3" i="7"/>
  <c r="U74" i="7"/>
  <c r="V14" i="7"/>
  <c r="V15" i="7"/>
  <c r="V11" i="7"/>
  <c r="V29" i="7"/>
  <c r="V32" i="7"/>
  <c r="K27" i="2"/>
  <c r="F26" i="2"/>
  <c r="G26" i="2" s="1"/>
  <c r="I26" i="2" s="1"/>
  <c r="F25" i="2"/>
  <c r="G25" i="2" s="1"/>
  <c r="G24" i="2"/>
  <c r="I24" i="2" s="1"/>
  <c r="F23" i="2"/>
  <c r="G23" i="2" s="1"/>
  <c r="T23" i="2" s="1"/>
  <c r="F22" i="2"/>
  <c r="G22" i="2" s="1"/>
  <c r="F21" i="2"/>
  <c r="G21" i="2" s="1"/>
  <c r="T21" i="2" s="1"/>
  <c r="F20" i="2"/>
  <c r="G20" i="2" s="1"/>
  <c r="F19" i="2"/>
  <c r="G19" i="2" s="1"/>
  <c r="T19" i="2" s="1"/>
  <c r="F18" i="2"/>
  <c r="G18" i="2" s="1"/>
  <c r="F17" i="2"/>
  <c r="G17" i="2" s="1"/>
  <c r="T17" i="2" s="1"/>
  <c r="F16" i="2"/>
  <c r="G16" i="2" s="1"/>
  <c r="I16" i="2" s="1"/>
  <c r="F15" i="2"/>
  <c r="G15" i="2" s="1"/>
  <c r="T15" i="2" s="1"/>
  <c r="F14" i="2"/>
  <c r="G14" i="2" s="1"/>
  <c r="F13" i="2"/>
  <c r="G13" i="2" s="1"/>
  <c r="T13" i="2" s="1"/>
  <c r="F12" i="2"/>
  <c r="G12" i="2" s="1"/>
  <c r="F11" i="2"/>
  <c r="G11" i="2" s="1"/>
  <c r="T11" i="2" s="1"/>
  <c r="F10" i="2"/>
  <c r="G10" i="2" s="1"/>
  <c r="F9" i="2"/>
  <c r="G9" i="2" s="1"/>
  <c r="T9" i="2" s="1"/>
  <c r="F8" i="2"/>
  <c r="G8" i="2" s="1"/>
  <c r="I8" i="2" s="1"/>
  <c r="F7" i="2"/>
  <c r="G7" i="2" s="1"/>
  <c r="T7" i="2" s="1"/>
  <c r="F6" i="2"/>
  <c r="G6" i="2" s="1"/>
  <c r="F5" i="2"/>
  <c r="G5" i="2" s="1"/>
  <c r="T5" i="2" s="1"/>
  <c r="F4" i="2"/>
  <c r="G4" i="2" s="1"/>
  <c r="F3" i="2"/>
  <c r="G3" i="2" s="1"/>
  <c r="T3" i="2" s="1"/>
  <c r="V74" i="7" l="1"/>
  <c r="U76" i="7"/>
  <c r="I9" i="2"/>
  <c r="H9" i="2"/>
  <c r="K9" i="2" s="1"/>
  <c r="I11" i="2"/>
  <c r="I17" i="2"/>
  <c r="I4" i="2"/>
  <c r="T4" i="2"/>
  <c r="I12" i="2"/>
  <c r="T12" i="2"/>
  <c r="H5" i="2"/>
  <c r="I3" i="2"/>
  <c r="H13" i="2"/>
  <c r="H17" i="2"/>
  <c r="K17" i="2" s="1"/>
  <c r="P17" i="2" s="1"/>
  <c r="R17" i="2" s="1"/>
  <c r="I19" i="2"/>
  <c r="H21" i="2"/>
  <c r="H24" i="2"/>
  <c r="K24" i="2" s="1"/>
  <c r="I18" i="2"/>
  <c r="T18" i="2"/>
  <c r="H18" i="2"/>
  <c r="I14" i="2"/>
  <c r="T14" i="2"/>
  <c r="H14" i="2"/>
  <c r="P9" i="2"/>
  <c r="R9" i="2" s="1"/>
  <c r="S9" i="2"/>
  <c r="Q9" i="2" s="1"/>
  <c r="I22" i="2"/>
  <c r="H22" i="2"/>
  <c r="T22" i="2"/>
  <c r="I10" i="2"/>
  <c r="H10" i="2"/>
  <c r="T10" i="2"/>
  <c r="I6" i="2"/>
  <c r="T6" i="2"/>
  <c r="H6" i="2"/>
  <c r="I20" i="2"/>
  <c r="H20" i="2"/>
  <c r="T20" i="2"/>
  <c r="T26" i="2"/>
  <c r="H7" i="2"/>
  <c r="H8" i="2"/>
  <c r="K8" i="2" s="1"/>
  <c r="H15" i="2"/>
  <c r="H16" i="2"/>
  <c r="K16" i="2" s="1"/>
  <c r="H23" i="2"/>
  <c r="T24" i="2"/>
  <c r="H26" i="2"/>
  <c r="K26" i="2" s="1"/>
  <c r="I7" i="2"/>
  <c r="I15" i="2"/>
  <c r="T16" i="2"/>
  <c r="I23" i="2"/>
  <c r="H25" i="2"/>
  <c r="T25" i="2"/>
  <c r="T8" i="2"/>
  <c r="H3" i="2"/>
  <c r="H4" i="2"/>
  <c r="I5" i="2"/>
  <c r="K5" i="2" s="1"/>
  <c r="H11" i="2"/>
  <c r="H12" i="2"/>
  <c r="I13" i="2"/>
  <c r="H19" i="2"/>
  <c r="K19" i="2" s="1"/>
  <c r="I21" i="2"/>
  <c r="K21" i="2" s="1"/>
  <c r="I25" i="2"/>
  <c r="U78" i="7" l="1"/>
  <c r="C11" i="3"/>
  <c r="K11" i="2"/>
  <c r="K4" i="2"/>
  <c r="K22" i="2"/>
  <c r="S22" i="2" s="1"/>
  <c r="K10" i="2"/>
  <c r="P10" i="2" s="1"/>
  <c r="R10" i="2" s="1"/>
  <c r="K6" i="2"/>
  <c r="K7" i="2"/>
  <c r="K13" i="2"/>
  <c r="P13" i="2" s="1"/>
  <c r="R13" i="2" s="1"/>
  <c r="K12" i="2"/>
  <c r="P12" i="2" s="1"/>
  <c r="R12" i="2" s="1"/>
  <c r="K3" i="2"/>
  <c r="S3" i="2" s="1"/>
  <c r="K18" i="2"/>
  <c r="K25" i="2"/>
  <c r="P25" i="2" s="1"/>
  <c r="R25" i="2" s="1"/>
  <c r="S17" i="2"/>
  <c r="Q17" i="2" s="1"/>
  <c r="P16" i="2"/>
  <c r="R16" i="2" s="1"/>
  <c r="S16" i="2"/>
  <c r="P11" i="2"/>
  <c r="R11" i="2" s="1"/>
  <c r="S11" i="2"/>
  <c r="S26" i="2"/>
  <c r="P26" i="2"/>
  <c r="R26" i="2" s="1"/>
  <c r="P19" i="2"/>
  <c r="R19" i="2" s="1"/>
  <c r="S19" i="2"/>
  <c r="P7" i="2"/>
  <c r="R7" i="2" s="1"/>
  <c r="S7" i="2"/>
  <c r="P21" i="2"/>
  <c r="R21" i="2" s="1"/>
  <c r="S21" i="2"/>
  <c r="S6" i="2"/>
  <c r="P6" i="2"/>
  <c r="R6" i="2" s="1"/>
  <c r="P8" i="2"/>
  <c r="R8" i="2" s="1"/>
  <c r="S8" i="2"/>
  <c r="P18" i="2"/>
  <c r="R18" i="2" s="1"/>
  <c r="S18" i="2"/>
  <c r="K20" i="2"/>
  <c r="K14" i="2"/>
  <c r="K23" i="2"/>
  <c r="P5" i="2"/>
  <c r="R5" i="2" s="1"/>
  <c r="S5" i="2"/>
  <c r="S13" i="2"/>
  <c r="S4" i="2"/>
  <c r="P4" i="2"/>
  <c r="R4" i="2" s="1"/>
  <c r="K15" i="2"/>
  <c r="S24" i="2"/>
  <c r="P24" i="2"/>
  <c r="R24" i="2" s="1"/>
  <c r="T8" i="1"/>
  <c r="T7" i="1"/>
  <c r="F6" i="1"/>
  <c r="G6" i="1" s="1"/>
  <c r="T6" i="1" s="1"/>
  <c r="F5" i="1"/>
  <c r="G5" i="1" s="1"/>
  <c r="T5" i="1" s="1"/>
  <c r="F4" i="1"/>
  <c r="G4" i="1" s="1"/>
  <c r="T4" i="1" s="1"/>
  <c r="P22" i="2" l="1"/>
  <c r="R22" i="2" s="1"/>
  <c r="Q24" i="2"/>
  <c r="S10" i="2"/>
  <c r="Q10" i="2" s="1"/>
  <c r="S25" i="2"/>
  <c r="Q25" i="2" s="1"/>
  <c r="S12" i="2"/>
  <c r="Q6" i="2"/>
  <c r="P3" i="2"/>
  <c r="R3" i="2" s="1"/>
  <c r="Q11" i="2"/>
  <c r="Q22" i="2"/>
  <c r="Q7" i="2"/>
  <c r="S14" i="2"/>
  <c r="P14" i="2"/>
  <c r="R14" i="2" s="1"/>
  <c r="Q4" i="2"/>
  <c r="P23" i="2"/>
  <c r="R23" i="2" s="1"/>
  <c r="S23" i="2"/>
  <c r="S20" i="2"/>
  <c r="P20" i="2"/>
  <c r="R20" i="2" s="1"/>
  <c r="Q8" i="2"/>
  <c r="Q26" i="2"/>
  <c r="Q5" i="2"/>
  <c r="Q21" i="2"/>
  <c r="Q19" i="2"/>
  <c r="Q16" i="2"/>
  <c r="Q12" i="2"/>
  <c r="P15" i="2"/>
  <c r="R15" i="2" s="1"/>
  <c r="S15" i="2"/>
  <c r="Q13" i="2"/>
  <c r="Q18" i="2"/>
  <c r="I6" i="1"/>
  <c r="H4" i="1"/>
  <c r="I4" i="1"/>
  <c r="I5" i="1"/>
  <c r="H5" i="1"/>
  <c r="H6" i="1"/>
  <c r="Q20" i="2" l="1"/>
  <c r="Q15" i="2"/>
  <c r="Q23" i="2"/>
  <c r="Q3" i="2"/>
  <c r="Q27" i="2" s="1"/>
  <c r="P27" i="2"/>
  <c r="Q14" i="2"/>
  <c r="K5" i="1"/>
  <c r="S5" i="1" s="1"/>
  <c r="S7" i="1"/>
  <c r="K6" i="1"/>
  <c r="S6" i="1" s="1"/>
  <c r="S8" i="1"/>
  <c r="K4" i="1"/>
  <c r="S4" i="1" s="1"/>
  <c r="P29" i="2" l="1"/>
  <c r="P5" i="1"/>
  <c r="P6" i="1"/>
  <c r="P4" i="1"/>
  <c r="P8" i="1" l="1"/>
  <c r="P31" i="2"/>
  <c r="R5" i="1"/>
  <c r="Q5" i="1" s="1"/>
  <c r="R6" i="1"/>
  <c r="Q6" i="1" s="1"/>
  <c r="R4" i="1"/>
  <c r="Q4" i="1" s="1"/>
  <c r="Q8" i="1" l="1"/>
  <c r="P9" i="1" s="1"/>
  <c r="C13" i="3" s="1"/>
  <c r="C15" i="3" s="1"/>
  <c r="P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raymond</author>
  </authors>
  <commentList>
    <comment ref="C38" authorId="0" shapeId="0" xr:uid="{C58A6144-B622-4BD0-827C-E241AC3E01CB}">
      <text>
        <r>
          <rPr>
            <b/>
            <sz val="9"/>
            <color indexed="81"/>
            <rFont val="Tahoma"/>
            <family val="2"/>
          </rPr>
          <t>raymond:</t>
        </r>
        <r>
          <rPr>
            <sz val="9"/>
            <color indexed="81"/>
            <rFont val="Tahoma"/>
            <family val="2"/>
          </rPr>
          <t xml:space="preserve">
consist of all manual valves: KPM06,07,08,09,10&amp;11P</t>
        </r>
      </text>
    </comment>
    <comment ref="C39" authorId="0" shapeId="0" xr:uid="{52C8B72E-7E57-4097-919A-73B6EF4EC9E9}">
      <text>
        <r>
          <rPr>
            <b/>
            <sz val="9"/>
            <color indexed="81"/>
            <rFont val="Tahoma"/>
            <family val="2"/>
          </rPr>
          <t>raymond:</t>
        </r>
        <r>
          <rPr>
            <sz val="9"/>
            <color indexed="81"/>
            <rFont val="Tahoma"/>
            <family val="2"/>
          </rPr>
          <t xml:space="preserve">
consist of all manual valves: KPM06,07,08,09,10&amp;11P</t>
        </r>
      </text>
    </comment>
    <comment ref="B47" authorId="0" shapeId="0" xr:uid="{7FE6A0AA-7620-4BB9-BB0C-39BE97A686B2}">
      <text>
        <r>
          <rPr>
            <sz val="9"/>
            <color indexed="81"/>
            <rFont val="Tahoma"/>
            <family val="2"/>
          </rPr>
          <t xml:space="preserve">
2nd BOM</t>
        </r>
      </text>
    </comment>
    <comment ref="B48" authorId="0" shapeId="0" xr:uid="{2C0E4EE9-87F9-4CAE-847E-E97AC812FEFA}">
      <text>
        <r>
          <rPr>
            <sz val="9"/>
            <color indexed="81"/>
            <rFont val="Tahoma"/>
            <family val="2"/>
          </rPr>
          <t xml:space="preserve">
2nd &amp; 3rd BOM
</t>
        </r>
      </text>
    </comment>
    <comment ref="B49" authorId="0" shapeId="0" xr:uid="{61B78ABF-4530-4F57-BFD9-158AB0750207}">
      <text>
        <r>
          <rPr>
            <sz val="9"/>
            <color indexed="81"/>
            <rFont val="Tahoma"/>
            <family val="2"/>
          </rPr>
          <t xml:space="preserve">
Bronze Valve
</t>
        </r>
      </text>
    </comment>
    <comment ref="C49" authorId="0" shapeId="0" xr:uid="{E602E12A-35C7-4D04-8FA0-262F930E1720}">
      <text>
        <r>
          <rPr>
            <b/>
            <sz val="9"/>
            <color indexed="81"/>
            <rFont val="Tahoma"/>
            <family val="2"/>
          </rPr>
          <t>raymond:</t>
        </r>
        <r>
          <rPr>
            <sz val="9"/>
            <color indexed="81"/>
            <rFont val="Tahoma"/>
            <family val="2"/>
          </rPr>
          <t xml:space="preserve">
consist of all manual valves: KPM06,07,08,09,10&amp;11P</t>
        </r>
      </text>
    </comment>
    <comment ref="B50" authorId="0" shapeId="0" xr:uid="{286B88F2-1B63-4F99-BA02-AEB9E328291C}">
      <text>
        <r>
          <rPr>
            <sz val="9"/>
            <color indexed="81"/>
            <rFont val="Tahoma"/>
            <family val="2"/>
          </rPr>
          <t xml:space="preserve">
Main order and 2nd BOM</t>
        </r>
      </text>
    </comment>
    <comment ref="B70" authorId="0" shapeId="0" xr:uid="{66267E6F-7B23-49D0-8E9B-CE7B67E834FA}">
      <text>
        <r>
          <rPr>
            <sz val="9"/>
            <color indexed="81"/>
            <rFont val="Tahoma"/>
            <family val="2"/>
          </rPr>
          <t xml:space="preserve">
3rd BOM</t>
        </r>
      </text>
    </comment>
    <comment ref="B71" authorId="0" shapeId="0" xr:uid="{C7A15013-8A72-40AC-933A-FA5BD9C162E5}">
      <text>
        <r>
          <rPr>
            <sz val="9"/>
            <color indexed="81"/>
            <rFont val="Tahoma"/>
            <family val="2"/>
          </rPr>
          <t xml:space="preserve">
DSS Pipe for Hitech 2nd bom
</t>
        </r>
      </text>
    </comment>
    <comment ref="B72" authorId="0" shapeId="0" xr:uid="{D12BE528-200E-468F-A174-7E8D18189697}">
      <text>
        <r>
          <rPr>
            <sz val="9"/>
            <color indexed="81"/>
            <rFont val="Tahoma"/>
            <family val="2"/>
          </rPr>
          <t xml:space="preserve">
DSS/SS of Acteon 2nd BOM</t>
        </r>
      </text>
    </comment>
    <comment ref="B73" authorId="0" shapeId="0" xr:uid="{794324DB-7975-458F-BFAE-CDE36B07103E}">
      <text>
        <r>
          <rPr>
            <sz val="9"/>
            <color indexed="81"/>
            <rFont val="Tahoma"/>
            <family val="2"/>
          </rPr>
          <t xml:space="preserve">
Hitech 3rd BOM
</t>
        </r>
      </text>
    </comment>
    <comment ref="B74" authorId="0" shapeId="0" xr:uid="{58C34A89-4645-4B42-B4A5-44CF8851B38C}">
      <text>
        <r>
          <rPr>
            <sz val="9"/>
            <color indexed="81"/>
            <rFont val="Tahoma"/>
            <family val="2"/>
          </rPr>
          <t>2nd BOM &amp; Blowdown with pending check valve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75" authorId="0" shapeId="0" xr:uid="{DB22AAD9-4657-42F3-98EE-9C9F8DA60DC6}">
      <text>
        <r>
          <rPr>
            <sz val="9"/>
            <color indexed="81"/>
            <rFont val="Tahoma"/>
            <family val="2"/>
          </rPr>
          <t xml:space="preserve">
2nd &amp; 3rd BOM</t>
        </r>
      </text>
    </comment>
    <comment ref="C75" authorId="0" shapeId="0" xr:uid="{D9C4C36D-5DC3-4008-A680-A691D3B165AB}">
      <text>
        <r>
          <rPr>
            <b/>
            <sz val="9"/>
            <color indexed="81"/>
            <rFont val="Tahoma"/>
            <family val="2"/>
          </rPr>
          <t>raymond:</t>
        </r>
        <r>
          <rPr>
            <sz val="9"/>
            <color indexed="81"/>
            <rFont val="Tahoma"/>
            <family val="2"/>
          </rPr>
          <t xml:space="preserve">
consist of Gasket and Insulation (KPM12 &amp; KPM13P)</t>
        </r>
      </text>
    </comment>
    <comment ref="B76" authorId="0" shapeId="0" xr:uid="{CD92A71F-A6DA-4CAF-B7C5-198ADE01A7DF}">
      <text>
        <r>
          <rPr>
            <sz val="9"/>
            <color indexed="81"/>
            <rFont val="Tahoma"/>
            <family val="2"/>
          </rPr>
          <t xml:space="preserve">
Studbolt 2nd &amp; 3rd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raymond</author>
  </authors>
  <commentList>
    <comment ref="C15" authorId="0" shapeId="0" xr:uid="{2D4965B9-429C-4EFE-A728-E97ED7AD09E0}">
      <text>
        <r>
          <rPr>
            <b/>
            <sz val="9"/>
            <color indexed="81"/>
            <rFont val="Tahoma"/>
            <family val="2"/>
          </rPr>
          <t>raymond:</t>
        </r>
        <r>
          <rPr>
            <sz val="9"/>
            <color indexed="81"/>
            <rFont val="Tahoma"/>
            <family val="2"/>
          </rPr>
          <t xml:space="preserve">
consist of Gasket and Insulation (KPM12 &amp; KPM13P)</t>
        </r>
      </text>
    </comment>
    <comment ref="C25" authorId="0" shapeId="0" xr:uid="{6D26A472-0B8B-49B7-9BEA-8C88FF0C4996}">
      <text>
        <r>
          <rPr>
            <b/>
            <sz val="9"/>
            <color indexed="81"/>
            <rFont val="Tahoma"/>
            <family val="2"/>
          </rPr>
          <t>raymond:</t>
        </r>
        <r>
          <rPr>
            <sz val="9"/>
            <color indexed="81"/>
            <rFont val="Tahoma"/>
            <family val="2"/>
          </rPr>
          <t xml:space="preserve">
consist of all manual valves: KPM06,07,08,09,10&amp;11P
</t>
        </r>
      </text>
    </comment>
    <comment ref="C26" authorId="0" shapeId="0" xr:uid="{B1A14D69-629F-46B9-B379-A0F54FBB27E7}">
      <text>
        <r>
          <rPr>
            <b/>
            <sz val="9"/>
            <color indexed="81"/>
            <rFont val="Tahoma"/>
            <family val="2"/>
          </rPr>
          <t>raymond:</t>
        </r>
        <r>
          <rPr>
            <sz val="9"/>
            <color indexed="81"/>
            <rFont val="Tahoma"/>
            <family val="2"/>
          </rPr>
          <t xml:space="preserve">
consist of all manual valves: KPM06,07,08,09,10&amp;11P</t>
        </r>
      </text>
    </comment>
    <comment ref="C27" authorId="0" shapeId="0" xr:uid="{B73D0EA9-585D-4B26-9790-5FE46D910904}">
      <text>
        <r>
          <rPr>
            <b/>
            <sz val="9"/>
            <color indexed="81"/>
            <rFont val="Tahoma"/>
            <family val="2"/>
          </rPr>
          <t>raymond:</t>
        </r>
        <r>
          <rPr>
            <sz val="9"/>
            <color indexed="81"/>
            <rFont val="Tahoma"/>
            <family val="2"/>
          </rPr>
          <t xml:space="preserve">
consist of all manual valves: KPM06,07,08,09,10&amp;11P</t>
        </r>
      </text>
    </comment>
    <comment ref="C28" authorId="0" shapeId="0" xr:uid="{91B59B9B-D576-4E5D-ACAD-11456F4D8ACC}">
      <text>
        <r>
          <rPr>
            <b/>
            <sz val="9"/>
            <color indexed="81"/>
            <rFont val="Tahoma"/>
            <family val="2"/>
          </rPr>
          <t>raymond:</t>
        </r>
        <r>
          <rPr>
            <sz val="9"/>
            <color indexed="81"/>
            <rFont val="Tahoma"/>
            <family val="2"/>
          </rPr>
          <t xml:space="preserve">
consist of all manual valves: KPM06,07,08,09,10&amp;11P</t>
        </r>
      </text>
    </comment>
    <comment ref="C29" authorId="0" shapeId="0" xr:uid="{5442BC14-BE9D-4394-9097-B9147C8525BF}">
      <text>
        <r>
          <rPr>
            <b/>
            <sz val="9"/>
            <color indexed="81"/>
            <rFont val="Tahoma"/>
            <family val="2"/>
          </rPr>
          <t>raymond:</t>
        </r>
        <r>
          <rPr>
            <sz val="9"/>
            <color indexed="81"/>
            <rFont val="Tahoma"/>
            <family val="2"/>
          </rPr>
          <t xml:space="preserve">
consist of all manual valves: KPM06,07,08,09,10&amp;11P</t>
        </r>
      </text>
    </comment>
    <comment ref="C32" authorId="0" shapeId="0" xr:uid="{6D1344D9-65C5-471E-83B3-52707AD93A24}">
      <text>
        <r>
          <rPr>
            <b/>
            <sz val="9"/>
            <color indexed="81"/>
            <rFont val="Tahoma"/>
            <family val="2"/>
          </rPr>
          <t>raymond:</t>
        </r>
        <r>
          <rPr>
            <sz val="9"/>
            <color indexed="81"/>
            <rFont val="Tahoma"/>
            <family val="2"/>
          </rPr>
          <t xml:space="preserve">
consist of all manual valves: KPM06,07,08,09,10&amp;11P</t>
        </r>
      </text>
    </comment>
    <comment ref="B38" authorId="0" shapeId="0" xr:uid="{C26D0256-5F2B-49D0-AB3C-56BB2DF807F1}">
      <text>
        <r>
          <rPr>
            <sz val="9"/>
            <color indexed="81"/>
            <rFont val="Tahoma"/>
            <family val="2"/>
          </rPr>
          <t xml:space="preserve">
2nd BOM</t>
        </r>
      </text>
    </comment>
    <comment ref="B39" authorId="0" shapeId="0" xr:uid="{B2660411-1CBD-48E8-8D87-C8D79162452B}">
      <text>
        <r>
          <rPr>
            <sz val="9"/>
            <color indexed="81"/>
            <rFont val="Tahoma"/>
            <family val="2"/>
          </rPr>
          <t xml:space="preserve">
2nd &amp; 3rd BOM
</t>
        </r>
      </text>
    </comment>
    <comment ref="B40" authorId="0" shapeId="0" xr:uid="{804C445E-FF00-49C0-96B8-DFE52077AD99}">
      <text>
        <r>
          <rPr>
            <sz val="9"/>
            <color indexed="81"/>
            <rFont val="Tahoma"/>
            <family val="2"/>
          </rPr>
          <t xml:space="preserve">
Bronze Valve
</t>
        </r>
      </text>
    </comment>
    <comment ref="C40" authorId="0" shapeId="0" xr:uid="{849B2A0B-EA2B-4998-A6CC-1A952AAEF4D3}">
      <text>
        <r>
          <rPr>
            <b/>
            <sz val="9"/>
            <color indexed="81"/>
            <rFont val="Tahoma"/>
            <family val="2"/>
          </rPr>
          <t>raymond:</t>
        </r>
        <r>
          <rPr>
            <sz val="9"/>
            <color indexed="81"/>
            <rFont val="Tahoma"/>
            <family val="2"/>
          </rPr>
          <t xml:space="preserve">
consist of all manual valves: KPM06,07,08,09,10&amp;11P</t>
        </r>
      </text>
    </comment>
    <comment ref="B41" authorId="0" shapeId="0" xr:uid="{340A4C03-FB25-4F72-835E-186DAB664FB9}">
      <text>
        <r>
          <rPr>
            <sz val="9"/>
            <color indexed="81"/>
            <rFont val="Tahoma"/>
            <family val="2"/>
          </rPr>
          <t xml:space="preserve">
Main order and 2nd BOM</t>
        </r>
      </text>
    </comment>
    <comment ref="B61" authorId="0" shapeId="0" xr:uid="{16A2FABA-453C-4C0F-B7D2-D307582EFE84}">
      <text>
        <r>
          <rPr>
            <sz val="9"/>
            <color indexed="81"/>
            <rFont val="Tahoma"/>
            <family val="2"/>
          </rPr>
          <t xml:space="preserve">
3rd BOM</t>
        </r>
      </text>
    </comment>
    <comment ref="B62" authorId="0" shapeId="0" xr:uid="{8BAA7AA5-2F3A-41C2-BB9C-91D4FD5AEDCB}">
      <text>
        <r>
          <rPr>
            <sz val="9"/>
            <color indexed="81"/>
            <rFont val="Tahoma"/>
            <family val="2"/>
          </rPr>
          <t xml:space="preserve">
DSS Pipe for Hitech 2nd bom
</t>
        </r>
      </text>
    </comment>
    <comment ref="B63" authorId="0" shapeId="0" xr:uid="{95CA6DD8-4CFD-405A-AAA4-D1656413FD17}">
      <text>
        <r>
          <rPr>
            <sz val="9"/>
            <color indexed="81"/>
            <rFont val="Tahoma"/>
            <family val="2"/>
          </rPr>
          <t xml:space="preserve">
DSS/SS of Acteon 2nd BOM</t>
        </r>
      </text>
    </comment>
    <comment ref="B64" authorId="0" shapeId="0" xr:uid="{CE7AE5C1-5E62-4C5E-A580-6E5BABB4631B}">
      <text>
        <r>
          <rPr>
            <sz val="9"/>
            <color indexed="81"/>
            <rFont val="Tahoma"/>
            <family val="2"/>
          </rPr>
          <t xml:space="preserve">
Hitech 3rd BOM
</t>
        </r>
      </text>
    </comment>
    <comment ref="B65" authorId="0" shapeId="0" xr:uid="{121AA4B0-CB18-45F7-9FC6-430E0251715E}">
      <text>
        <r>
          <rPr>
            <sz val="9"/>
            <color indexed="81"/>
            <rFont val="Tahoma"/>
            <family val="2"/>
          </rPr>
          <t>2nd BOM &amp; Blowdown with pending check valve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66" authorId="0" shapeId="0" xr:uid="{BE1C2A24-3BE6-4D69-B775-E8223E759A50}">
      <text>
        <r>
          <rPr>
            <sz val="9"/>
            <color indexed="81"/>
            <rFont val="Tahoma"/>
            <family val="2"/>
          </rPr>
          <t xml:space="preserve">
2nd &amp; 3rd BOM</t>
        </r>
      </text>
    </comment>
    <comment ref="C66" authorId="0" shapeId="0" xr:uid="{7752E3F3-C18C-4286-ADE0-79511571298E}">
      <text>
        <r>
          <rPr>
            <b/>
            <sz val="9"/>
            <color indexed="81"/>
            <rFont val="Tahoma"/>
            <family val="2"/>
          </rPr>
          <t>raymond:</t>
        </r>
        <r>
          <rPr>
            <sz val="9"/>
            <color indexed="81"/>
            <rFont val="Tahoma"/>
            <family val="2"/>
          </rPr>
          <t xml:space="preserve">
consist of Gasket and Insulation (KPM12 &amp; KPM13P)</t>
        </r>
      </text>
    </comment>
    <comment ref="B67" authorId="0" shapeId="0" xr:uid="{807737A1-065B-4500-8135-ADC4EBEF5B81}">
      <text>
        <r>
          <rPr>
            <sz val="9"/>
            <color indexed="81"/>
            <rFont val="Tahoma"/>
            <family val="2"/>
          </rPr>
          <t xml:space="preserve">
Studbolt 2nd &amp; 3rd</t>
        </r>
      </text>
    </comment>
  </commentList>
</comments>
</file>

<file path=xl/sharedStrings.xml><?xml version="1.0" encoding="utf-8"?>
<sst xmlns="http://schemas.openxmlformats.org/spreadsheetml/2006/main" count="1185" uniqueCount="363">
  <si>
    <t>S/N</t>
  </si>
  <si>
    <t>Description</t>
  </si>
  <si>
    <t>Qty</t>
  </si>
  <si>
    <t>UOM</t>
  </si>
  <si>
    <t>Ex-Works Price $</t>
  </si>
  <si>
    <t xml:space="preserve"> Discount 0%</t>
  </si>
  <si>
    <t>Price Ex-works (FOB)</t>
  </si>
  <si>
    <t>Packaging  2%</t>
  </si>
  <si>
    <t>Insurance 1%</t>
  </si>
  <si>
    <t>A (Price CIF)</t>
  </si>
  <si>
    <t>Custom HS code</t>
  </si>
  <si>
    <t>Duty</t>
  </si>
  <si>
    <t>VAT</t>
  </si>
  <si>
    <t>Custom Duty Rate</t>
  </si>
  <si>
    <t>Levy on Custom Duty 7%</t>
  </si>
  <si>
    <t>ETLS 0.5% of CIF</t>
  </si>
  <si>
    <t>CISS 1% of FOB</t>
  </si>
  <si>
    <t>EA</t>
  </si>
  <si>
    <t xml:space="preserve">12'' x 15.9 MM INDUCTION BENDS </t>
  </si>
  <si>
    <t>Freight (ACTUAL)</t>
  </si>
  <si>
    <t xml:space="preserve">12'' x 15.9 MM INDUCTION BENDS - 12 DEGREES, OD </t>
  </si>
  <si>
    <t>12'' x 15.9 MM INDUCTION BENDS - 18 DEGREES</t>
  </si>
  <si>
    <t>VAT Rate</t>
  </si>
  <si>
    <t>CARBON STEEL 2</t>
  </si>
  <si>
    <t>CARBON STEEL 3</t>
  </si>
  <si>
    <t>CHEMICAL INJECTOR</t>
  </si>
  <si>
    <t>Check (nonreturn) valves</t>
  </si>
  <si>
    <t>HS CODE DESCRIPTION</t>
  </si>
  <si>
    <t>Other Line pipe of a kind used for oil or gas pipelines not specified.</t>
  </si>
  <si>
    <t>FENCE</t>
  </si>
  <si>
    <t>Screws, bolts, nuts, coach screws, screw Other</t>
  </si>
  <si>
    <t>FITTINGS 1</t>
  </si>
  <si>
    <t>Threaded elbows, bends and sleeves material not specified</t>
  </si>
  <si>
    <t>FITTINGS 2</t>
  </si>
  <si>
    <t>FITTINGS 3</t>
  </si>
  <si>
    <t>FITTINGS 4</t>
  </si>
  <si>
    <t>FITTINGS 5</t>
  </si>
  <si>
    <t>Flanges of material not specified</t>
  </si>
  <si>
    <t>Flanges of stainless steel</t>
  </si>
  <si>
    <t>FLANGES 1</t>
  </si>
  <si>
    <t>FLANGES 2</t>
  </si>
  <si>
    <t>FLANGES 3</t>
  </si>
  <si>
    <t>GASKET AND INSULATION</t>
  </si>
  <si>
    <t>LEVEL TRANSMITTER</t>
  </si>
  <si>
    <t>Gaskets, washers and other seals</t>
  </si>
  <si>
    <t>Instruments and apparatus for measuring or checking the flow or level of liquids</t>
  </si>
  <si>
    <t>MAMUAL SAMPLING SYSTEM</t>
  </si>
  <si>
    <t>Other measuring or checking instruments, appliances and machines, not specified</t>
  </si>
  <si>
    <t>OVERHEAD TANK</t>
  </si>
  <si>
    <t>Other Reservoirs, tanks, vats and similar containers for any material not specified.</t>
  </si>
  <si>
    <t>PIPE 3</t>
  </si>
  <si>
    <t>PIPE 5</t>
  </si>
  <si>
    <t>STUD BOLT</t>
  </si>
  <si>
    <t>Other screws and bolts, whether or not with their nuts or washers</t>
  </si>
  <si>
    <t>VALVE 1</t>
  </si>
  <si>
    <t>VALVE 2</t>
  </si>
  <si>
    <t>VALVE 3</t>
  </si>
  <si>
    <t>Other valves and tube not specified</t>
  </si>
  <si>
    <t>Other Line pipe of a kind used for oil or gas pipelines not specified</t>
  </si>
  <si>
    <t>VALVE INTERLOCK</t>
  </si>
  <si>
    <t>CARBON STEEL PIPE UK</t>
  </si>
  <si>
    <t>TOTAL SAVINGS FROM CUSTOM DUTY  AND  VAT US$</t>
  </si>
  <si>
    <r>
      <t>TOTAL SAVINGS FROM CUSTOM DUTY AND VAT IN NG</t>
    </r>
    <r>
      <rPr>
        <sz val="16"/>
        <color theme="1"/>
        <rFont val="Calibri"/>
        <family val="2"/>
      </rPr>
      <t>₦</t>
    </r>
  </si>
  <si>
    <r>
      <t xml:space="preserve">EXCHANGE RATE USED IS $1 TO </t>
    </r>
    <r>
      <rPr>
        <b/>
        <sz val="11"/>
        <color theme="1"/>
        <rFont val="Calibri"/>
        <family val="2"/>
      </rPr>
      <t>₦361.00</t>
    </r>
  </si>
  <si>
    <t>Enwhe Pk 1</t>
  </si>
  <si>
    <t>Enwhe Pk 2</t>
  </si>
  <si>
    <t>TOTAL SAVINGS FROM CUSTOM DUTY  AND  VAT (FUSD)</t>
  </si>
  <si>
    <t>Total</t>
  </si>
  <si>
    <t>ENWHE PROJECT CALCULATED IDEC FOR 2020</t>
  </si>
  <si>
    <t>2020 Batch 2</t>
  </si>
  <si>
    <t>2020 Batch 1</t>
  </si>
  <si>
    <t>END CLOSURE</t>
  </si>
  <si>
    <t>PRESSURE GAUGE</t>
  </si>
  <si>
    <t>TEMPERATURE GAUGE WITH THERMOWELL</t>
  </si>
  <si>
    <t>TEMPERATURE TRANSMITTER</t>
  </si>
  <si>
    <t>FITTING FOR PIG TRAPS</t>
  </si>
  <si>
    <t>FITTINGS 6</t>
  </si>
  <si>
    <t>FLANGE 4</t>
  </si>
  <si>
    <t>VALVE 4</t>
  </si>
  <si>
    <t>HOSE COUPLING</t>
  </si>
  <si>
    <t>INSTRUMENT CABLE TRAY AND GLAND</t>
  </si>
  <si>
    <t>INSTRUMENT SUPPORT</t>
  </si>
  <si>
    <t>MAJOR &amp; MINOR BARREL FOR PIG TRAP</t>
  </si>
  <si>
    <t>CORROSION INHIBITION PACKAGE</t>
  </si>
  <si>
    <t>NAG WELL EQUALIZATION INJECTION PACKAGE</t>
  </si>
  <si>
    <t>LIGHTING SYSTEM</t>
  </si>
  <si>
    <t>EARTHING SYSTEM</t>
  </si>
  <si>
    <t>DUAL CHANNEL TRANSFORMER</t>
  </si>
  <si>
    <t>MAC SYSTEM/SIS/FGS SYSTEM</t>
  </si>
  <si>
    <t>FIRE &amp; GAS DETECTORS</t>
  </si>
  <si>
    <t>WELLHEAD CONTROL PANEL</t>
  </si>
  <si>
    <t>RELIEF VALVE AND BURSTING DISC</t>
  </si>
  <si>
    <t>SAND DETECTOR</t>
  </si>
  <si>
    <t>CORROSION PROBE AND COUPON</t>
  </si>
  <si>
    <t>RESTRICTION ORIFICE</t>
  </si>
  <si>
    <t>FITTINGS 7</t>
  </si>
  <si>
    <t>PIPE 6</t>
  </si>
  <si>
    <t>PIPE 7</t>
  </si>
  <si>
    <t>PIPE 8</t>
  </si>
  <si>
    <t>VALVE 5</t>
  </si>
  <si>
    <t>STUDBOLT</t>
  </si>
  <si>
    <t>CHOKE VALVE</t>
  </si>
  <si>
    <t>PRESSURE &amp; DIFF. PRESSURE TRANSMITTER</t>
  </si>
  <si>
    <t>LEVEL GAUGE</t>
  </si>
  <si>
    <t>VARIABLE AREA FLOWMETER</t>
  </si>
  <si>
    <t>INSTRUMENT CABLE</t>
  </si>
  <si>
    <t>INSTRUMENT JUNCTION BOX &amp; FRAME</t>
  </si>
  <si>
    <t>SHUTDOWN VALVE</t>
  </si>
  <si>
    <t>CONTROL VALVE</t>
  </si>
  <si>
    <t>SURFACE HYDRAULIC SYSTEM</t>
  </si>
  <si>
    <t>PACKAGED SUBSTATION WITH TR, RMU ETC.</t>
  </si>
  <si>
    <t>TELECOMMUNICATION WITH TOWER</t>
  </si>
  <si>
    <t>REMARKS</t>
  </si>
  <si>
    <t>In Transit</t>
  </si>
  <si>
    <t>MONOLITHIC INSULATING JOINTS DN12' ANSI 900</t>
  </si>
  <si>
    <t>D</t>
  </si>
  <si>
    <t>INDUCTION BENDS</t>
  </si>
  <si>
    <t xml:space="preserve"> </t>
  </si>
  <si>
    <t>2019 PK 2 Materials</t>
  </si>
  <si>
    <t>ENWHE PROJECT CALCULATED IDEC FOR 2019</t>
  </si>
  <si>
    <t>MAMUAL SAMPLING SYSTEM (2 YEAR SPARE PARTS)</t>
    <phoneticPr fontId="14" type="noConversion"/>
  </si>
  <si>
    <t>OPAM1-KIM08P-01</t>
  </si>
  <si>
    <t>IDEC-A-06</t>
  </si>
  <si>
    <t>Clearance</t>
    <phoneticPr fontId="14" type="noConversion"/>
  </si>
  <si>
    <t>INSRUMENTATION TUBING &amp; FITTING</t>
  </si>
  <si>
    <t>OPAM1-KIM28P</t>
    <phoneticPr fontId="14" type="noConversion"/>
  </si>
  <si>
    <t>IDEC-10</t>
  </si>
  <si>
    <t>V-NG20003</t>
  </si>
  <si>
    <t>Site</t>
    <phoneticPr fontId="14" type="noConversion"/>
  </si>
  <si>
    <t>PIG SIGNALLER</t>
  </si>
  <si>
    <t>OPAM1-KIM30P</t>
    <phoneticPr fontId="14" type="noConversion"/>
  </si>
  <si>
    <t>GI3A-11</t>
  </si>
  <si>
    <t>V-NG20005</t>
  </si>
  <si>
    <t>OPAM1-KPM07P-01</t>
  </si>
  <si>
    <t>IDEC-20</t>
  </si>
  <si>
    <t>V-NG20016</t>
  </si>
  <si>
    <t>Arrived at the Port</t>
  </si>
  <si>
    <t>IDEC-29</t>
  </si>
  <si>
    <t>V-NG20027(B)</t>
  </si>
  <si>
    <t>Sea</t>
    <phoneticPr fontId="14" type="noConversion"/>
  </si>
  <si>
    <t>ETA: 22-Oct-20</t>
  </si>
  <si>
    <t>VALVES</t>
    <phoneticPr fontId="14" type="noConversion"/>
  </si>
  <si>
    <t>OPAM1-KPM10P</t>
    <phoneticPr fontId="14" type="noConversion"/>
  </si>
  <si>
    <t>IDEC-23</t>
  </si>
  <si>
    <t>V-NG20020</t>
    <phoneticPr fontId="14" type="noConversion"/>
  </si>
  <si>
    <t>OPAM1-KPM11P</t>
    <phoneticPr fontId="14" type="noConversion"/>
  </si>
  <si>
    <t>IDEC-16</t>
  </si>
  <si>
    <t>V-NG20012</t>
  </si>
  <si>
    <t>OPAM1-KMM01P-01</t>
  </si>
  <si>
    <t>IDEC-21</t>
  </si>
  <si>
    <t>V-NG20023</t>
  </si>
  <si>
    <t>Sea</t>
  </si>
  <si>
    <t>OPAM1-KIM16P-01</t>
  </si>
  <si>
    <t>IDEC-A-02</t>
  </si>
  <si>
    <t>A-NG20052</t>
    <phoneticPr fontId="14" type="noConversion"/>
  </si>
  <si>
    <t>Clearance</t>
  </si>
  <si>
    <t>OPAM1-KIM20P-01</t>
  </si>
  <si>
    <t>OPAM1-KIM21P-01</t>
  </si>
  <si>
    <t>IDEC-A-03</t>
  </si>
  <si>
    <t>OPAM1-KPM02P-01</t>
    <phoneticPr fontId="14" type="noConversion"/>
  </si>
  <si>
    <t>ETA: 23-Oct-20</t>
  </si>
  <si>
    <t>OPAM1-KPM02P-01</t>
  </si>
  <si>
    <t>IDEC-30</t>
  </si>
  <si>
    <t>V-NG20029(A)</t>
  </si>
  <si>
    <t>OPAM1-KPM03P-01</t>
  </si>
  <si>
    <t>IDEC-33</t>
  </si>
  <si>
    <t>V-NG20030</t>
  </si>
  <si>
    <t>Nov 2020</t>
  </si>
  <si>
    <t>Estimated arrival; Middle of November</t>
  </si>
  <si>
    <t>OPAM1-KPM09P-01</t>
  </si>
  <si>
    <t>OPAM1-KPM16P-01</t>
  </si>
  <si>
    <t>IDEC-A-04</t>
  </si>
  <si>
    <t>A-NG20053</t>
  </si>
  <si>
    <t>OPAM1-KIM26P-01</t>
  </si>
  <si>
    <t>IDEC-28</t>
  </si>
  <si>
    <t>V-NG20027(A)</t>
  </si>
  <si>
    <t>ETA: 15-Oct-20</t>
  </si>
  <si>
    <t>OPAM1-KIM29P-01</t>
  </si>
  <si>
    <t>IDEC-31</t>
  </si>
  <si>
    <t>V-NG20029(B)</t>
  </si>
  <si>
    <t>OPAM1-KMM02P-02</t>
  </si>
  <si>
    <t>IDEC-35</t>
  </si>
  <si>
    <t>V-NG20033</t>
  </si>
  <si>
    <t>Site</t>
  </si>
  <si>
    <t>Estimated arrival; End of November</t>
  </si>
  <si>
    <t>Pre-Vessel arrangement proceedings</t>
  </si>
  <si>
    <t>IDEC-14</t>
  </si>
  <si>
    <t>V-NG20010</t>
  </si>
  <si>
    <t>OPAM1-KMM05P-01</t>
  </si>
  <si>
    <t>IDEC-32</t>
  </si>
  <si>
    <t>V-NG20031</t>
    <phoneticPr fontId="14" type="noConversion"/>
  </si>
  <si>
    <t>May be delayed since Packing Inspection has been put on hold by SPDC</t>
  </si>
  <si>
    <t>OPAM1-KMM05P-02</t>
  </si>
  <si>
    <t>CABLE TRAY, and OUTLET &amp; TRENCH 2</t>
  </si>
  <si>
    <t>OPAM1-KEM06P-01</t>
  </si>
  <si>
    <t>Not fixed</t>
    <phoneticPr fontId="14" type="noConversion"/>
  </si>
  <si>
    <t>V-NG20034</t>
  </si>
  <si>
    <t>OPAM1-KEM07P-01</t>
  </si>
  <si>
    <t>Lighting Pole; 20-Nov-2020, Cable Tie and Sealing Compound to arrive 22-Oct-2020 (Partial delivery)</t>
  </si>
  <si>
    <t>OPAM1-KEM08P-01</t>
  </si>
  <si>
    <t>Vessel arrangement ongoing</t>
  </si>
  <si>
    <t>OUTLET &amp; TRENCH 1</t>
  </si>
  <si>
    <t>OPAM1-KEM09P-01</t>
  </si>
  <si>
    <t>IDEC-A-05</t>
  </si>
  <si>
    <t>A-NG20054</t>
  </si>
  <si>
    <t>Oct 2020</t>
  </si>
  <si>
    <t>OPAM1-KEM12P-01</t>
  </si>
  <si>
    <t>IDEC-34</t>
  </si>
  <si>
    <t>V-NG20032</t>
  </si>
  <si>
    <t>ETA: 31-Oct-20</t>
  </si>
  <si>
    <t>OPAM1-KIM01P-01</t>
  </si>
  <si>
    <t>Packing Inspection on hold by COMPANY. Items currently stored at Vendor's Shop</t>
  </si>
  <si>
    <t>OPAM1-KIM03P-01</t>
  </si>
  <si>
    <t>Dec 2020</t>
  </si>
  <si>
    <t>Estimated arrival; Middle of December</t>
  </si>
  <si>
    <t>Under Manufacturing</t>
  </si>
  <si>
    <t>OPAM1-KIM05P-01</t>
  </si>
  <si>
    <t>OPAM1-KIM14P-01</t>
  </si>
  <si>
    <t>OPAM1-KIM15P-01</t>
  </si>
  <si>
    <t>Estimated arrival; End of October</t>
  </si>
  <si>
    <t>OPAM1-KIM09P-01</t>
  </si>
  <si>
    <t>OPAM1-KIM19P-01</t>
  </si>
  <si>
    <t>Estimated arrival; Middle of October</t>
  </si>
  <si>
    <t>OPAM1-KIM24P-01</t>
  </si>
  <si>
    <t>OPAM1-KPM01P-01</t>
  </si>
  <si>
    <t>IDEC-18</t>
  </si>
  <si>
    <t>V-NG20014</t>
  </si>
  <si>
    <t>IDEC-24</t>
  </si>
  <si>
    <t>V-NG20021</t>
    <phoneticPr fontId="14" type="noConversion"/>
  </si>
  <si>
    <t>IDEC-27</t>
  </si>
  <si>
    <t>V-NG20026</t>
  </si>
  <si>
    <t>OPAM1-KPM06P-01</t>
  </si>
  <si>
    <t>OPAM1-KPM13P-01</t>
  </si>
  <si>
    <t>GI3A-12</t>
  </si>
  <si>
    <t>V-NG20006</t>
  </si>
  <si>
    <t>OPAM1-KPM14P-01</t>
  </si>
  <si>
    <t>OPAM1-KIM10P-01</t>
  </si>
  <si>
    <t>OPAM1-KIM17P-01</t>
  </si>
  <si>
    <t>OPAM1-KIM18P-01</t>
  </si>
  <si>
    <t>ULTRASONIC FLOWMETER</t>
  </si>
  <si>
    <t>OPAM1-KIM22P-01</t>
  </si>
  <si>
    <t>April 2021</t>
  </si>
  <si>
    <t>Estimated arrival; end of April March 2021</t>
  </si>
  <si>
    <t>OPAM1-KIM23P-01</t>
  </si>
  <si>
    <t>OPAM1-KIM25P-01</t>
  </si>
  <si>
    <t>Estimated arrival; End of December</t>
  </si>
  <si>
    <t>OPAM1-KIM27P-01</t>
  </si>
  <si>
    <t>OPAM1-KIM11P-01</t>
  </si>
  <si>
    <t>Jan 2021/ End of Mar 2021</t>
  </si>
  <si>
    <t>End of Jan 2021; Planned arrival of Valves required during CPF Shutdown</t>
  </si>
  <si>
    <t>OPAM1-KIM13P-01</t>
  </si>
  <si>
    <t>Feb 2021</t>
  </si>
  <si>
    <t>Estimated arrival; end of February 2021</t>
  </si>
  <si>
    <t>OPAM1-KIM06P-01</t>
  </si>
  <si>
    <t>Mar 2021</t>
  </si>
  <si>
    <t>Estimated arrival; end of March 2021</t>
  </si>
  <si>
    <t>OPAM1-KEM02P-01</t>
  </si>
  <si>
    <t>OPAM1-KEM05P-01</t>
  </si>
  <si>
    <t>PO Number</t>
  </si>
  <si>
    <t>Ref. No.</t>
    <phoneticPr fontId="14" type="noConversion"/>
  </si>
  <si>
    <t>Voyage No.</t>
    <phoneticPr fontId="14" type="noConversion"/>
  </si>
  <si>
    <t>C/C Amount (CIF)</t>
    <phoneticPr fontId="14" type="noConversion"/>
  </si>
  <si>
    <t>Location
Site / Clearance / Sea(Air)</t>
    <phoneticPr fontId="14" type="noConversion"/>
  </si>
  <si>
    <t>Arrival Month/Year</t>
  </si>
  <si>
    <t>Comment</t>
  </si>
  <si>
    <t>Remark</t>
  </si>
  <si>
    <t>IDEC-08</t>
  </si>
  <si>
    <t>V-NG20001</t>
  </si>
  <si>
    <t>IDEC-04</t>
  </si>
  <si>
    <t>V-NG19008</t>
  </si>
  <si>
    <t>IDEC-01</t>
  </si>
  <si>
    <t>V-NG19009</t>
  </si>
  <si>
    <t>OPAM1-KPM15P-01</t>
  </si>
  <si>
    <t>IDEC-19</t>
  </si>
  <si>
    <t>V-NG20015</t>
    <phoneticPr fontId="14" type="noConversion"/>
  </si>
  <si>
    <t>OPAM1-KCM01P-01</t>
  </si>
  <si>
    <t>IDEC-13</t>
  </si>
  <si>
    <t>V-NG20008</t>
    <phoneticPr fontId="14" type="noConversion"/>
  </si>
  <si>
    <t>IDEC-03</t>
  </si>
  <si>
    <t>V-NG19013</t>
  </si>
  <si>
    <t>IDEC-05</t>
  </si>
  <si>
    <t>V-NG19015</t>
  </si>
  <si>
    <t>IDEC-07</t>
  </si>
  <si>
    <t>V-NG19018</t>
  </si>
  <si>
    <t>IDEC-09</t>
  </si>
  <si>
    <t>V-NG20002</t>
  </si>
  <si>
    <t>IDEC-11</t>
  </si>
  <si>
    <t>V-NG20004</t>
  </si>
  <si>
    <t>IDEC-02</t>
  </si>
  <si>
    <t>V-NG19012</t>
  </si>
  <si>
    <t>IDEC-06</t>
  </si>
  <si>
    <t>V-NG19017</t>
  </si>
  <si>
    <t>IDEC-15</t>
  </si>
  <si>
    <t>V-NG20011</t>
  </si>
  <si>
    <t>OPAM1-KPM12P-01</t>
    <phoneticPr fontId="14" type="noConversion"/>
  </si>
  <si>
    <t>OPAM1-KIM19P-01</t>
    <phoneticPr fontId="14" type="noConversion"/>
  </si>
  <si>
    <t>IDEC-A-01</t>
  </si>
  <si>
    <t>A-NG20018</t>
    <phoneticPr fontId="14" type="noConversion"/>
  </si>
  <si>
    <t>IDEC-25</t>
  </si>
  <si>
    <t>V-NG20024</t>
    <phoneticPr fontId="14" type="noConversion"/>
  </si>
  <si>
    <t>OPAM1-KMM07P-01</t>
  </si>
  <si>
    <t>GI3A-14</t>
  </si>
  <si>
    <t>V-NG20017</t>
    <phoneticPr fontId="14" type="noConversion"/>
  </si>
  <si>
    <t>IDEC-12</t>
  </si>
  <si>
    <t>V-NG20007</t>
  </si>
  <si>
    <t>IDEC-17</t>
  </si>
  <si>
    <t>V-NG20013</t>
  </si>
  <si>
    <t>IDEC-22</t>
  </si>
  <si>
    <t>V-NG20019</t>
    <phoneticPr fontId="14" type="noConversion"/>
  </si>
  <si>
    <t>OPAM1-KPM06P-01</t>
    <phoneticPr fontId="14" type="noConversion"/>
  </si>
  <si>
    <t>OPAM1-KPM08P-01</t>
    <phoneticPr fontId="14" type="noConversion"/>
  </si>
  <si>
    <t>V-NG20020</t>
  </si>
  <si>
    <t>OPAM1-KPM17P-01</t>
  </si>
  <si>
    <t>IDEC-26</t>
  </si>
  <si>
    <t>V-NG20022</t>
    <phoneticPr fontId="14" type="noConversion"/>
  </si>
  <si>
    <t>2020 Materisls</t>
  </si>
  <si>
    <r>
      <t xml:space="preserve">Ex-Works Price </t>
    </r>
    <r>
      <rPr>
        <b/>
        <sz val="10"/>
        <color theme="1"/>
        <rFont val="Calibri"/>
        <family val="2"/>
      </rPr>
      <t>€</t>
    </r>
  </si>
  <si>
    <t>COMPOSITE CABLES</t>
  </si>
  <si>
    <t>PK</t>
  </si>
  <si>
    <t>Optical fibre cables</t>
  </si>
  <si>
    <t>SPLICING / JUNCTION BOX</t>
  </si>
  <si>
    <t>SPLITTER JOINTS FOR COMPOSITE CABLES</t>
  </si>
  <si>
    <t>Connectors for optical fibres, optical fibre bundles or cables</t>
  </si>
  <si>
    <t>DISCREET POWER CABLES</t>
  </si>
  <si>
    <t>48 CORE DISCREET FIBER OPTIC CABLES</t>
  </si>
  <si>
    <t>ADDITIONAL TYPE TEST</t>
  </si>
  <si>
    <t>ADDITIONAL COST FOR STEEL DRUMS FOR COMPOSITE cables</t>
  </si>
  <si>
    <t>WELDING NECK FLANGES 12' 1500 RF ASME B16.5</t>
  </si>
  <si>
    <t>CABLE LUGS (4 JOINTS)</t>
  </si>
  <si>
    <t>SPARK GAPS/SURGE ARRESTORS (1 FOR JOINT)</t>
  </si>
  <si>
    <t>TEST RING L = 500MM</t>
  </si>
  <si>
    <t>STUDBOLTS 2'  X 430MM  ASTM</t>
  </si>
  <si>
    <t>ARTICLE NUMBER : 34 OD 323.8 x WT 13.03mm HOT</t>
  </si>
  <si>
    <t>ARTICLE : 34 OD 323.8 x WT 14.74 MM HOT FINISHED</t>
  </si>
  <si>
    <t>CUSTOM DUTY  VALUE $</t>
  </si>
  <si>
    <t>VAT VALUE $</t>
  </si>
  <si>
    <t xml:space="preserve"> CUSTOM DUTY VALUE plus VAT VALUUE IS F$</t>
  </si>
  <si>
    <r>
      <t xml:space="preserve">$1,367,730.49 CONVERTED TO NAIRA </t>
    </r>
    <r>
      <rPr>
        <b/>
        <sz val="14"/>
        <color theme="1"/>
        <rFont val="Calibri"/>
        <family val="2"/>
      </rPr>
      <t>@$1</t>
    </r>
    <r>
      <rPr>
        <b/>
        <sz val="14"/>
        <color theme="1"/>
        <rFont val="Calibri"/>
        <family val="2"/>
        <scheme val="minor"/>
      </rPr>
      <t xml:space="preserve"> to </t>
    </r>
    <r>
      <rPr>
        <b/>
        <sz val="14"/>
        <color theme="1"/>
        <rFont val="Calibri"/>
        <family val="2"/>
      </rPr>
      <t>₦</t>
    </r>
    <r>
      <rPr>
        <b/>
        <sz val="14"/>
        <color theme="1"/>
        <rFont val="Calibri"/>
        <family val="2"/>
        <scheme val="minor"/>
      </rPr>
      <t>361 EXCHANGE RATE IS NGN</t>
    </r>
  </si>
  <si>
    <t>IND BEND 323.8X17.5R=1619 MM 45 X65</t>
  </si>
  <si>
    <t>IND BEND 323.8X17.5R=1619 MM 90 X65</t>
  </si>
  <si>
    <t>IND BEND 323.8X17.5R=1619 MM 82 X65</t>
  </si>
  <si>
    <t>IND BEND 323.8X17.5R=1619 MM 10 X65</t>
  </si>
  <si>
    <t>IND BEND 323.8X17.5R=1619 MM 78 X65</t>
  </si>
  <si>
    <t>IND BEND 323.8X17.5R=1619 MM 66 X65</t>
  </si>
  <si>
    <t>IND BEND 323.8X17.5R=1619 MM 63 X65</t>
  </si>
  <si>
    <t>IND BEND 323.8X17.5R=1619 MM 48 X65</t>
  </si>
  <si>
    <t>IND BEND 323.8X17.5R=1619 MM 42 X65</t>
  </si>
  <si>
    <t>IND BEND 323.8X17.5R=1619 MM 39 X65</t>
  </si>
  <si>
    <t>IND BEND 323.8X17.5R=1619 MM 29 X65</t>
  </si>
  <si>
    <t>IND BEND 323.8X17.5R=1619 MM 25 X65</t>
  </si>
  <si>
    <t>IND BEND 323.8X17.5R=1619 MM 20 X65</t>
  </si>
  <si>
    <t>IND BEND 323.8X17.5R=1619 MM 18 X65</t>
  </si>
  <si>
    <t>IND BEND 323.8X17.5R=1619 MM 15 X65</t>
  </si>
  <si>
    <t>IND BEND 323.8X17.5R=1619 MM 8 X65</t>
  </si>
  <si>
    <t>12'' x 15.9 MM INDUCTIONBENDS - 35 DEGREES, OD 323.8 x WT 15.90 MM STEEL PIPES</t>
  </si>
  <si>
    <t>12'' x 15.9 MM INDUCTION BENDS - 12 DEGREES, OD 323.8 x WT 15.90 MM STEEL PIPES</t>
  </si>
  <si>
    <t>12'' x 15.9 MM INDUCTION BENDS - 18 DEGREES, OD 323.8 x WT 15.90 MM STEEL PIPES</t>
  </si>
  <si>
    <r>
      <t xml:space="preserve">$21,552.77 CONVERTED TO NAIRA </t>
    </r>
    <r>
      <rPr>
        <b/>
        <sz val="14"/>
        <color theme="1"/>
        <rFont val="Calibri"/>
        <family val="2"/>
      </rPr>
      <t>@$1</t>
    </r>
    <r>
      <rPr>
        <b/>
        <sz val="14"/>
        <color theme="1"/>
        <rFont val="Calibri"/>
        <family val="2"/>
        <scheme val="minor"/>
      </rPr>
      <t xml:space="preserve"> to </t>
    </r>
    <r>
      <rPr>
        <b/>
        <sz val="14"/>
        <color theme="1"/>
        <rFont val="Calibri"/>
        <family val="2"/>
      </rPr>
      <t>₦</t>
    </r>
    <r>
      <rPr>
        <b/>
        <sz val="14"/>
        <color theme="1"/>
        <rFont val="Calibri"/>
        <family val="2"/>
        <scheme val="minor"/>
      </rPr>
      <t>361 EXCHANGE RATE IS NGN = 7,780,549.97</t>
    </r>
  </si>
  <si>
    <t>Grand Total Pk1 &amp; 2 (2019 &amp; 2020)</t>
  </si>
  <si>
    <t>Savings Banked in 2019</t>
  </si>
  <si>
    <t>Estimated Savings in 2020</t>
  </si>
  <si>
    <t>Revised Bankable Savings 2020</t>
  </si>
  <si>
    <t>Guestimated losses due to Custom Clearance delays following change to IDEC Approval process ($1k/day for 90days)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</si>
</sst>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.00_-;\-* #,##0.00_-;_-* &quot;-&quot;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333333"/>
      <name val="Verdana"/>
      <family val="2"/>
    </font>
    <font>
      <sz val="11"/>
      <color rgb="FFFF0000"/>
      <name val="Calibri"/>
      <family val="2"/>
    </font>
    <font>
      <sz val="11"/>
      <color rgb="FFFF0000"/>
      <name val="Verdana"/>
      <family val="2"/>
    </font>
    <font>
      <b/>
      <sz val="14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9">
    <xf numFmtId="0" fontId="0" fillId="0" borderId="0" xfId="0"/>
    <xf numFmtId="0" fontId="3" fillId="0" borderId="1" xfId="0" applyFont="1" applyBorder="1"/>
    <xf numFmtId="43" fontId="3" fillId="0" borderId="1" xfId="1" applyFont="1" applyBorder="1"/>
    <xf numFmtId="0" fontId="3" fillId="2" borderId="1" xfId="0" applyFont="1" applyFill="1" applyBorder="1"/>
    <xf numFmtId="0" fontId="3" fillId="0" borderId="1" xfId="0" applyFont="1" applyFill="1" applyBorder="1"/>
    <xf numFmtId="9" fontId="3" fillId="0" borderId="1" xfId="2" applyFont="1" applyFill="1" applyBorder="1"/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3" fontId="0" fillId="2" borderId="1" xfId="0" applyNumberFormat="1" applyFont="1" applyFill="1" applyBorder="1"/>
    <xf numFmtId="0" fontId="4" fillId="0" borderId="3" xfId="0" applyFont="1" applyBorder="1" applyAlignment="1">
      <alignment vertical="center"/>
    </xf>
    <xf numFmtId="9" fontId="5" fillId="3" borderId="1" xfId="2" applyFont="1" applyFill="1" applyBorder="1"/>
    <xf numFmtId="9" fontId="2" fillId="3" borderId="1" xfId="2" applyFont="1" applyFill="1" applyBorder="1"/>
    <xf numFmtId="164" fontId="0" fillId="3" borderId="2" xfId="0" applyNumberFormat="1" applyFont="1" applyFill="1" applyBorder="1"/>
    <xf numFmtId="164" fontId="5" fillId="3" borderId="1" xfId="0" applyNumberFormat="1" applyFont="1" applyFill="1" applyBorder="1"/>
    <xf numFmtId="9" fontId="6" fillId="3" borderId="4" xfId="2" applyFont="1" applyFill="1" applyBorder="1"/>
    <xf numFmtId="9" fontId="0" fillId="3" borderId="4" xfId="2" applyFont="1" applyFill="1" applyBorder="1"/>
    <xf numFmtId="164" fontId="6" fillId="3" borderId="1" xfId="0" applyNumberFormat="1" applyFont="1" applyFill="1" applyBorder="1"/>
    <xf numFmtId="9" fontId="0" fillId="3" borderId="1" xfId="0" applyNumberFormat="1" applyFill="1" applyBorder="1"/>
    <xf numFmtId="9" fontId="2" fillId="0" borderId="1" xfId="0" applyNumberFormat="1" applyFont="1" applyBorder="1"/>
    <xf numFmtId="9" fontId="0" fillId="0" borderId="1" xfId="0" applyNumberFormat="1" applyBorder="1"/>
    <xf numFmtId="0" fontId="0" fillId="3" borderId="1" xfId="0" applyFill="1" applyBorder="1"/>
    <xf numFmtId="43" fontId="4" fillId="3" borderId="1" xfId="1" applyFont="1" applyFill="1" applyBorder="1" applyAlignment="1">
      <alignment horizontal="right" vertical="center"/>
    </xf>
    <xf numFmtId="164" fontId="0" fillId="3" borderId="1" xfId="0" applyNumberFormat="1" applyFont="1" applyFill="1" applyBorder="1"/>
    <xf numFmtId="0" fontId="0" fillId="3" borderId="5" xfId="0" applyFill="1" applyBorder="1"/>
    <xf numFmtId="164" fontId="0" fillId="0" borderId="1" xfId="0" applyNumberFormat="1" applyBorder="1"/>
    <xf numFmtId="4" fontId="4" fillId="0" borderId="1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6" xfId="0" applyFont="1" applyFill="1" applyBorder="1" applyAlignment="1">
      <alignment horizontal="right" vertical="center"/>
    </xf>
    <xf numFmtId="0" fontId="4" fillId="0" borderId="6" xfId="0" applyFont="1" applyFill="1" applyBorder="1" applyAlignment="1">
      <alignment vertical="center"/>
    </xf>
    <xf numFmtId="4" fontId="0" fillId="0" borderId="0" xfId="0" applyNumberFormat="1"/>
    <xf numFmtId="9" fontId="0" fillId="0" borderId="6" xfId="0" applyNumberFormat="1" applyFill="1" applyBorder="1"/>
    <xf numFmtId="9" fontId="2" fillId="0" borderId="6" xfId="0" applyNumberFormat="1" applyFont="1" applyFill="1" applyBorder="1"/>
    <xf numFmtId="164" fontId="0" fillId="0" borderId="6" xfId="0" applyNumberFormat="1" applyFill="1" applyBorder="1"/>
    <xf numFmtId="164" fontId="0" fillId="3" borderId="6" xfId="0" applyNumberFormat="1" applyFont="1" applyFill="1" applyBorder="1"/>
    <xf numFmtId="164" fontId="9" fillId="3" borderId="2" xfId="0" applyNumberFormat="1" applyFont="1" applyFill="1" applyBorder="1"/>
    <xf numFmtId="43" fontId="10" fillId="0" borderId="0" xfId="0" applyNumberFormat="1" applyFont="1"/>
    <xf numFmtId="0" fontId="0" fillId="0" borderId="7" xfId="0" applyBorder="1"/>
    <xf numFmtId="0" fontId="0" fillId="0" borderId="0" xfId="0" applyAlignment="1">
      <alignment vertical="center"/>
    </xf>
    <xf numFmtId="0" fontId="0" fillId="2" borderId="0" xfId="0" applyFill="1"/>
    <xf numFmtId="0" fontId="14" fillId="2" borderId="0" xfId="0" applyFont="1" applyFill="1"/>
    <xf numFmtId="0" fontId="4" fillId="0" borderId="1" xfId="0" applyFont="1" applyFill="1" applyBorder="1" applyAlignment="1">
      <alignment vertical="center"/>
    </xf>
    <xf numFmtId="0" fontId="14" fillId="0" borderId="0" xfId="0" applyFont="1" applyFill="1"/>
    <xf numFmtId="0" fontId="0" fillId="0" borderId="0" xfId="0" applyFill="1"/>
    <xf numFmtId="0" fontId="3" fillId="0" borderId="8" xfId="0" applyFont="1" applyFill="1" applyBorder="1"/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43" fontId="3" fillId="0" borderId="1" xfId="1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9" fontId="3" fillId="0" borderId="1" xfId="2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4" fillId="0" borderId="1" xfId="3" applyNumberFormat="1" applyFont="1" applyFill="1" applyBorder="1" applyAlignment="1">
      <alignment vertical="center"/>
    </xf>
    <xf numFmtId="43" fontId="0" fillId="0" borderId="1" xfId="0" applyNumberFormat="1" applyFill="1" applyBorder="1"/>
    <xf numFmtId="0" fontId="0" fillId="0" borderId="1" xfId="0" applyFill="1" applyBorder="1"/>
    <xf numFmtId="9" fontId="2" fillId="0" borderId="1" xfId="0" applyNumberFormat="1" applyFont="1" applyFill="1" applyBorder="1"/>
    <xf numFmtId="164" fontId="0" fillId="0" borderId="2" xfId="0" applyNumberFormat="1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19" fillId="5" borderId="1" xfId="0" applyFont="1" applyFill="1" applyBorder="1" applyAlignment="1">
      <alignment vertical="center" wrapText="1"/>
    </xf>
    <xf numFmtId="43" fontId="19" fillId="0" borderId="1" xfId="1" applyFont="1" applyBorder="1" applyAlignment="1">
      <alignment vertical="center"/>
    </xf>
    <xf numFmtId="4" fontId="19" fillId="0" borderId="1" xfId="0" applyNumberFormat="1" applyFont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9" fontId="19" fillId="0" borderId="1" xfId="2" applyFont="1" applyFill="1" applyBorder="1" applyAlignment="1">
      <alignment vertical="center"/>
    </xf>
    <xf numFmtId="0" fontId="20" fillId="0" borderId="8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43" fontId="0" fillId="2" borderId="1" xfId="0" applyNumberFormat="1" applyFill="1" applyBorder="1"/>
    <xf numFmtId="164" fontId="0" fillId="3" borderId="2" xfId="0" applyNumberForma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4" fillId="6" borderId="1" xfId="0" applyFont="1" applyFill="1" applyBorder="1" applyAlignment="1">
      <alignment vertical="center"/>
    </xf>
    <xf numFmtId="164" fontId="0" fillId="0" borderId="2" xfId="0" applyNumberFormat="1" applyBorder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65" fontId="4" fillId="2" borderId="1" xfId="3" applyNumberFormat="1" applyFont="1" applyFill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18" fillId="0" borderId="0" xfId="0" applyFont="1" applyAlignment="1">
      <alignment horizontal="center" vertical="center"/>
    </xf>
    <xf numFmtId="4" fontId="0" fillId="0" borderId="1" xfId="0" applyNumberFormat="1" applyBorder="1"/>
    <xf numFmtId="164" fontId="9" fillId="3" borderId="1" xfId="0" applyNumberFormat="1" applyFont="1" applyFill="1" applyBorder="1"/>
    <xf numFmtId="164" fontId="0" fillId="3" borderId="1" xfId="0" applyNumberFormat="1" applyFill="1" applyBorder="1"/>
    <xf numFmtId="164" fontId="0" fillId="3" borderId="9" xfId="0" applyNumberFormat="1" applyFill="1" applyBorder="1"/>
    <xf numFmtId="0" fontId="4" fillId="0" borderId="0" xfId="0" applyFont="1" applyAlignment="1">
      <alignment vertical="center"/>
    </xf>
    <xf numFmtId="165" fontId="4" fillId="0" borderId="0" xfId="3" applyNumberFormat="1" applyFont="1" applyFill="1" applyBorder="1" applyAlignment="1">
      <alignment vertical="center"/>
    </xf>
    <xf numFmtId="9" fontId="3" fillId="0" borderId="1" xfId="2" applyFont="1" applyBorder="1"/>
    <xf numFmtId="43" fontId="4" fillId="0" borderId="1" xfId="1" applyFont="1" applyBorder="1" applyAlignment="1">
      <alignment horizontal="right" vertical="center"/>
    </xf>
    <xf numFmtId="0" fontId="23" fillId="0" borderId="0" xfId="0" applyFont="1"/>
    <xf numFmtId="0" fontId="23" fillId="0" borderId="10" xfId="0" applyFont="1" applyBorder="1"/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horizontal="right" vertical="center"/>
    </xf>
    <xf numFmtId="4" fontId="24" fillId="0" borderId="1" xfId="0" applyNumberFormat="1" applyFont="1" applyBorder="1" applyAlignment="1">
      <alignment horizontal="right" vertical="center"/>
    </xf>
    <xf numFmtId="43" fontId="2" fillId="2" borderId="1" xfId="0" applyNumberFormat="1" applyFont="1" applyFill="1" applyBorder="1"/>
    <xf numFmtId="0" fontId="24" fillId="0" borderId="3" xfId="0" applyFont="1" applyBorder="1" applyAlignment="1">
      <alignment vertical="center"/>
    </xf>
    <xf numFmtId="0" fontId="25" fillId="0" borderId="10" xfId="0" applyFont="1" applyBorder="1"/>
    <xf numFmtId="164" fontId="2" fillId="3" borderId="2" xfId="0" applyNumberFormat="1" applyFont="1" applyFill="1" applyBorder="1"/>
    <xf numFmtId="0" fontId="2" fillId="0" borderId="0" xfId="0" applyFont="1"/>
    <xf numFmtId="4" fontId="4" fillId="0" borderId="6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4" fontId="0" fillId="3" borderId="4" xfId="0" applyNumberFormat="1" applyFill="1" applyBorder="1"/>
    <xf numFmtId="43" fontId="0" fillId="2" borderId="4" xfId="0" applyNumberFormat="1" applyFill="1" applyBorder="1"/>
    <xf numFmtId="0" fontId="4" fillId="0" borderId="6" xfId="0" applyFont="1" applyBorder="1" applyAlignment="1">
      <alignment vertical="center"/>
    </xf>
    <xf numFmtId="43" fontId="0" fillId="0" borderId="0" xfId="1" applyFont="1"/>
    <xf numFmtId="4" fontId="4" fillId="0" borderId="4" xfId="0" applyNumberFormat="1" applyFont="1" applyBorder="1" applyAlignment="1">
      <alignment horizontal="right" vertical="center"/>
    </xf>
    <xf numFmtId="9" fontId="0" fillId="0" borderId="6" xfId="0" applyNumberFormat="1" applyBorder="1"/>
    <xf numFmtId="3" fontId="0" fillId="0" borderId="1" xfId="0" applyNumberFormat="1" applyBorder="1"/>
    <xf numFmtId="164" fontId="13" fillId="3" borderId="1" xfId="0" applyNumberFormat="1" applyFont="1" applyFill="1" applyBorder="1"/>
    <xf numFmtId="43" fontId="13" fillId="0" borderId="0" xfId="1" applyFont="1"/>
    <xf numFmtId="4" fontId="13" fillId="0" borderId="0" xfId="0" applyNumberFormat="1" applyFont="1"/>
    <xf numFmtId="43" fontId="0" fillId="0" borderId="0" xfId="0" applyNumberFormat="1"/>
    <xf numFmtId="0" fontId="4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164" fontId="13" fillId="0" borderId="0" xfId="0" applyNumberFormat="1" applyFont="1"/>
    <xf numFmtId="164" fontId="0" fillId="3" borderId="10" xfId="0" applyNumberFormat="1" applyFill="1" applyBorder="1"/>
    <xf numFmtId="0" fontId="10" fillId="2" borderId="11" xfId="0" applyFont="1" applyFill="1" applyBorder="1"/>
    <xf numFmtId="0" fontId="0" fillId="0" borderId="12" xfId="0" applyBorder="1"/>
    <xf numFmtId="0" fontId="0" fillId="0" borderId="17" xfId="0" applyBorder="1" applyAlignment="1">
      <alignment vertical="center"/>
    </xf>
    <xf numFmtId="43" fontId="0" fillId="0" borderId="18" xfId="0" applyNumberFormat="1" applyBorder="1" applyAlignment="1">
      <alignment vertical="center"/>
    </xf>
    <xf numFmtId="0" fontId="8" fillId="2" borderId="19" xfId="0" applyFont="1" applyFill="1" applyBorder="1" applyAlignment="1">
      <alignment vertical="center"/>
    </xf>
    <xf numFmtId="43" fontId="8" fillId="2" borderId="20" xfId="0" applyNumberFormat="1" applyFont="1" applyFill="1" applyBorder="1" applyAlignment="1">
      <alignment vertical="center"/>
    </xf>
    <xf numFmtId="0" fontId="0" fillId="0" borderId="17" xfId="0" applyBorder="1"/>
    <xf numFmtId="0" fontId="0" fillId="0" borderId="18" xfId="0" applyBorder="1"/>
    <xf numFmtId="0" fontId="10" fillId="2" borderId="17" xfId="0" applyFont="1" applyFill="1" applyBorder="1"/>
    <xf numFmtId="0" fontId="0" fillId="0" borderId="18" xfId="0" applyBorder="1" applyAlignment="1">
      <alignment vertical="center"/>
    </xf>
    <xf numFmtId="0" fontId="13" fillId="8" borderId="21" xfId="0" applyFont="1" applyFill="1" applyBorder="1" applyAlignment="1">
      <alignment vertical="center"/>
    </xf>
    <xf numFmtId="43" fontId="13" fillId="8" borderId="22" xfId="0" applyNumberFormat="1" applyFont="1" applyFill="1" applyBorder="1"/>
    <xf numFmtId="3" fontId="0" fillId="0" borderId="0" xfId="0" applyNumberFormat="1"/>
    <xf numFmtId="0" fontId="27" fillId="0" borderId="0" xfId="0" applyFont="1" applyAlignment="1">
      <alignment wrapText="1"/>
    </xf>
    <xf numFmtId="3" fontId="27" fillId="0" borderId="0" xfId="0" applyNumberFormat="1" applyFont="1"/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</cellXfs>
  <cellStyles count="4">
    <cellStyle name="Comma" xfId="1" builtinId="3"/>
    <cellStyle name="Comma [0]" xfId="3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33C9-69FA-4432-BBB2-CCEA21EED4C7}">
  <dimension ref="B1:C28"/>
  <sheetViews>
    <sheetView tabSelected="1" zoomScale="90" zoomScaleNormal="90" workbookViewId="0">
      <selection activeCell="C11" sqref="C11"/>
    </sheetView>
  </sheetViews>
  <sheetFormatPr defaultRowHeight="14.4" x14ac:dyDescent="0.3"/>
  <cols>
    <col min="2" max="2" width="38" customWidth="1"/>
    <col min="3" max="3" width="32" customWidth="1"/>
  </cols>
  <sheetData>
    <row r="1" spans="2:3" ht="15" thickBot="1" x14ac:dyDescent="0.35"/>
    <row r="2" spans="2:3" ht="21.6" customHeight="1" thickTop="1" thickBot="1" x14ac:dyDescent="0.45">
      <c r="B2" s="135" t="s">
        <v>118</v>
      </c>
      <c r="C2" s="136"/>
    </row>
    <row r="3" spans="2:3" ht="21.6" customHeight="1" thickBot="1" x14ac:dyDescent="0.4">
      <c r="B3" s="152" t="s">
        <v>119</v>
      </c>
      <c r="C3" s="153"/>
    </row>
    <row r="4" spans="2:3" s="38" customFormat="1" ht="21.6" customHeight="1" x14ac:dyDescent="0.3">
      <c r="B4" s="150" t="s">
        <v>66</v>
      </c>
      <c r="C4" s="151"/>
    </row>
    <row r="5" spans="2:3" s="38" customFormat="1" ht="21.6" customHeight="1" x14ac:dyDescent="0.3">
      <c r="B5" s="137" t="s">
        <v>65</v>
      </c>
      <c r="C5" s="138">
        <f>'2019 Pk 2 materials'!P21</f>
        <v>1367730.49</v>
      </c>
    </row>
    <row r="6" spans="2:3" s="38" customFormat="1" ht="21.6" customHeight="1" thickBot="1" x14ac:dyDescent="0.35">
      <c r="B6" s="139" t="s">
        <v>67</v>
      </c>
      <c r="C6" s="140">
        <f>SUM(C5:C5)</f>
        <v>1367730.49</v>
      </c>
    </row>
    <row r="7" spans="2:3" x14ac:dyDescent="0.3">
      <c r="B7" s="141"/>
      <c r="C7" s="142"/>
    </row>
    <row r="8" spans="2:3" ht="21.6" customHeight="1" thickBot="1" x14ac:dyDescent="0.45">
      <c r="B8" s="143" t="s">
        <v>315</v>
      </c>
      <c r="C8" s="142"/>
    </row>
    <row r="9" spans="2:3" ht="21.6" customHeight="1" thickBot="1" x14ac:dyDescent="0.4">
      <c r="B9" s="152" t="s">
        <v>68</v>
      </c>
      <c r="C9" s="153"/>
    </row>
    <row r="10" spans="2:3" s="38" customFormat="1" ht="21.6" customHeight="1" x14ac:dyDescent="0.3">
      <c r="B10" s="150" t="s">
        <v>66</v>
      </c>
      <c r="C10" s="151"/>
    </row>
    <row r="11" spans="2:3" s="38" customFormat="1" ht="21.6" customHeight="1" x14ac:dyDescent="0.3">
      <c r="B11" s="137" t="s">
        <v>64</v>
      </c>
      <c r="C11" s="138">
        <f>'Pk 2020 Materials -updated'!U76</f>
        <v>1198789.3141286187</v>
      </c>
    </row>
    <row r="12" spans="2:3" s="38" customFormat="1" ht="21.6" customHeight="1" x14ac:dyDescent="0.3">
      <c r="B12" s="137" t="s">
        <v>65</v>
      </c>
      <c r="C12" s="138">
        <f>'Pk 2_2020 materials'!P9+'Pk 2_2020 materials'!P42</f>
        <v>26180.778179172499</v>
      </c>
    </row>
    <row r="13" spans="2:3" s="38" customFormat="1" ht="21.6" customHeight="1" thickBot="1" x14ac:dyDescent="0.35">
      <c r="B13" s="139" t="s">
        <v>67</v>
      </c>
      <c r="C13" s="140">
        <f>SUM(C11:C12)</f>
        <v>1224970.0923077911</v>
      </c>
    </row>
    <row r="14" spans="2:3" s="38" customFormat="1" ht="21.6" customHeight="1" thickBot="1" x14ac:dyDescent="0.35">
      <c r="B14" s="137"/>
      <c r="C14" s="144"/>
    </row>
    <row r="15" spans="2:3" ht="21.6" customHeight="1" thickTop="1" thickBot="1" x14ac:dyDescent="0.4">
      <c r="B15" s="145" t="s">
        <v>358</v>
      </c>
      <c r="C15" s="146">
        <f>C6+C13</f>
        <v>2592700.5823077913</v>
      </c>
    </row>
    <row r="16" spans="2:3" ht="15" thickTop="1" x14ac:dyDescent="0.3"/>
    <row r="17" spans="2:3" x14ac:dyDescent="0.3">
      <c r="C17" s="147"/>
    </row>
    <row r="18" spans="2:3" x14ac:dyDescent="0.3">
      <c r="B18" t="s">
        <v>359</v>
      </c>
      <c r="C18" s="147">
        <v>1500000</v>
      </c>
    </row>
    <row r="19" spans="2:3" x14ac:dyDescent="0.3">
      <c r="C19" s="147"/>
    </row>
    <row r="20" spans="2:3" x14ac:dyDescent="0.3">
      <c r="B20" t="s">
        <v>360</v>
      </c>
      <c r="C20" s="147">
        <f>C15-C18</f>
        <v>1092700.5823077913</v>
      </c>
    </row>
    <row r="21" spans="2:3" x14ac:dyDescent="0.3">
      <c r="C21" s="147"/>
    </row>
    <row r="22" spans="2:3" s="50" customFormat="1" ht="43.2" x14ac:dyDescent="0.3">
      <c r="B22" s="148" t="s">
        <v>362</v>
      </c>
      <c r="C22" s="149">
        <f>1000*90</f>
        <v>90000</v>
      </c>
    </row>
    <row r="23" spans="2:3" x14ac:dyDescent="0.3">
      <c r="C23" s="147"/>
    </row>
    <row r="24" spans="2:3" x14ac:dyDescent="0.3">
      <c r="B24" t="s">
        <v>361</v>
      </c>
      <c r="C24" s="147">
        <f>C20-C22</f>
        <v>1002700.5823077913</v>
      </c>
    </row>
    <row r="25" spans="2:3" x14ac:dyDescent="0.3">
      <c r="C25" s="147"/>
    </row>
    <row r="26" spans="2:3" x14ac:dyDescent="0.3">
      <c r="C26" s="147"/>
    </row>
    <row r="27" spans="2:3" x14ac:dyDescent="0.3">
      <c r="C27" s="147"/>
    </row>
    <row r="28" spans="2:3" x14ac:dyDescent="0.3">
      <c r="C28" s="147"/>
    </row>
  </sheetData>
  <mergeCells count="4">
    <mergeCell ref="B10:C10"/>
    <mergeCell ref="B9:C9"/>
    <mergeCell ref="B3:C3"/>
    <mergeCell ref="B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CDF4-E48F-4CBF-8CE6-90A13E57C92C}">
  <dimension ref="A1:AF88"/>
  <sheetViews>
    <sheetView workbookViewId="0">
      <pane xSplit="5" ySplit="2" topLeftCell="V27" activePane="bottomRight" state="frozenSplit"/>
      <selection pane="topRight" activeCell="B1" sqref="B1"/>
      <selection pane="bottomLeft" activeCell="A3" sqref="A3"/>
      <selection pane="bottomRight" activeCell="A34" sqref="A34:XFD34"/>
    </sheetView>
  </sheetViews>
  <sheetFormatPr defaultRowHeight="14.4" x14ac:dyDescent="0.3"/>
  <cols>
    <col min="1" max="1" width="5.6640625" bestFit="1" customWidth="1"/>
    <col min="2" max="2" width="40" customWidth="1"/>
    <col min="3" max="3" width="18" bestFit="1" customWidth="1"/>
    <col min="4" max="4" width="9.33203125" bestFit="1" customWidth="1"/>
    <col min="5" max="5" width="15.21875" bestFit="1" customWidth="1"/>
    <col min="6" max="6" width="14.77734375" bestFit="1" customWidth="1"/>
    <col min="7" max="7" width="17.21875" bestFit="1" customWidth="1"/>
    <col min="8" max="9" width="11.21875" customWidth="1"/>
    <col min="10" max="10" width="10.77734375" bestFit="1" customWidth="1"/>
    <col min="11" max="11" width="14.44140625" customWidth="1"/>
    <col min="12" max="12" width="13.77734375" bestFit="1" customWidth="1"/>
    <col min="13" max="13" width="46.5546875" customWidth="1"/>
    <col min="15" max="15" width="14.33203125" bestFit="1" customWidth="1"/>
    <col min="16" max="16" width="22.77734375" bestFit="1" customWidth="1"/>
    <col min="17" max="17" width="17.6640625" customWidth="1"/>
    <col min="18" max="18" width="20.5546875" bestFit="1" customWidth="1"/>
    <col min="19" max="19" width="13.44140625" bestFit="1" customWidth="1"/>
    <col min="20" max="20" width="12.44140625" bestFit="1" customWidth="1"/>
    <col min="22" max="22" width="20.88671875" customWidth="1"/>
    <col min="26" max="26" width="23.109375" bestFit="1" customWidth="1"/>
    <col min="27" max="27" width="60.6640625" bestFit="1" customWidth="1"/>
  </cols>
  <sheetData>
    <row r="1" spans="1:22" ht="25.8" x14ac:dyDescent="0.5">
      <c r="B1" s="40" t="s">
        <v>70</v>
      </c>
      <c r="C1" s="39"/>
      <c r="I1" s="42"/>
      <c r="J1" s="43"/>
    </row>
    <row r="2" spans="1:22" ht="27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19</v>
      </c>
      <c r="K2" s="3" t="s">
        <v>9</v>
      </c>
      <c r="L2" s="4" t="s">
        <v>10</v>
      </c>
      <c r="M2" s="4" t="s">
        <v>27</v>
      </c>
      <c r="N2" s="5" t="s">
        <v>11</v>
      </c>
      <c r="O2" s="5" t="s">
        <v>12</v>
      </c>
      <c r="P2" s="4" t="s">
        <v>13</v>
      </c>
      <c r="Q2" s="4" t="s">
        <v>22</v>
      </c>
      <c r="R2" s="4" t="s">
        <v>14</v>
      </c>
      <c r="S2" s="4" t="s">
        <v>15</v>
      </c>
      <c r="T2" s="4" t="s">
        <v>16</v>
      </c>
      <c r="V2" s="44" t="s">
        <v>112</v>
      </c>
    </row>
    <row r="3" spans="1:22" x14ac:dyDescent="0.3">
      <c r="A3" s="6">
        <v>1</v>
      </c>
      <c r="B3" s="7" t="s">
        <v>23</v>
      </c>
      <c r="C3" s="6">
        <v>1</v>
      </c>
      <c r="D3" s="6" t="s">
        <v>17</v>
      </c>
      <c r="E3" s="25">
        <v>20316.77</v>
      </c>
      <c r="F3" s="6">
        <f t="shared" ref="F3:F26" si="0">0%*E3</f>
        <v>0</v>
      </c>
      <c r="G3" s="6">
        <f t="shared" ref="G3:G26" si="1">E3-F3</f>
        <v>20316.77</v>
      </c>
      <c r="H3" s="6">
        <f t="shared" ref="H3:H26" si="2">2%*G3</f>
        <v>406.33539999999999</v>
      </c>
      <c r="I3" s="6">
        <f t="shared" ref="I3:I26" si="3">1%*G3</f>
        <v>203.1677</v>
      </c>
      <c r="J3" s="25">
        <v>7000</v>
      </c>
      <c r="K3" s="8">
        <f t="shared" ref="K3:K27" si="4">J3+I3+H3+G3</f>
        <v>27926.273099999999</v>
      </c>
      <c r="L3" s="9">
        <v>7304190000</v>
      </c>
      <c r="M3" s="26" t="s">
        <v>28</v>
      </c>
      <c r="N3" s="18">
        <v>0.05</v>
      </c>
      <c r="O3" s="18">
        <v>7.4999999999999997E-2</v>
      </c>
      <c r="P3" s="12">
        <f t="shared" ref="P3:P26" si="5">N3*K3</f>
        <v>1396.3136549999999</v>
      </c>
      <c r="Q3" s="12">
        <f t="shared" ref="Q3:Q26" si="6">O3*(K3+P3+R3+S3+T3)</f>
        <v>2232.2345832262499</v>
      </c>
      <c r="R3" s="12">
        <f t="shared" ref="R3:R26" si="7">7%*P3</f>
        <v>97.741955850000011</v>
      </c>
      <c r="S3" s="12">
        <f t="shared" ref="S3:S26" si="8">0.5%*K3</f>
        <v>139.63136549999999</v>
      </c>
      <c r="T3" s="12">
        <f t="shared" ref="T3:T26" si="9">1%*G3</f>
        <v>203.1677</v>
      </c>
    </row>
    <row r="4" spans="1:22" x14ac:dyDescent="0.3">
      <c r="A4" s="6">
        <v>2</v>
      </c>
      <c r="B4" s="7" t="s">
        <v>24</v>
      </c>
      <c r="C4" s="6">
        <v>1</v>
      </c>
      <c r="D4" s="6" t="s">
        <v>17</v>
      </c>
      <c r="E4" s="25">
        <v>3957.48</v>
      </c>
      <c r="F4" s="6">
        <f t="shared" si="0"/>
        <v>0</v>
      </c>
      <c r="G4" s="6">
        <f t="shared" si="1"/>
        <v>3957.48</v>
      </c>
      <c r="H4" s="6">
        <f t="shared" si="2"/>
        <v>79.149600000000007</v>
      </c>
      <c r="I4" s="6">
        <f t="shared" si="3"/>
        <v>39.574800000000003</v>
      </c>
      <c r="J4" s="25">
        <v>2200</v>
      </c>
      <c r="K4" s="8">
        <f t="shared" si="4"/>
        <v>6276.2044000000005</v>
      </c>
      <c r="L4" s="9">
        <v>7304190000</v>
      </c>
      <c r="M4" s="26" t="s">
        <v>28</v>
      </c>
      <c r="N4" s="19">
        <v>0.05</v>
      </c>
      <c r="O4" s="19">
        <v>7.4999999999999997E-2</v>
      </c>
      <c r="P4" s="12">
        <f t="shared" si="5"/>
        <v>313.81022000000007</v>
      </c>
      <c r="Q4" s="12">
        <f t="shared" si="6"/>
        <v>501.220286805</v>
      </c>
      <c r="R4" s="12">
        <f t="shared" si="7"/>
        <v>21.966715400000009</v>
      </c>
      <c r="S4" s="12">
        <f t="shared" si="8"/>
        <v>31.381022000000005</v>
      </c>
      <c r="T4" s="12">
        <f t="shared" si="9"/>
        <v>39.574800000000003</v>
      </c>
    </row>
    <row r="5" spans="1:22" x14ac:dyDescent="0.3">
      <c r="A5" s="6">
        <v>3</v>
      </c>
      <c r="B5" s="7" t="s">
        <v>60</v>
      </c>
      <c r="C5" s="6">
        <v>1</v>
      </c>
      <c r="D5" s="6" t="s">
        <v>17</v>
      </c>
      <c r="E5" s="25">
        <v>50314.6</v>
      </c>
      <c r="F5" s="6">
        <f t="shared" si="0"/>
        <v>0</v>
      </c>
      <c r="G5" s="6">
        <f t="shared" si="1"/>
        <v>50314.6</v>
      </c>
      <c r="H5" s="6">
        <f t="shared" si="2"/>
        <v>1006.292</v>
      </c>
      <c r="I5" s="6">
        <f t="shared" si="3"/>
        <v>503.14600000000002</v>
      </c>
      <c r="J5" s="25">
        <v>2793</v>
      </c>
      <c r="K5" s="8">
        <f t="shared" si="4"/>
        <v>54617.038</v>
      </c>
      <c r="L5" s="9">
        <v>7304190000</v>
      </c>
      <c r="M5" s="26" t="s">
        <v>28</v>
      </c>
      <c r="N5" s="19">
        <v>0.05</v>
      </c>
      <c r="O5" s="19">
        <v>7.4999999999999997E-2</v>
      </c>
      <c r="P5" s="12">
        <f t="shared" si="5"/>
        <v>2730.8519000000001</v>
      </c>
      <c r="Q5" s="12">
        <f t="shared" si="6"/>
        <v>4373.6460542249997</v>
      </c>
      <c r="R5" s="12">
        <f t="shared" si="7"/>
        <v>191.15963300000001</v>
      </c>
      <c r="S5" s="12">
        <f t="shared" si="8"/>
        <v>273.08519000000001</v>
      </c>
      <c r="T5" s="12">
        <f t="shared" si="9"/>
        <v>503.14600000000002</v>
      </c>
    </row>
    <row r="6" spans="1:22" x14ac:dyDescent="0.3">
      <c r="A6" s="6">
        <v>4</v>
      </c>
      <c r="B6" s="7" t="s">
        <v>25</v>
      </c>
      <c r="C6" s="6">
        <v>1</v>
      </c>
      <c r="D6" s="6" t="s">
        <v>17</v>
      </c>
      <c r="E6" s="25">
        <v>130879.21</v>
      </c>
      <c r="F6" s="6">
        <f t="shared" si="0"/>
        <v>0</v>
      </c>
      <c r="G6" s="6">
        <f t="shared" si="1"/>
        <v>130879.21</v>
      </c>
      <c r="H6" s="6">
        <f t="shared" si="2"/>
        <v>2617.5842000000002</v>
      </c>
      <c r="I6" s="6">
        <f t="shared" si="3"/>
        <v>1308.7921000000001</v>
      </c>
      <c r="J6" s="25">
        <v>2200</v>
      </c>
      <c r="K6" s="8">
        <f t="shared" si="4"/>
        <v>137005.5863</v>
      </c>
      <c r="L6" s="9">
        <v>8481300000</v>
      </c>
      <c r="M6" t="s">
        <v>26</v>
      </c>
      <c r="N6" s="19">
        <v>0.1</v>
      </c>
      <c r="O6" s="19"/>
      <c r="P6" s="12">
        <f t="shared" si="5"/>
        <v>13700.55863</v>
      </c>
      <c r="Q6" s="12">
        <f t="shared" si="6"/>
        <v>0</v>
      </c>
      <c r="R6" s="12">
        <f t="shared" si="7"/>
        <v>959.03910410000003</v>
      </c>
      <c r="S6" s="12">
        <f t="shared" si="8"/>
        <v>685.02793150000002</v>
      </c>
      <c r="T6" s="12">
        <f t="shared" si="9"/>
        <v>1308.7921000000001</v>
      </c>
    </row>
    <row r="7" spans="1:22" x14ac:dyDescent="0.3">
      <c r="A7" s="6">
        <v>5</v>
      </c>
      <c r="B7" s="7" t="s">
        <v>29</v>
      </c>
      <c r="C7" s="6">
        <v>1</v>
      </c>
      <c r="D7" s="6" t="s">
        <v>17</v>
      </c>
      <c r="E7" s="25">
        <v>103136.54</v>
      </c>
      <c r="F7" s="6">
        <f t="shared" si="0"/>
        <v>0</v>
      </c>
      <c r="G7" s="6">
        <f t="shared" si="1"/>
        <v>103136.54</v>
      </c>
      <c r="H7" s="6">
        <f t="shared" si="2"/>
        <v>2062.7307999999998</v>
      </c>
      <c r="I7" s="6">
        <f t="shared" si="3"/>
        <v>1031.3653999999999</v>
      </c>
      <c r="J7" s="25">
        <v>4050</v>
      </c>
      <c r="K7" s="8">
        <f t="shared" si="4"/>
        <v>110280.63619999999</v>
      </c>
      <c r="L7" s="9">
        <v>7318290000</v>
      </c>
      <c r="M7" t="s">
        <v>30</v>
      </c>
      <c r="N7" s="18">
        <v>0.2</v>
      </c>
      <c r="O7" s="18">
        <v>7.4999999999999997E-2</v>
      </c>
      <c r="P7" s="12">
        <f t="shared" si="5"/>
        <v>22056.127240000002</v>
      </c>
      <c r="Q7" s="12">
        <f t="shared" si="6"/>
        <v>10159.759569585001</v>
      </c>
      <c r="R7" s="12">
        <f t="shared" si="7"/>
        <v>1543.9289068000003</v>
      </c>
      <c r="S7" s="12">
        <f t="shared" si="8"/>
        <v>551.40318100000002</v>
      </c>
      <c r="T7" s="12">
        <f t="shared" si="9"/>
        <v>1031.3653999999999</v>
      </c>
    </row>
    <row r="8" spans="1:22" x14ac:dyDescent="0.3">
      <c r="A8" s="6">
        <v>6</v>
      </c>
      <c r="B8" s="7" t="s">
        <v>31</v>
      </c>
      <c r="C8" s="6">
        <v>1</v>
      </c>
      <c r="D8" s="6" t="s">
        <v>17</v>
      </c>
      <c r="E8" s="25">
        <v>23733.599999999999</v>
      </c>
      <c r="F8" s="6">
        <f t="shared" si="0"/>
        <v>0</v>
      </c>
      <c r="G8" s="6">
        <f t="shared" si="1"/>
        <v>23733.599999999999</v>
      </c>
      <c r="H8" s="6">
        <f t="shared" si="2"/>
        <v>474.67199999999997</v>
      </c>
      <c r="I8" s="6">
        <f t="shared" si="3"/>
        <v>237.33599999999998</v>
      </c>
      <c r="J8" s="25">
        <v>2580</v>
      </c>
      <c r="K8" s="8">
        <f t="shared" si="4"/>
        <v>27025.608</v>
      </c>
      <c r="L8" s="9">
        <v>7307920000</v>
      </c>
      <c r="M8" t="s">
        <v>32</v>
      </c>
      <c r="N8" s="18">
        <v>0.2</v>
      </c>
      <c r="O8" s="18">
        <v>7.4999999999999997E-2</v>
      </c>
      <c r="P8" s="12">
        <f t="shared" si="5"/>
        <v>5405.1216000000004</v>
      </c>
      <c r="Q8" s="12">
        <f t="shared" si="6"/>
        <v>2488.6164114000003</v>
      </c>
      <c r="R8" s="12">
        <f t="shared" si="7"/>
        <v>378.35851200000008</v>
      </c>
      <c r="S8" s="12">
        <f t="shared" si="8"/>
        <v>135.12804</v>
      </c>
      <c r="T8" s="12">
        <f t="shared" si="9"/>
        <v>237.33599999999998</v>
      </c>
    </row>
    <row r="9" spans="1:22" x14ac:dyDescent="0.3">
      <c r="A9" s="6">
        <v>7</v>
      </c>
      <c r="B9" s="7" t="s">
        <v>33</v>
      </c>
      <c r="C9" s="6">
        <v>1</v>
      </c>
      <c r="D9" s="6" t="s">
        <v>17</v>
      </c>
      <c r="E9" s="25">
        <v>50756.3</v>
      </c>
      <c r="F9" s="6">
        <f t="shared" si="0"/>
        <v>0</v>
      </c>
      <c r="G9" s="6">
        <f t="shared" si="1"/>
        <v>50756.3</v>
      </c>
      <c r="H9" s="6">
        <f t="shared" si="2"/>
        <v>1015.1260000000001</v>
      </c>
      <c r="I9" s="6">
        <f t="shared" si="3"/>
        <v>507.56300000000005</v>
      </c>
      <c r="J9" s="25">
        <v>2580</v>
      </c>
      <c r="K9" s="8">
        <f t="shared" si="4"/>
        <v>54858.989000000001</v>
      </c>
      <c r="L9" s="9">
        <v>7307920000</v>
      </c>
      <c r="M9" t="s">
        <v>32</v>
      </c>
      <c r="N9" s="18">
        <v>0.2</v>
      </c>
      <c r="O9" s="18">
        <v>7.4999999999999997E-2</v>
      </c>
      <c r="P9" s="12">
        <f t="shared" si="5"/>
        <v>10971.7978</v>
      </c>
      <c r="Q9" s="12">
        <f t="shared" si="6"/>
        <v>5053.5502943250003</v>
      </c>
      <c r="R9" s="12">
        <f t="shared" si="7"/>
        <v>768.02584600000012</v>
      </c>
      <c r="S9" s="12">
        <f t="shared" si="8"/>
        <v>274.29494500000004</v>
      </c>
      <c r="T9" s="12">
        <f t="shared" si="9"/>
        <v>507.56300000000005</v>
      </c>
    </row>
    <row r="10" spans="1:22" x14ac:dyDescent="0.3">
      <c r="A10" s="6">
        <v>8</v>
      </c>
      <c r="B10" s="7" t="s">
        <v>34</v>
      </c>
      <c r="C10" s="6">
        <v>1</v>
      </c>
      <c r="D10" s="6" t="s">
        <v>17</v>
      </c>
      <c r="E10" s="25">
        <v>30302.9</v>
      </c>
      <c r="F10" s="6">
        <f t="shared" si="0"/>
        <v>0</v>
      </c>
      <c r="G10" s="6">
        <f t="shared" si="1"/>
        <v>30302.9</v>
      </c>
      <c r="H10" s="6">
        <f t="shared" si="2"/>
        <v>606.05799999999999</v>
      </c>
      <c r="I10" s="6">
        <f t="shared" si="3"/>
        <v>303.029</v>
      </c>
      <c r="J10" s="25">
        <v>2580</v>
      </c>
      <c r="K10" s="8">
        <f t="shared" si="4"/>
        <v>33791.987000000001</v>
      </c>
      <c r="L10" s="9">
        <v>7307920000</v>
      </c>
      <c r="M10" t="s">
        <v>32</v>
      </c>
      <c r="N10" s="18">
        <v>0.2</v>
      </c>
      <c r="O10" s="18">
        <v>7.4999999999999997E-2</v>
      </c>
      <c r="P10" s="12">
        <f t="shared" si="5"/>
        <v>6758.3974000000007</v>
      </c>
      <c r="Q10" s="12">
        <f t="shared" si="6"/>
        <v>3112.1595864750002</v>
      </c>
      <c r="R10" s="12">
        <f t="shared" si="7"/>
        <v>473.08781800000008</v>
      </c>
      <c r="S10" s="12">
        <f t="shared" si="8"/>
        <v>168.959935</v>
      </c>
      <c r="T10" s="12">
        <f t="shared" si="9"/>
        <v>303.029</v>
      </c>
    </row>
    <row r="11" spans="1:22" x14ac:dyDescent="0.3">
      <c r="A11" s="6">
        <v>9</v>
      </c>
      <c r="B11" s="7" t="s">
        <v>35</v>
      </c>
      <c r="C11" s="6">
        <v>1</v>
      </c>
      <c r="D11" s="6" t="s">
        <v>17</v>
      </c>
      <c r="E11" s="6">
        <v>97261.1</v>
      </c>
      <c r="F11" s="6">
        <f t="shared" si="0"/>
        <v>0</v>
      </c>
      <c r="G11" s="6">
        <f t="shared" si="1"/>
        <v>97261.1</v>
      </c>
      <c r="H11" s="6">
        <f t="shared" si="2"/>
        <v>1945.2220000000002</v>
      </c>
      <c r="I11" s="6">
        <f t="shared" si="3"/>
        <v>972.6110000000001</v>
      </c>
      <c r="J11" s="6">
        <v>2185</v>
      </c>
      <c r="K11" s="8">
        <f t="shared" si="4"/>
        <v>102363.933</v>
      </c>
      <c r="L11" s="9">
        <v>7307910000</v>
      </c>
      <c r="M11" t="s">
        <v>37</v>
      </c>
      <c r="N11" s="18">
        <v>0.2</v>
      </c>
      <c r="O11" s="18">
        <v>7.4999999999999997E-2</v>
      </c>
      <c r="P11" s="12">
        <f t="shared" si="5"/>
        <v>20472.786600000003</v>
      </c>
      <c r="Q11" s="12">
        <f t="shared" si="6"/>
        <v>9431.568399525002</v>
      </c>
      <c r="R11" s="12">
        <f t="shared" si="7"/>
        <v>1433.0950620000003</v>
      </c>
      <c r="S11" s="12">
        <f t="shared" si="8"/>
        <v>511.81966500000004</v>
      </c>
      <c r="T11" s="12">
        <f t="shared" si="9"/>
        <v>972.6110000000001</v>
      </c>
    </row>
    <row r="12" spans="1:22" x14ac:dyDescent="0.3">
      <c r="A12" s="6">
        <v>10</v>
      </c>
      <c r="B12" s="7" t="s">
        <v>36</v>
      </c>
      <c r="C12" s="6">
        <v>1</v>
      </c>
      <c r="D12" s="6" t="s">
        <v>17</v>
      </c>
      <c r="E12" s="6">
        <v>333152.2</v>
      </c>
      <c r="F12" s="6">
        <f t="shared" si="0"/>
        <v>0</v>
      </c>
      <c r="G12" s="6">
        <f t="shared" si="1"/>
        <v>333152.2</v>
      </c>
      <c r="H12" s="6">
        <f t="shared" si="2"/>
        <v>6663.0440000000008</v>
      </c>
      <c r="I12" s="6">
        <f t="shared" si="3"/>
        <v>3331.5220000000004</v>
      </c>
      <c r="J12" s="6">
        <v>2185</v>
      </c>
      <c r="K12" s="8">
        <f t="shared" si="4"/>
        <v>345331.766</v>
      </c>
      <c r="L12" s="9">
        <v>7307920000</v>
      </c>
      <c r="M12" t="s">
        <v>32</v>
      </c>
      <c r="N12" s="18">
        <v>0.2</v>
      </c>
      <c r="O12" s="18">
        <v>7.4999999999999997E-2</v>
      </c>
      <c r="P12" s="12">
        <f t="shared" si="5"/>
        <v>69066.353199999998</v>
      </c>
      <c r="Q12" s="12">
        <f t="shared" si="6"/>
        <v>31821.820856549999</v>
      </c>
      <c r="R12" s="12">
        <f t="shared" si="7"/>
        <v>4834.6447240000007</v>
      </c>
      <c r="S12" s="12">
        <f t="shared" si="8"/>
        <v>1726.6588300000001</v>
      </c>
      <c r="T12" s="12">
        <f t="shared" si="9"/>
        <v>3331.5220000000004</v>
      </c>
    </row>
    <row r="13" spans="1:22" x14ac:dyDescent="0.3">
      <c r="A13" s="6">
        <v>11</v>
      </c>
      <c r="B13" s="7" t="s">
        <v>39</v>
      </c>
      <c r="C13" s="7">
        <v>1</v>
      </c>
      <c r="D13" s="20" t="s">
        <v>17</v>
      </c>
      <c r="E13" s="21">
        <v>48498.21</v>
      </c>
      <c r="F13" s="6">
        <f t="shared" si="0"/>
        <v>0</v>
      </c>
      <c r="G13" s="22">
        <f t="shared" si="1"/>
        <v>48498.21</v>
      </c>
      <c r="H13" s="22">
        <f t="shared" si="2"/>
        <v>969.96420000000001</v>
      </c>
      <c r="I13" s="22">
        <f t="shared" si="3"/>
        <v>484.9821</v>
      </c>
      <c r="J13" s="22">
        <v>2600</v>
      </c>
      <c r="K13" s="8">
        <f t="shared" si="4"/>
        <v>52553.156300000002</v>
      </c>
      <c r="L13" s="9">
        <v>7307910000</v>
      </c>
      <c r="M13" t="s">
        <v>37</v>
      </c>
      <c r="N13" s="19">
        <v>0.2</v>
      </c>
      <c r="O13" s="18">
        <v>7.4999999999999997E-2</v>
      </c>
      <c r="P13" s="22">
        <f t="shared" si="5"/>
        <v>10510.631260000002</v>
      </c>
      <c r="Q13" s="16">
        <f t="shared" si="6"/>
        <v>4841.0459722275</v>
      </c>
      <c r="R13" s="22">
        <f t="shared" si="7"/>
        <v>735.74418820000017</v>
      </c>
      <c r="S13" s="22">
        <f t="shared" si="8"/>
        <v>262.7657815</v>
      </c>
      <c r="T13" s="22">
        <f t="shared" si="9"/>
        <v>484.9821</v>
      </c>
    </row>
    <row r="14" spans="1:22" x14ac:dyDescent="0.3">
      <c r="A14" s="6">
        <v>12</v>
      </c>
      <c r="B14" s="7" t="s">
        <v>40</v>
      </c>
      <c r="C14" s="7">
        <v>1</v>
      </c>
      <c r="D14" s="23" t="s">
        <v>17</v>
      </c>
      <c r="E14" s="21">
        <v>545480.69999999995</v>
      </c>
      <c r="F14" s="6">
        <f t="shared" si="0"/>
        <v>0</v>
      </c>
      <c r="G14" s="22">
        <f t="shared" si="1"/>
        <v>545480.69999999995</v>
      </c>
      <c r="H14" s="22">
        <f t="shared" si="2"/>
        <v>10909.614</v>
      </c>
      <c r="I14" s="22">
        <f t="shared" si="3"/>
        <v>5454.8069999999998</v>
      </c>
      <c r="J14" s="22">
        <v>8460</v>
      </c>
      <c r="K14" s="8">
        <f t="shared" si="4"/>
        <v>570305.12099999993</v>
      </c>
      <c r="L14" s="9">
        <v>7307210000</v>
      </c>
      <c r="M14" t="s">
        <v>38</v>
      </c>
      <c r="N14" s="19">
        <v>0.2</v>
      </c>
      <c r="O14" s="18">
        <v>7.4999999999999997E-2</v>
      </c>
      <c r="P14" s="12">
        <f t="shared" si="5"/>
        <v>114061.02419999999</v>
      </c>
      <c r="Q14" s="16">
        <f t="shared" si="6"/>
        <v>52549.256212424989</v>
      </c>
      <c r="R14" s="22">
        <f t="shared" si="7"/>
        <v>7984.271694</v>
      </c>
      <c r="S14" s="22">
        <f t="shared" si="8"/>
        <v>2851.5256049999998</v>
      </c>
      <c r="T14" s="22">
        <f t="shared" si="9"/>
        <v>5454.8069999999998</v>
      </c>
    </row>
    <row r="15" spans="1:22" x14ac:dyDescent="0.3">
      <c r="A15" s="6">
        <v>13</v>
      </c>
      <c r="B15" s="7" t="s">
        <v>41</v>
      </c>
      <c r="C15" s="28">
        <v>1</v>
      </c>
      <c r="D15" s="23" t="s">
        <v>17</v>
      </c>
      <c r="E15" s="24">
        <v>4500</v>
      </c>
      <c r="F15" s="6">
        <f t="shared" si="0"/>
        <v>0</v>
      </c>
      <c r="G15" s="22">
        <f t="shared" si="1"/>
        <v>4500</v>
      </c>
      <c r="H15" s="22">
        <f t="shared" si="2"/>
        <v>90</v>
      </c>
      <c r="I15" s="22">
        <f t="shared" si="3"/>
        <v>45</v>
      </c>
      <c r="J15" s="22">
        <v>2100</v>
      </c>
      <c r="K15" s="8">
        <f t="shared" si="4"/>
        <v>6735</v>
      </c>
      <c r="L15">
        <v>7307910000</v>
      </c>
      <c r="M15" s="37" t="s">
        <v>37</v>
      </c>
      <c r="N15" s="19">
        <v>0.2</v>
      </c>
      <c r="O15" s="18">
        <v>7.4999999999999997E-2</v>
      </c>
      <c r="P15" s="12">
        <f t="shared" si="5"/>
        <v>1347</v>
      </c>
      <c r="Q15" s="16">
        <f t="shared" si="6"/>
        <v>619.12237500000003</v>
      </c>
      <c r="R15" s="22">
        <f t="shared" si="7"/>
        <v>94.29</v>
      </c>
      <c r="S15" s="22">
        <f t="shared" si="8"/>
        <v>33.674999999999997</v>
      </c>
      <c r="T15" s="22">
        <f t="shared" si="9"/>
        <v>45</v>
      </c>
    </row>
    <row r="16" spans="1:22" x14ac:dyDescent="0.3">
      <c r="A16" s="6">
        <v>14</v>
      </c>
      <c r="B16" s="29" t="s">
        <v>42</v>
      </c>
      <c r="C16" s="28">
        <v>1</v>
      </c>
      <c r="D16" s="23" t="s">
        <v>17</v>
      </c>
      <c r="E16" s="24">
        <v>52614.3</v>
      </c>
      <c r="F16" s="6">
        <f t="shared" si="0"/>
        <v>0</v>
      </c>
      <c r="G16" s="22">
        <f t="shared" si="1"/>
        <v>52614.3</v>
      </c>
      <c r="H16" s="22">
        <f t="shared" si="2"/>
        <v>1052.2860000000001</v>
      </c>
      <c r="I16" s="22">
        <f t="shared" si="3"/>
        <v>526.14300000000003</v>
      </c>
      <c r="J16" s="30">
        <v>2500</v>
      </c>
      <c r="K16" s="8">
        <f t="shared" si="4"/>
        <v>56692.729000000007</v>
      </c>
      <c r="L16">
        <v>4016930000</v>
      </c>
      <c r="M16" s="37" t="s">
        <v>44</v>
      </c>
      <c r="N16" s="31">
        <v>0.1</v>
      </c>
      <c r="O16" s="18">
        <v>7.4999999999999997E-2</v>
      </c>
      <c r="P16" s="12">
        <f t="shared" si="5"/>
        <v>5669.2729000000008</v>
      </c>
      <c r="Q16" s="16">
        <f t="shared" si="6"/>
        <v>4767.6343236000002</v>
      </c>
      <c r="R16" s="22">
        <f t="shared" si="7"/>
        <v>396.84910300000007</v>
      </c>
      <c r="S16" s="22">
        <f t="shared" si="8"/>
        <v>283.46364500000004</v>
      </c>
      <c r="T16" s="22">
        <f t="shared" si="9"/>
        <v>526.14300000000003</v>
      </c>
    </row>
    <row r="17" spans="1:20" x14ac:dyDescent="0.3">
      <c r="A17" s="6">
        <v>15</v>
      </c>
      <c r="B17" s="29" t="s">
        <v>43</v>
      </c>
      <c r="C17" s="28">
        <v>1</v>
      </c>
      <c r="D17" s="23" t="s">
        <v>17</v>
      </c>
      <c r="E17" s="24">
        <v>11289.7</v>
      </c>
      <c r="F17" s="6">
        <f t="shared" si="0"/>
        <v>0</v>
      </c>
      <c r="G17" s="22">
        <f t="shared" si="1"/>
        <v>11289.7</v>
      </c>
      <c r="H17" s="22">
        <f t="shared" si="2"/>
        <v>225.79400000000001</v>
      </c>
      <c r="I17" s="22">
        <f t="shared" si="3"/>
        <v>112.89700000000001</v>
      </c>
      <c r="J17">
        <v>869.31</v>
      </c>
      <c r="K17" s="8">
        <f t="shared" si="4"/>
        <v>12497.701000000001</v>
      </c>
      <c r="L17">
        <v>9026100000</v>
      </c>
      <c r="M17" s="37" t="s">
        <v>45</v>
      </c>
      <c r="N17" s="31">
        <v>0.05</v>
      </c>
      <c r="O17" s="18"/>
      <c r="P17" s="12">
        <f t="shared" si="5"/>
        <v>624.88505000000009</v>
      </c>
      <c r="Q17" s="16">
        <f t="shared" si="6"/>
        <v>0</v>
      </c>
      <c r="R17" s="22">
        <f t="shared" si="7"/>
        <v>43.741953500000008</v>
      </c>
      <c r="S17" s="22">
        <f t="shared" si="8"/>
        <v>62.488505000000004</v>
      </c>
      <c r="T17" s="22">
        <f t="shared" si="9"/>
        <v>112.89700000000001</v>
      </c>
    </row>
    <row r="18" spans="1:20" x14ac:dyDescent="0.3">
      <c r="A18" s="6">
        <v>16</v>
      </c>
      <c r="B18" s="29" t="s">
        <v>46</v>
      </c>
      <c r="C18" s="28">
        <v>1</v>
      </c>
      <c r="D18" s="23" t="s">
        <v>17</v>
      </c>
      <c r="E18" s="24">
        <v>1323684.18</v>
      </c>
      <c r="F18" s="6">
        <f t="shared" si="0"/>
        <v>0</v>
      </c>
      <c r="G18" s="22">
        <f t="shared" si="1"/>
        <v>1323684.18</v>
      </c>
      <c r="H18" s="22">
        <f t="shared" si="2"/>
        <v>26473.6836</v>
      </c>
      <c r="I18" s="22">
        <f t="shared" si="3"/>
        <v>13236.8418</v>
      </c>
      <c r="J18" s="30">
        <v>4200</v>
      </c>
      <c r="K18" s="8">
        <f t="shared" si="4"/>
        <v>1367594.7053999999</v>
      </c>
      <c r="L18">
        <v>9031800000</v>
      </c>
      <c r="M18" s="37" t="s">
        <v>47</v>
      </c>
      <c r="N18" s="31">
        <v>0.1</v>
      </c>
      <c r="O18" s="18"/>
      <c r="P18" s="12">
        <f t="shared" si="5"/>
        <v>136759.47053999998</v>
      </c>
      <c r="Q18" s="16">
        <f t="shared" si="6"/>
        <v>0</v>
      </c>
      <c r="R18" s="22">
        <f t="shared" si="7"/>
        <v>9573.1629377999998</v>
      </c>
      <c r="S18" s="22">
        <f t="shared" si="8"/>
        <v>6837.9735269999992</v>
      </c>
      <c r="T18" s="22">
        <f t="shared" si="9"/>
        <v>13236.8418</v>
      </c>
    </row>
    <row r="19" spans="1:20" x14ac:dyDescent="0.3">
      <c r="A19" s="6">
        <v>17</v>
      </c>
      <c r="B19" s="29" t="s">
        <v>48</v>
      </c>
      <c r="C19" s="28">
        <v>1</v>
      </c>
      <c r="D19" s="23" t="s">
        <v>17</v>
      </c>
      <c r="E19" s="24">
        <v>53093.64</v>
      </c>
      <c r="F19" s="6">
        <f t="shared" si="0"/>
        <v>0</v>
      </c>
      <c r="G19" s="22">
        <f t="shared" si="1"/>
        <v>53093.64</v>
      </c>
      <c r="H19" s="22">
        <f t="shared" si="2"/>
        <v>1061.8728000000001</v>
      </c>
      <c r="I19" s="22">
        <f t="shared" si="3"/>
        <v>530.93640000000005</v>
      </c>
      <c r="J19" s="30">
        <v>3200</v>
      </c>
      <c r="K19" s="8">
        <f t="shared" si="4"/>
        <v>57886.449200000003</v>
      </c>
      <c r="L19">
        <v>7309009000</v>
      </c>
      <c r="M19" s="37" t="s">
        <v>49</v>
      </c>
      <c r="N19" s="31">
        <v>0.1</v>
      </c>
      <c r="O19" s="18">
        <v>0.08</v>
      </c>
      <c r="P19" s="12">
        <f t="shared" si="5"/>
        <v>5788.6449200000006</v>
      </c>
      <c r="Q19" s="16">
        <f t="shared" si="6"/>
        <v>5192.053432832</v>
      </c>
      <c r="R19" s="22">
        <f t="shared" si="7"/>
        <v>405.20514440000011</v>
      </c>
      <c r="S19" s="22">
        <f t="shared" si="8"/>
        <v>289.43224600000002</v>
      </c>
      <c r="T19" s="22">
        <f t="shared" si="9"/>
        <v>530.93640000000005</v>
      </c>
    </row>
    <row r="20" spans="1:20" x14ac:dyDescent="0.3">
      <c r="A20" s="6">
        <v>18</v>
      </c>
      <c r="B20" s="29" t="s">
        <v>50</v>
      </c>
      <c r="C20" s="28">
        <v>1</v>
      </c>
      <c r="D20" s="23" t="s">
        <v>17</v>
      </c>
      <c r="E20" s="24">
        <v>490645.88</v>
      </c>
      <c r="F20" s="6">
        <f t="shared" si="0"/>
        <v>0</v>
      </c>
      <c r="G20" s="22">
        <f t="shared" si="1"/>
        <v>490645.88</v>
      </c>
      <c r="H20" s="22">
        <f t="shared" si="2"/>
        <v>9812.9176000000007</v>
      </c>
      <c r="I20" s="22">
        <f t="shared" si="3"/>
        <v>4906.4588000000003</v>
      </c>
      <c r="J20" s="30">
        <v>16350</v>
      </c>
      <c r="K20" s="8">
        <f t="shared" si="4"/>
        <v>521715.25640000001</v>
      </c>
      <c r="L20">
        <v>7304190000</v>
      </c>
      <c r="M20" s="37" t="s">
        <v>28</v>
      </c>
      <c r="N20" s="31">
        <v>0.05</v>
      </c>
      <c r="O20" s="18">
        <v>7.4999999999999997E-2</v>
      </c>
      <c r="P20" s="12">
        <f t="shared" si="5"/>
        <v>26085.762820000004</v>
      </c>
      <c r="Q20" s="16">
        <f t="shared" si="6"/>
        <v>41785.654327455006</v>
      </c>
      <c r="R20" s="22">
        <f t="shared" si="7"/>
        <v>1826.0033974000005</v>
      </c>
      <c r="S20" s="22">
        <f t="shared" si="8"/>
        <v>2608.576282</v>
      </c>
      <c r="T20" s="22">
        <f t="shared" si="9"/>
        <v>4906.4588000000003</v>
      </c>
    </row>
    <row r="21" spans="1:20" x14ac:dyDescent="0.3">
      <c r="A21" s="6">
        <v>19</v>
      </c>
      <c r="B21" s="29" t="s">
        <v>51</v>
      </c>
      <c r="C21" s="28">
        <v>1</v>
      </c>
      <c r="D21" s="23" t="s">
        <v>17</v>
      </c>
      <c r="E21" s="24">
        <v>134558.31</v>
      </c>
      <c r="F21" s="6">
        <f t="shared" si="0"/>
        <v>0</v>
      </c>
      <c r="G21" s="22">
        <f t="shared" si="1"/>
        <v>134558.31</v>
      </c>
      <c r="H21" s="22">
        <f t="shared" si="2"/>
        <v>2691.1662000000001</v>
      </c>
      <c r="I21" s="22">
        <f t="shared" si="3"/>
        <v>1345.5831000000001</v>
      </c>
      <c r="J21" s="30">
        <v>3000</v>
      </c>
      <c r="K21" s="8">
        <f t="shared" si="4"/>
        <v>141595.05929999999</v>
      </c>
      <c r="L21">
        <v>7304190000</v>
      </c>
      <c r="M21" s="37" t="s">
        <v>28</v>
      </c>
      <c r="N21" s="31">
        <v>0.05</v>
      </c>
      <c r="O21" s="18">
        <v>7.4999999999999997E-2</v>
      </c>
      <c r="P21" s="12">
        <f t="shared" si="5"/>
        <v>7079.7529649999997</v>
      </c>
      <c r="Q21" s="16">
        <f t="shared" si="6"/>
        <v>11341.796502678748</v>
      </c>
      <c r="R21" s="22">
        <f t="shared" si="7"/>
        <v>495.58270755000001</v>
      </c>
      <c r="S21" s="22">
        <f t="shared" si="8"/>
        <v>707.97529650000001</v>
      </c>
      <c r="T21" s="22">
        <f t="shared" si="9"/>
        <v>1345.5831000000001</v>
      </c>
    </row>
    <row r="22" spans="1:20" x14ac:dyDescent="0.3">
      <c r="A22" s="6">
        <v>20</v>
      </c>
      <c r="B22" s="29" t="s">
        <v>52</v>
      </c>
      <c r="C22" s="28">
        <v>1</v>
      </c>
      <c r="D22" s="23" t="s">
        <v>17</v>
      </c>
      <c r="E22" s="24">
        <v>214296.61</v>
      </c>
      <c r="F22" s="6">
        <f t="shared" si="0"/>
        <v>0</v>
      </c>
      <c r="G22" s="22">
        <f t="shared" si="1"/>
        <v>214296.61</v>
      </c>
      <c r="H22" s="22">
        <f t="shared" si="2"/>
        <v>4285.9322000000002</v>
      </c>
      <c r="I22" s="22">
        <f t="shared" si="3"/>
        <v>2142.9661000000001</v>
      </c>
      <c r="J22" s="30">
        <v>6510</v>
      </c>
      <c r="K22" s="8">
        <f t="shared" si="4"/>
        <v>227235.50829999999</v>
      </c>
      <c r="L22">
        <v>7318150000</v>
      </c>
      <c r="M22" s="37" t="s">
        <v>53</v>
      </c>
      <c r="N22" s="31">
        <v>0.1</v>
      </c>
      <c r="O22" s="32">
        <v>0.08</v>
      </c>
      <c r="P22" s="12">
        <f t="shared" si="5"/>
        <v>22723.55083</v>
      </c>
      <c r="Q22" s="16">
        <f t="shared" si="6"/>
        <v>20386.308106367997</v>
      </c>
      <c r="R22" s="22">
        <f t="shared" si="7"/>
        <v>1590.6485581000002</v>
      </c>
      <c r="S22" s="22">
        <f t="shared" si="8"/>
        <v>1136.1775415</v>
      </c>
      <c r="T22" s="22">
        <f t="shared" si="9"/>
        <v>2142.9661000000001</v>
      </c>
    </row>
    <row r="23" spans="1:20" x14ac:dyDescent="0.3">
      <c r="A23" s="6">
        <v>21</v>
      </c>
      <c r="B23" s="29" t="s">
        <v>54</v>
      </c>
      <c r="C23" s="28">
        <v>1</v>
      </c>
      <c r="D23" s="23" t="s">
        <v>17</v>
      </c>
      <c r="E23" s="24">
        <v>862077.95</v>
      </c>
      <c r="F23" s="6">
        <f t="shared" si="0"/>
        <v>0</v>
      </c>
      <c r="G23" s="22">
        <f t="shared" si="1"/>
        <v>862077.95</v>
      </c>
      <c r="H23" s="22">
        <f t="shared" si="2"/>
        <v>17241.559000000001</v>
      </c>
      <c r="I23" s="22">
        <f t="shared" si="3"/>
        <v>8620.7795000000006</v>
      </c>
      <c r="J23" s="30">
        <v>9700</v>
      </c>
      <c r="K23" s="8">
        <f t="shared" si="4"/>
        <v>897640.28849999991</v>
      </c>
      <c r="L23">
        <v>8540890000</v>
      </c>
      <c r="M23" s="37" t="s">
        <v>57</v>
      </c>
      <c r="N23" s="31">
        <v>0.1</v>
      </c>
      <c r="O23" s="32">
        <v>0.08</v>
      </c>
      <c r="P23" s="12">
        <f t="shared" si="5"/>
        <v>89764.028850000002</v>
      </c>
      <c r="Q23" s="16">
        <f t="shared" si="6"/>
        <v>80543.742424959986</v>
      </c>
      <c r="R23" s="22">
        <f t="shared" si="7"/>
        <v>6283.4820195000011</v>
      </c>
      <c r="S23" s="22">
        <f t="shared" si="8"/>
        <v>4488.2014424999998</v>
      </c>
      <c r="T23" s="22">
        <f t="shared" si="9"/>
        <v>8620.7795000000006</v>
      </c>
    </row>
    <row r="24" spans="1:20" x14ac:dyDescent="0.3">
      <c r="A24" s="6">
        <v>22</v>
      </c>
      <c r="B24" s="29" t="s">
        <v>55</v>
      </c>
      <c r="C24" s="28">
        <v>1</v>
      </c>
      <c r="D24" s="23" t="s">
        <v>17</v>
      </c>
      <c r="E24" s="24">
        <v>1534483.37</v>
      </c>
      <c r="F24" s="6">
        <v>0</v>
      </c>
      <c r="G24" s="22">
        <f t="shared" si="1"/>
        <v>1534483.37</v>
      </c>
      <c r="H24" s="22">
        <f t="shared" si="2"/>
        <v>30689.667400000002</v>
      </c>
      <c r="I24" s="22">
        <f t="shared" si="3"/>
        <v>15344.833700000001</v>
      </c>
      <c r="J24" s="30">
        <v>7600</v>
      </c>
      <c r="K24" s="8">
        <f t="shared" si="4"/>
        <v>1588117.8711000001</v>
      </c>
      <c r="L24">
        <v>8540890000</v>
      </c>
      <c r="M24" s="37" t="s">
        <v>57</v>
      </c>
      <c r="N24" s="31">
        <v>0.1</v>
      </c>
      <c r="O24" s="32">
        <v>0.08</v>
      </c>
      <c r="P24" s="12">
        <f t="shared" si="5"/>
        <v>158811.78711000003</v>
      </c>
      <c r="Q24" s="16">
        <f t="shared" si="6"/>
        <v>142506.55250905603</v>
      </c>
      <c r="R24" s="22">
        <f t="shared" si="7"/>
        <v>11116.825097700004</v>
      </c>
      <c r="S24" s="22">
        <f t="shared" si="8"/>
        <v>7940.5893555000011</v>
      </c>
      <c r="T24" s="22">
        <f t="shared" si="9"/>
        <v>15344.833700000001</v>
      </c>
    </row>
    <row r="25" spans="1:20" x14ac:dyDescent="0.3">
      <c r="A25" s="6">
        <v>23</v>
      </c>
      <c r="B25" s="29" t="s">
        <v>56</v>
      </c>
      <c r="C25" s="28">
        <v>1</v>
      </c>
      <c r="D25" s="23" t="s">
        <v>17</v>
      </c>
      <c r="E25" s="24">
        <v>190574.75</v>
      </c>
      <c r="F25" s="6">
        <f t="shared" si="0"/>
        <v>0</v>
      </c>
      <c r="G25" s="22">
        <f t="shared" si="1"/>
        <v>190574.75</v>
      </c>
      <c r="H25" s="22">
        <f t="shared" si="2"/>
        <v>3811.4949999999999</v>
      </c>
      <c r="I25" s="22">
        <f t="shared" si="3"/>
        <v>1905.7474999999999</v>
      </c>
      <c r="J25" s="30">
        <v>2100</v>
      </c>
      <c r="K25" s="8">
        <f t="shared" si="4"/>
        <v>198391.99249999999</v>
      </c>
      <c r="L25">
        <v>7304190000</v>
      </c>
      <c r="M25" s="37" t="s">
        <v>58</v>
      </c>
      <c r="N25" s="31">
        <v>0.05</v>
      </c>
      <c r="O25" s="32">
        <v>0.08</v>
      </c>
      <c r="P25" s="12">
        <f t="shared" si="5"/>
        <v>9919.5996250000007</v>
      </c>
      <c r="Q25" s="16">
        <f t="shared" si="6"/>
        <v>16952.293724899999</v>
      </c>
      <c r="R25" s="22">
        <f t="shared" si="7"/>
        <v>694.37197375000017</v>
      </c>
      <c r="S25" s="22">
        <f t="shared" si="8"/>
        <v>991.95996249999996</v>
      </c>
      <c r="T25" s="22">
        <f t="shared" si="9"/>
        <v>1905.7474999999999</v>
      </c>
    </row>
    <row r="26" spans="1:20" x14ac:dyDescent="0.3">
      <c r="A26" s="6">
        <v>24</v>
      </c>
      <c r="B26" s="29" t="s">
        <v>59</v>
      </c>
      <c r="C26" s="28">
        <v>1</v>
      </c>
      <c r="D26" s="23" t="s">
        <v>17</v>
      </c>
      <c r="E26" s="33">
        <v>57395.62</v>
      </c>
      <c r="F26" s="6">
        <f t="shared" si="0"/>
        <v>0</v>
      </c>
      <c r="G26" s="22">
        <f t="shared" si="1"/>
        <v>57395.62</v>
      </c>
      <c r="H26" s="22">
        <f t="shared" si="2"/>
        <v>1147.9124000000002</v>
      </c>
      <c r="I26" s="22">
        <f t="shared" si="3"/>
        <v>573.95620000000008</v>
      </c>
      <c r="J26" s="30">
        <v>2000</v>
      </c>
      <c r="K26" s="8">
        <f t="shared" si="4"/>
        <v>61117.488600000004</v>
      </c>
      <c r="L26">
        <v>8481300000</v>
      </c>
      <c r="M26" s="37" t="s">
        <v>26</v>
      </c>
      <c r="N26" s="31">
        <v>0.1</v>
      </c>
      <c r="O26" s="32">
        <v>0</v>
      </c>
      <c r="P26" s="12">
        <f t="shared" si="5"/>
        <v>6111.7488600000006</v>
      </c>
      <c r="Q26" s="16">
        <f t="shared" si="6"/>
        <v>0</v>
      </c>
      <c r="R26" s="22">
        <f t="shared" si="7"/>
        <v>427.82242020000007</v>
      </c>
      <c r="S26" s="22">
        <f t="shared" si="8"/>
        <v>305.58744300000001</v>
      </c>
      <c r="T26" s="22">
        <f t="shared" si="9"/>
        <v>573.95620000000008</v>
      </c>
    </row>
    <row r="27" spans="1:20" ht="21" x14ac:dyDescent="0.4">
      <c r="K27" s="8">
        <f t="shared" si="4"/>
        <v>0</v>
      </c>
      <c r="P27" s="35">
        <f>SUM(P3:P26)</f>
        <v>748129.2781750001</v>
      </c>
      <c r="Q27" s="35">
        <f>SUM(Q3:Q26)</f>
        <v>450660.03595361859</v>
      </c>
      <c r="R27" s="34"/>
      <c r="S27" s="22"/>
    </row>
    <row r="28" spans="1:20" x14ac:dyDescent="0.3">
      <c r="P28" s="12"/>
    </row>
    <row r="29" spans="1:20" ht="21" x14ac:dyDescent="0.4">
      <c r="J29" s="154" t="s">
        <v>61</v>
      </c>
      <c r="K29" s="154"/>
      <c r="L29" s="154"/>
      <c r="M29" s="154"/>
      <c r="N29" s="154"/>
      <c r="O29" s="154"/>
      <c r="P29" s="36">
        <f>P27+Q27</f>
        <v>1198789.3141286187</v>
      </c>
    </row>
    <row r="31" spans="1:20" ht="21" x14ac:dyDescent="0.4">
      <c r="J31" s="154" t="s">
        <v>62</v>
      </c>
      <c r="K31" s="154"/>
      <c r="L31" s="154"/>
      <c r="M31" s="154"/>
      <c r="N31" s="154"/>
      <c r="O31" s="154"/>
      <c r="P31" s="36">
        <f>P29*361</f>
        <v>432762942.40043133</v>
      </c>
      <c r="Q31" s="155" t="s">
        <v>63</v>
      </c>
      <c r="R31" s="155"/>
    </row>
    <row r="33" spans="1:32" ht="25.8" x14ac:dyDescent="0.5">
      <c r="B33" s="40" t="s">
        <v>69</v>
      </c>
      <c r="C33" s="39"/>
    </row>
    <row r="34" spans="1:32" s="38" customFormat="1" ht="52.5" customHeight="1" x14ac:dyDescent="0.3">
      <c r="A34" s="54" t="s">
        <v>0</v>
      </c>
      <c r="B34" s="55" t="s">
        <v>1</v>
      </c>
      <c r="C34" s="55" t="s">
        <v>258</v>
      </c>
      <c r="D34" s="56" t="s">
        <v>259</v>
      </c>
      <c r="E34" s="56" t="s">
        <v>260</v>
      </c>
      <c r="F34" s="56" t="s">
        <v>261</v>
      </c>
      <c r="G34" s="57" t="s">
        <v>262</v>
      </c>
      <c r="H34" s="54" t="s">
        <v>2</v>
      </c>
      <c r="I34" s="54" t="s">
        <v>3</v>
      </c>
      <c r="J34" s="58" t="s">
        <v>4</v>
      </c>
      <c r="K34" s="55" t="s">
        <v>5</v>
      </c>
      <c r="L34" s="59" t="s">
        <v>6</v>
      </c>
      <c r="M34" s="55" t="s">
        <v>7</v>
      </c>
      <c r="N34" s="55" t="s">
        <v>8</v>
      </c>
      <c r="O34" s="55" t="s">
        <v>19</v>
      </c>
      <c r="P34" s="60" t="s">
        <v>9</v>
      </c>
      <c r="Q34" s="55" t="s">
        <v>10</v>
      </c>
      <c r="R34" s="55" t="s">
        <v>27</v>
      </c>
      <c r="S34" s="61" t="s">
        <v>11</v>
      </c>
      <c r="T34" s="61" t="s">
        <v>12</v>
      </c>
      <c r="U34" s="55" t="s">
        <v>13</v>
      </c>
      <c r="V34" s="55" t="s">
        <v>22</v>
      </c>
      <c r="W34" s="55" t="s">
        <v>14</v>
      </c>
      <c r="X34" s="55" t="s">
        <v>15</v>
      </c>
      <c r="Y34" s="55" t="s">
        <v>16</v>
      </c>
      <c r="Z34" s="62" t="s">
        <v>263</v>
      </c>
      <c r="AA34" s="63" t="s">
        <v>264</v>
      </c>
      <c r="AB34" s="45" t="s">
        <v>265</v>
      </c>
      <c r="AF34" s="45"/>
    </row>
    <row r="35" spans="1:32" s="43" customFormat="1" ht="16.5" customHeight="1" x14ac:dyDescent="0.3">
      <c r="A35" s="46">
        <v>1</v>
      </c>
      <c r="B35" s="41" t="s">
        <v>120</v>
      </c>
      <c r="C35" s="41" t="s">
        <v>121</v>
      </c>
      <c r="D35" s="41" t="s">
        <v>122</v>
      </c>
      <c r="E35" s="41"/>
      <c r="F35" s="64">
        <v>37500</v>
      </c>
      <c r="G35" s="41" t="s">
        <v>123</v>
      </c>
      <c r="H35" s="46"/>
      <c r="I35" s="46"/>
      <c r="J35" s="47"/>
      <c r="K35" s="48"/>
      <c r="L35" s="47"/>
      <c r="M35" s="48"/>
      <c r="N35" s="48"/>
      <c r="O35" s="47"/>
      <c r="P35" s="65"/>
      <c r="Q35" s="41"/>
      <c r="R35" s="66"/>
      <c r="S35" s="67"/>
      <c r="T35" s="67"/>
      <c r="U35" s="68"/>
      <c r="V35" s="68"/>
      <c r="W35" s="68"/>
      <c r="X35" s="68"/>
      <c r="Y35" s="68"/>
      <c r="Z35" s="49"/>
      <c r="AA35" s="69"/>
      <c r="AF35" s="70"/>
    </row>
    <row r="36" spans="1:32" s="43" customFormat="1" ht="16.5" customHeight="1" x14ac:dyDescent="0.3">
      <c r="A36" s="71">
        <v>2</v>
      </c>
      <c r="B36" s="66" t="s">
        <v>124</v>
      </c>
      <c r="C36" s="41" t="s">
        <v>125</v>
      </c>
      <c r="D36" s="41" t="s">
        <v>126</v>
      </c>
      <c r="E36" s="41" t="s">
        <v>127</v>
      </c>
      <c r="F36" s="64">
        <v>331567.32870000001</v>
      </c>
      <c r="G36" s="41" t="s">
        <v>128</v>
      </c>
      <c r="H36" s="46"/>
      <c r="I36" s="46"/>
      <c r="J36" s="47"/>
      <c r="K36" s="48"/>
      <c r="L36" s="47">
        <v>335012.03000000003</v>
      </c>
      <c r="M36" s="48"/>
      <c r="N36" s="48"/>
      <c r="O36" s="47"/>
      <c r="P36" s="65"/>
      <c r="Q36" s="41"/>
      <c r="R36" s="66"/>
      <c r="S36" s="67"/>
      <c r="T36" s="67"/>
      <c r="U36" s="68"/>
      <c r="V36" s="68"/>
      <c r="W36" s="68"/>
      <c r="X36" s="68"/>
      <c r="Y36" s="68"/>
      <c r="Z36" s="49"/>
      <c r="AA36" s="69"/>
      <c r="AF36" s="70"/>
    </row>
    <row r="37" spans="1:32" s="43" customFormat="1" ht="16.5" customHeight="1" x14ac:dyDescent="0.3">
      <c r="A37" s="71">
        <f t="shared" ref="A37:A88" si="10">A36+1</f>
        <v>3</v>
      </c>
      <c r="B37" s="66" t="s">
        <v>129</v>
      </c>
      <c r="C37" s="41" t="s">
        <v>130</v>
      </c>
      <c r="D37" s="41" t="s">
        <v>131</v>
      </c>
      <c r="E37" s="41" t="s">
        <v>132</v>
      </c>
      <c r="F37" s="64">
        <v>65391.530999999995</v>
      </c>
      <c r="G37" s="41" t="s">
        <v>128</v>
      </c>
      <c r="H37" s="46"/>
      <c r="I37" s="46"/>
      <c r="J37" s="47"/>
      <c r="K37" s="48"/>
      <c r="L37" s="47">
        <v>89399.17</v>
      </c>
      <c r="M37" s="48"/>
      <c r="N37" s="48"/>
      <c r="O37" s="47"/>
      <c r="P37" s="65"/>
      <c r="Q37" s="41"/>
      <c r="R37" s="66"/>
      <c r="S37" s="67"/>
      <c r="T37" s="67"/>
      <c r="U37" s="68"/>
      <c r="V37" s="68"/>
      <c r="W37" s="68"/>
      <c r="X37" s="68"/>
      <c r="Y37" s="68"/>
      <c r="Z37" s="49"/>
      <c r="AA37" s="69"/>
      <c r="AF37" s="70"/>
    </row>
    <row r="38" spans="1:32" s="43" customFormat="1" ht="16.5" customHeight="1" x14ac:dyDescent="0.3">
      <c r="A38" s="46">
        <v>3</v>
      </c>
      <c r="B38" s="41" t="s">
        <v>55</v>
      </c>
      <c r="C38" s="41" t="s">
        <v>133</v>
      </c>
      <c r="D38" s="41" t="s">
        <v>134</v>
      </c>
      <c r="E38" s="41" t="s">
        <v>135</v>
      </c>
      <c r="F38" s="64">
        <v>45444.90028811017</v>
      </c>
      <c r="G38" s="41" t="s">
        <v>123</v>
      </c>
      <c r="H38" s="46"/>
      <c r="I38" s="46"/>
      <c r="J38" s="47"/>
      <c r="K38" s="48"/>
      <c r="L38" s="47">
        <v>44995.95</v>
      </c>
      <c r="M38" s="48"/>
      <c r="N38" s="48"/>
      <c r="O38" s="47"/>
      <c r="P38" s="65"/>
      <c r="Q38" s="41"/>
      <c r="R38" s="66"/>
      <c r="S38" s="67"/>
      <c r="T38" s="67"/>
      <c r="U38" s="68"/>
      <c r="V38" s="68"/>
      <c r="W38" s="68"/>
      <c r="X38" s="68"/>
      <c r="Y38" s="68"/>
      <c r="Z38" s="49" t="s">
        <v>136</v>
      </c>
      <c r="AA38" s="69"/>
      <c r="AF38" s="70"/>
    </row>
    <row r="39" spans="1:32" s="43" customFormat="1" ht="16.5" customHeight="1" x14ac:dyDescent="0.3">
      <c r="A39" s="71">
        <v>4</v>
      </c>
      <c r="B39" s="41" t="s">
        <v>55</v>
      </c>
      <c r="C39" s="41" t="s">
        <v>133</v>
      </c>
      <c r="D39" s="41" t="s">
        <v>137</v>
      </c>
      <c r="E39" s="41" t="s">
        <v>138</v>
      </c>
      <c r="F39" s="64">
        <v>36944.37285</v>
      </c>
      <c r="G39" s="41" t="s">
        <v>139</v>
      </c>
      <c r="H39" s="46"/>
      <c r="I39" s="46"/>
      <c r="J39" s="47"/>
      <c r="K39" s="48"/>
      <c r="L39" s="47">
        <v>36460.57</v>
      </c>
      <c r="M39" s="48"/>
      <c r="N39" s="48"/>
      <c r="O39" s="47"/>
      <c r="P39" s="65"/>
      <c r="Q39" s="41"/>
      <c r="R39" s="66"/>
      <c r="S39" s="67"/>
      <c r="T39" s="67"/>
      <c r="U39" s="68"/>
      <c r="V39" s="68"/>
      <c r="W39" s="68"/>
      <c r="X39" s="68"/>
      <c r="Y39" s="68"/>
      <c r="Z39" s="49" t="s">
        <v>113</v>
      </c>
      <c r="AA39" s="69" t="s">
        <v>140</v>
      </c>
      <c r="AF39" s="70"/>
    </row>
    <row r="40" spans="1:32" s="43" customFormat="1" ht="16.5" customHeight="1" x14ac:dyDescent="0.3">
      <c r="A40" s="71">
        <f t="shared" si="10"/>
        <v>5</v>
      </c>
      <c r="B40" s="66" t="s">
        <v>141</v>
      </c>
      <c r="C40" s="41" t="s">
        <v>142</v>
      </c>
      <c r="D40" s="41" t="s">
        <v>143</v>
      </c>
      <c r="E40" s="41" t="s">
        <v>144</v>
      </c>
      <c r="F40" s="64">
        <v>125632.59981775472</v>
      </c>
      <c r="G40" s="41" t="s">
        <v>128</v>
      </c>
      <c r="H40" s="46"/>
      <c r="I40" s="46"/>
      <c r="J40" s="47"/>
      <c r="K40" s="48"/>
      <c r="L40" s="47">
        <v>190574.75</v>
      </c>
      <c r="M40" s="48"/>
      <c r="N40" s="48"/>
      <c r="O40" s="47"/>
      <c r="P40" s="65"/>
      <c r="Q40" s="41"/>
      <c r="R40" s="66"/>
      <c r="S40" s="67"/>
      <c r="T40" s="67"/>
      <c r="U40" s="68"/>
      <c r="V40" s="68"/>
      <c r="W40" s="68"/>
      <c r="X40" s="68"/>
      <c r="Y40" s="68"/>
      <c r="Z40" s="49" t="s">
        <v>136</v>
      </c>
      <c r="AA40" s="69"/>
      <c r="AF40" s="70"/>
    </row>
    <row r="41" spans="1:32" s="43" customFormat="1" ht="16.5" customHeight="1" x14ac:dyDescent="0.3">
      <c r="A41" s="46">
        <v>5</v>
      </c>
      <c r="B41" s="66" t="s">
        <v>141</v>
      </c>
      <c r="C41" s="41" t="s">
        <v>145</v>
      </c>
      <c r="D41" s="41" t="s">
        <v>146</v>
      </c>
      <c r="E41" s="41" t="s">
        <v>147</v>
      </c>
      <c r="F41" s="64">
        <v>18268.586030666644</v>
      </c>
      <c r="G41" s="41" t="s">
        <v>123</v>
      </c>
      <c r="H41" s="46"/>
      <c r="I41" s="46"/>
      <c r="J41" s="47"/>
      <c r="K41" s="48"/>
      <c r="L41" s="47">
        <v>17975.439999999999</v>
      </c>
      <c r="M41" s="48"/>
      <c r="N41" s="48"/>
      <c r="O41" s="47"/>
      <c r="P41" s="65"/>
      <c r="Q41" s="41"/>
      <c r="R41" s="66"/>
      <c r="S41" s="67"/>
      <c r="T41" s="67"/>
      <c r="U41" s="68"/>
      <c r="V41" s="68"/>
      <c r="W41" s="68"/>
      <c r="X41" s="68"/>
      <c r="Y41" s="68"/>
      <c r="Z41" s="49" t="s">
        <v>136</v>
      </c>
      <c r="AA41" s="69"/>
      <c r="AF41" s="70"/>
    </row>
    <row r="42" spans="1:32" s="43" customFormat="1" ht="16.5" customHeight="1" x14ac:dyDescent="0.3">
      <c r="A42" s="71">
        <v>6</v>
      </c>
      <c r="B42" s="41" t="s">
        <v>71</v>
      </c>
      <c r="C42" s="41" t="s">
        <v>148</v>
      </c>
      <c r="D42" s="41" t="s">
        <v>149</v>
      </c>
      <c r="E42" s="41" t="s">
        <v>150</v>
      </c>
      <c r="F42" s="64">
        <v>104520</v>
      </c>
      <c r="G42" s="41" t="s">
        <v>151</v>
      </c>
      <c r="H42" s="46"/>
      <c r="I42" s="46"/>
      <c r="J42" s="47"/>
      <c r="K42" s="48"/>
      <c r="L42" s="47">
        <v>140887.5</v>
      </c>
      <c r="M42" s="48"/>
      <c r="N42" s="48"/>
      <c r="O42" s="47"/>
      <c r="P42" s="65"/>
      <c r="Q42" s="41"/>
      <c r="R42" s="66"/>
      <c r="S42" s="67"/>
      <c r="T42" s="67"/>
      <c r="U42" s="68"/>
      <c r="V42" s="68"/>
      <c r="W42" s="68"/>
      <c r="X42" s="68"/>
      <c r="Y42" s="68"/>
      <c r="Z42" s="49" t="s">
        <v>136</v>
      </c>
      <c r="AA42" s="69"/>
      <c r="AF42" s="70"/>
    </row>
    <row r="43" spans="1:32" s="43" customFormat="1" ht="16.5" customHeight="1" x14ac:dyDescent="0.3">
      <c r="A43" s="71">
        <f t="shared" si="10"/>
        <v>7</v>
      </c>
      <c r="B43" s="41" t="s">
        <v>72</v>
      </c>
      <c r="C43" s="41" t="s">
        <v>152</v>
      </c>
      <c r="D43" s="41" t="s">
        <v>153</v>
      </c>
      <c r="E43" s="41" t="s">
        <v>154</v>
      </c>
      <c r="F43" s="64">
        <f>10535.42+300</f>
        <v>10835.42</v>
      </c>
      <c r="G43" s="41" t="s">
        <v>155</v>
      </c>
      <c r="H43" s="46"/>
      <c r="I43" s="46"/>
      <c r="J43" s="47"/>
      <c r="K43" s="48"/>
      <c r="L43" s="47">
        <v>10813.46</v>
      </c>
      <c r="M43" s="48"/>
      <c r="N43" s="48"/>
      <c r="O43" s="47"/>
      <c r="P43" s="65"/>
      <c r="Q43" s="41"/>
      <c r="R43" s="66"/>
      <c r="S43" s="67"/>
      <c r="T43" s="67"/>
      <c r="U43" s="68"/>
      <c r="V43" s="68"/>
      <c r="W43" s="68"/>
      <c r="X43" s="68"/>
      <c r="Y43" s="68"/>
      <c r="Z43" s="49" t="s">
        <v>136</v>
      </c>
      <c r="AA43" s="69"/>
      <c r="AF43" s="70"/>
    </row>
    <row r="44" spans="1:32" s="43" customFormat="1" ht="16.5" customHeight="1" x14ac:dyDescent="0.3">
      <c r="A44" s="46">
        <v>7</v>
      </c>
      <c r="B44" s="41" t="s">
        <v>73</v>
      </c>
      <c r="C44" s="41" t="s">
        <v>156</v>
      </c>
      <c r="D44" s="41" t="s">
        <v>153</v>
      </c>
      <c r="E44" s="41" t="s">
        <v>154</v>
      </c>
      <c r="F44" s="64">
        <f>14791.32+300</f>
        <v>15091.32</v>
      </c>
      <c r="G44" s="41" t="s">
        <v>155</v>
      </c>
      <c r="H44" s="46"/>
      <c r="I44" s="46"/>
      <c r="J44" s="47"/>
      <c r="K44" s="48"/>
      <c r="L44" s="47">
        <v>15093.94</v>
      </c>
      <c r="M44" s="48"/>
      <c r="N44" s="48"/>
      <c r="O44" s="47"/>
      <c r="P44" s="65"/>
      <c r="Q44" s="41"/>
      <c r="R44" s="66"/>
      <c r="S44" s="67"/>
      <c r="T44" s="67"/>
      <c r="U44" s="68"/>
      <c r="V44" s="68"/>
      <c r="W44" s="68"/>
      <c r="X44" s="68"/>
      <c r="Y44" s="68"/>
      <c r="Z44" s="49" t="s">
        <v>136</v>
      </c>
      <c r="AA44" s="69"/>
      <c r="AF44" s="70"/>
    </row>
    <row r="45" spans="1:32" s="43" customFormat="1" ht="16.5" customHeight="1" x14ac:dyDescent="0.3">
      <c r="A45" s="71">
        <v>8</v>
      </c>
      <c r="B45" s="41" t="s">
        <v>74</v>
      </c>
      <c r="C45" s="41" t="s">
        <v>157</v>
      </c>
      <c r="D45" s="41" t="s">
        <v>158</v>
      </c>
      <c r="E45" s="41"/>
      <c r="F45" s="64">
        <v>35658.997949999997</v>
      </c>
      <c r="G45" s="41" t="s">
        <v>155</v>
      </c>
      <c r="H45" s="46"/>
      <c r="I45" s="46"/>
      <c r="J45" s="47"/>
      <c r="K45" s="48"/>
      <c r="L45" s="47">
        <v>33457.11</v>
      </c>
      <c r="M45" s="48"/>
      <c r="N45" s="48"/>
      <c r="O45" s="47"/>
      <c r="P45" s="65"/>
      <c r="Q45" s="41"/>
      <c r="R45" s="66"/>
      <c r="S45" s="67"/>
      <c r="T45" s="67"/>
      <c r="U45" s="68"/>
      <c r="V45" s="68"/>
      <c r="W45" s="68"/>
      <c r="X45" s="68"/>
      <c r="Y45" s="68"/>
      <c r="Z45" s="49" t="s">
        <v>136</v>
      </c>
      <c r="AA45" s="69"/>
      <c r="AF45" s="70"/>
    </row>
    <row r="46" spans="1:32" s="43" customFormat="1" ht="16.5" customHeight="1" x14ac:dyDescent="0.3">
      <c r="A46" s="71">
        <f t="shared" si="10"/>
        <v>9</v>
      </c>
      <c r="B46" s="41" t="s">
        <v>75</v>
      </c>
      <c r="C46" s="41" t="s">
        <v>159</v>
      </c>
      <c r="D46" s="41"/>
      <c r="E46" s="41"/>
      <c r="F46" s="41"/>
      <c r="G46" s="41"/>
      <c r="H46" s="46"/>
      <c r="I46" s="46"/>
      <c r="J46" s="47"/>
      <c r="K46" s="48"/>
      <c r="L46" s="47">
        <v>36959.120000000003</v>
      </c>
      <c r="M46" s="48"/>
      <c r="N46" s="48"/>
      <c r="O46" s="47"/>
      <c r="P46" s="65"/>
      <c r="Q46" s="41"/>
      <c r="R46" s="66"/>
      <c r="S46" s="67"/>
      <c r="T46" s="67"/>
      <c r="U46" s="68"/>
      <c r="V46" s="68"/>
      <c r="W46" s="68"/>
      <c r="X46" s="68"/>
      <c r="Y46" s="68"/>
      <c r="Z46" s="49" t="s">
        <v>113</v>
      </c>
      <c r="AA46" s="69" t="s">
        <v>160</v>
      </c>
      <c r="AF46" s="70"/>
    </row>
    <row r="47" spans="1:32" s="43" customFormat="1" ht="16.5" customHeight="1" x14ac:dyDescent="0.3">
      <c r="A47" s="46">
        <v>9</v>
      </c>
      <c r="B47" s="41" t="s">
        <v>76</v>
      </c>
      <c r="C47" s="41" t="s">
        <v>161</v>
      </c>
      <c r="D47" s="41" t="s">
        <v>162</v>
      </c>
      <c r="E47" s="41" t="s">
        <v>163</v>
      </c>
      <c r="F47" s="64">
        <v>96108.974100000007</v>
      </c>
      <c r="G47" s="41" t="s">
        <v>151</v>
      </c>
      <c r="H47" s="46"/>
      <c r="I47" s="46"/>
      <c r="J47" s="47"/>
      <c r="K47" s="48"/>
      <c r="L47" s="47">
        <v>60841.7</v>
      </c>
      <c r="M47" s="48"/>
      <c r="N47" s="48"/>
      <c r="O47" s="47"/>
      <c r="P47" s="65"/>
      <c r="Q47" s="41"/>
      <c r="R47" s="66"/>
      <c r="S47" s="67"/>
      <c r="T47" s="67"/>
      <c r="U47" s="68"/>
      <c r="V47" s="68"/>
      <c r="W47" s="68"/>
      <c r="X47" s="68"/>
      <c r="Y47" s="68"/>
      <c r="Z47" s="49" t="s">
        <v>113</v>
      </c>
      <c r="AA47" s="69" t="s">
        <v>160</v>
      </c>
      <c r="AF47" s="70"/>
    </row>
    <row r="48" spans="1:32" s="43" customFormat="1" ht="16.5" customHeight="1" x14ac:dyDescent="0.3">
      <c r="A48" s="71">
        <v>10</v>
      </c>
      <c r="B48" s="41" t="s">
        <v>77</v>
      </c>
      <c r="C48" s="41" t="s">
        <v>164</v>
      </c>
      <c r="D48" s="41" t="s">
        <v>165</v>
      </c>
      <c r="E48" s="41" t="s">
        <v>166</v>
      </c>
      <c r="F48" s="64">
        <v>86411.960250000004</v>
      </c>
      <c r="G48" s="41" t="s">
        <v>151</v>
      </c>
      <c r="H48" s="46"/>
      <c r="I48" s="46"/>
      <c r="J48" s="47"/>
      <c r="K48" s="48"/>
      <c r="L48" s="47">
        <v>96763.63</v>
      </c>
      <c r="M48" s="48"/>
      <c r="N48" s="48"/>
      <c r="O48" s="47"/>
      <c r="P48" s="65"/>
      <c r="Q48" s="41"/>
      <c r="R48" s="66"/>
      <c r="S48" s="67"/>
      <c r="T48" s="67"/>
      <c r="U48" s="68"/>
      <c r="V48" s="68"/>
      <c r="W48" s="68"/>
      <c r="X48" s="68"/>
      <c r="Y48" s="68"/>
      <c r="Z48" s="72" t="s">
        <v>167</v>
      </c>
      <c r="AA48" s="69" t="s">
        <v>168</v>
      </c>
      <c r="AF48" s="70"/>
    </row>
    <row r="49" spans="1:32" s="43" customFormat="1" ht="16.5" customHeight="1" x14ac:dyDescent="0.3">
      <c r="A49" s="71">
        <f t="shared" si="10"/>
        <v>11</v>
      </c>
      <c r="B49" s="41" t="s">
        <v>78</v>
      </c>
      <c r="C49" s="41" t="s">
        <v>169</v>
      </c>
      <c r="D49" s="41" t="s">
        <v>146</v>
      </c>
      <c r="E49" s="41" t="s">
        <v>147</v>
      </c>
      <c r="F49" s="64">
        <v>19006.273295643714</v>
      </c>
      <c r="G49" s="41" t="s">
        <v>155</v>
      </c>
      <c r="H49" s="46"/>
      <c r="I49" s="46"/>
      <c r="J49" s="47"/>
      <c r="K49" s="48"/>
      <c r="L49" s="47">
        <v>36460.57</v>
      </c>
      <c r="M49" s="48"/>
      <c r="N49" s="48"/>
      <c r="O49" s="47"/>
      <c r="P49" s="65"/>
      <c r="Q49" s="41"/>
      <c r="R49" s="66"/>
      <c r="S49" s="67"/>
      <c r="T49" s="67"/>
      <c r="U49" s="68"/>
      <c r="V49" s="68"/>
      <c r="W49" s="68"/>
      <c r="X49" s="68"/>
      <c r="Y49" s="68"/>
      <c r="Z49" s="49" t="s">
        <v>136</v>
      </c>
      <c r="AA49" s="69"/>
      <c r="AF49" s="70"/>
    </row>
    <row r="50" spans="1:32" s="43" customFormat="1" ht="16.5" customHeight="1" x14ac:dyDescent="0.3">
      <c r="A50" s="46">
        <v>11</v>
      </c>
      <c r="B50" s="41" t="s">
        <v>79</v>
      </c>
      <c r="C50" s="41" t="s">
        <v>170</v>
      </c>
      <c r="D50" s="41" t="s">
        <v>171</v>
      </c>
      <c r="E50" s="41" t="s">
        <v>172</v>
      </c>
      <c r="F50" s="64">
        <v>50467.843800000002</v>
      </c>
      <c r="G50" s="41" t="s">
        <v>155</v>
      </c>
      <c r="H50" s="46"/>
      <c r="I50" s="46"/>
      <c r="J50" s="47"/>
      <c r="K50" s="48"/>
      <c r="L50" s="47">
        <v>48521</v>
      </c>
      <c r="M50" s="48"/>
      <c r="N50" s="48"/>
      <c r="O50" s="47"/>
      <c r="P50" s="65"/>
      <c r="Q50" s="41"/>
      <c r="R50" s="66"/>
      <c r="S50" s="67"/>
      <c r="T50" s="67"/>
      <c r="U50" s="68"/>
      <c r="V50" s="68"/>
      <c r="W50" s="68"/>
      <c r="X50" s="68"/>
      <c r="Y50" s="68"/>
      <c r="Z50" s="49" t="s">
        <v>136</v>
      </c>
      <c r="AA50" s="69"/>
      <c r="AF50" s="70"/>
    </row>
    <row r="51" spans="1:32" s="43" customFormat="1" ht="16.5" customHeight="1" x14ac:dyDescent="0.3">
      <c r="A51" s="71">
        <v>12</v>
      </c>
      <c r="B51" s="41" t="s">
        <v>80</v>
      </c>
      <c r="C51" s="41" t="s">
        <v>173</v>
      </c>
      <c r="D51" s="41" t="s">
        <v>174</v>
      </c>
      <c r="E51" s="41" t="s">
        <v>175</v>
      </c>
      <c r="F51" s="64">
        <v>75321.564150000006</v>
      </c>
      <c r="G51" s="41" t="s">
        <v>151</v>
      </c>
      <c r="H51" s="46"/>
      <c r="I51" s="46"/>
      <c r="J51" s="47"/>
      <c r="K51" s="48"/>
      <c r="L51" s="47">
        <v>61909.33</v>
      </c>
      <c r="M51" s="48"/>
      <c r="N51" s="48"/>
      <c r="O51" s="47"/>
      <c r="P51" s="65"/>
      <c r="Q51" s="41"/>
      <c r="R51" s="66"/>
      <c r="S51" s="67"/>
      <c r="T51" s="67"/>
      <c r="U51" s="68"/>
      <c r="V51" s="68"/>
      <c r="W51" s="68"/>
      <c r="X51" s="68"/>
      <c r="Y51" s="68"/>
      <c r="Z51" s="49" t="s">
        <v>113</v>
      </c>
      <c r="AA51" s="69" t="s">
        <v>176</v>
      </c>
      <c r="AF51" s="70"/>
    </row>
    <row r="52" spans="1:32" s="43" customFormat="1" ht="16.5" customHeight="1" x14ac:dyDescent="0.3">
      <c r="A52" s="71">
        <f t="shared" si="10"/>
        <v>13</v>
      </c>
      <c r="B52" s="41" t="s">
        <v>81</v>
      </c>
      <c r="C52" s="41" t="s">
        <v>177</v>
      </c>
      <c r="D52" s="41" t="s">
        <v>178</v>
      </c>
      <c r="E52" s="41" t="s">
        <v>179</v>
      </c>
      <c r="F52" s="64">
        <v>102715.33155</v>
      </c>
      <c r="G52" s="41" t="s">
        <v>151</v>
      </c>
      <c r="H52" s="46"/>
      <c r="I52" s="46"/>
      <c r="J52" s="47"/>
      <c r="K52" s="48"/>
      <c r="L52" s="47">
        <v>136274.31</v>
      </c>
      <c r="M52" s="48"/>
      <c r="N52" s="48"/>
      <c r="O52" s="47"/>
      <c r="P52" s="65"/>
      <c r="Q52" s="41"/>
      <c r="R52" s="66"/>
      <c r="S52" s="67"/>
      <c r="T52" s="67"/>
      <c r="U52" s="68"/>
      <c r="V52" s="68"/>
      <c r="W52" s="68"/>
      <c r="X52" s="68"/>
      <c r="Y52" s="68"/>
      <c r="Z52" s="49" t="s">
        <v>113</v>
      </c>
      <c r="AA52" s="69" t="s">
        <v>160</v>
      </c>
      <c r="AF52" s="70"/>
    </row>
    <row r="53" spans="1:32" s="43" customFormat="1" ht="16.5" customHeight="1" x14ac:dyDescent="0.3">
      <c r="A53" s="46">
        <v>13</v>
      </c>
      <c r="B53" s="41" t="s">
        <v>82</v>
      </c>
      <c r="C53" s="41" t="s">
        <v>180</v>
      </c>
      <c r="D53" s="41" t="s">
        <v>181</v>
      </c>
      <c r="E53" s="41" t="s">
        <v>182</v>
      </c>
      <c r="F53" s="64">
        <v>44188.885200000004</v>
      </c>
      <c r="G53" s="41" t="s">
        <v>183</v>
      </c>
      <c r="H53" s="46"/>
      <c r="I53" s="46"/>
      <c r="J53" s="47"/>
      <c r="K53" s="48"/>
      <c r="L53" s="47">
        <v>39317.699999999997</v>
      </c>
      <c r="M53" s="48"/>
      <c r="N53" s="48"/>
      <c r="O53" s="47"/>
      <c r="P53" s="65"/>
      <c r="Q53" s="41"/>
      <c r="R53" s="66"/>
      <c r="S53" s="67"/>
      <c r="T53" s="67"/>
      <c r="U53" s="68"/>
      <c r="V53" s="68"/>
      <c r="W53" s="68"/>
      <c r="X53" s="68"/>
      <c r="Y53" s="68"/>
      <c r="Z53" s="72" t="s">
        <v>167</v>
      </c>
      <c r="AA53" s="69" t="s">
        <v>184</v>
      </c>
      <c r="AB53" s="43" t="s">
        <v>185</v>
      </c>
      <c r="AF53" s="70"/>
    </row>
    <row r="54" spans="1:32" s="43" customFormat="1" ht="16.5" customHeight="1" x14ac:dyDescent="0.3">
      <c r="A54" s="71">
        <v>14</v>
      </c>
      <c r="B54" s="41" t="s">
        <v>82</v>
      </c>
      <c r="C54" s="41" t="s">
        <v>180</v>
      </c>
      <c r="D54" s="41" t="s">
        <v>186</v>
      </c>
      <c r="E54" s="41" t="s">
        <v>187</v>
      </c>
      <c r="F54" s="64">
        <v>4404.7943999999998</v>
      </c>
      <c r="G54" s="41" t="s">
        <v>128</v>
      </c>
      <c r="H54" s="46"/>
      <c r="I54" s="46"/>
      <c r="J54" s="47"/>
      <c r="K54" s="48"/>
      <c r="L54" s="47">
        <v>1082.8800000000001</v>
      </c>
      <c r="M54" s="48"/>
      <c r="N54" s="48"/>
      <c r="O54" s="47"/>
      <c r="P54" s="65"/>
      <c r="Q54" s="41"/>
      <c r="R54" s="66"/>
      <c r="S54" s="67"/>
      <c r="T54" s="67"/>
      <c r="U54" s="68"/>
      <c r="V54" s="68"/>
      <c r="W54" s="68"/>
      <c r="X54" s="68"/>
      <c r="Y54" s="68"/>
      <c r="Z54" s="72"/>
      <c r="AA54" s="69"/>
      <c r="AF54" s="70"/>
    </row>
    <row r="55" spans="1:32" s="43" customFormat="1" ht="16.5" customHeight="1" x14ac:dyDescent="0.3">
      <c r="A55" s="71">
        <f t="shared" si="10"/>
        <v>15</v>
      </c>
      <c r="B55" s="41" t="s">
        <v>83</v>
      </c>
      <c r="C55" s="41" t="s">
        <v>188</v>
      </c>
      <c r="D55" s="41" t="s">
        <v>189</v>
      </c>
      <c r="E55" s="41" t="s">
        <v>190</v>
      </c>
      <c r="F55" s="64">
        <v>1559905.73</v>
      </c>
      <c r="G55" s="41" t="s">
        <v>151</v>
      </c>
      <c r="H55" s="46"/>
      <c r="I55" s="46"/>
      <c r="J55" s="47"/>
      <c r="K55" s="48"/>
      <c r="L55" s="47">
        <v>882510</v>
      </c>
      <c r="M55" s="48"/>
      <c r="N55" s="48"/>
      <c r="O55" s="47"/>
      <c r="P55" s="65"/>
      <c r="Q55" s="41"/>
      <c r="R55" s="66"/>
      <c r="S55" s="67"/>
      <c r="T55" s="67"/>
      <c r="U55" s="68"/>
      <c r="V55" s="68"/>
      <c r="W55" s="68"/>
      <c r="X55" s="68"/>
      <c r="Y55" s="68"/>
      <c r="Z55" s="72" t="s">
        <v>167</v>
      </c>
      <c r="AA55" s="69" t="s">
        <v>168</v>
      </c>
      <c r="AB55" s="43" t="s">
        <v>191</v>
      </c>
      <c r="AF55" s="70"/>
    </row>
    <row r="56" spans="1:32" s="43" customFormat="1" ht="16.5" customHeight="1" x14ac:dyDescent="0.3">
      <c r="A56" s="46">
        <v>15</v>
      </c>
      <c r="B56" s="41" t="s">
        <v>84</v>
      </c>
      <c r="C56" s="41" t="s">
        <v>192</v>
      </c>
      <c r="D56" s="41" t="s">
        <v>189</v>
      </c>
      <c r="E56" s="41" t="s">
        <v>190</v>
      </c>
      <c r="F56" s="64">
        <v>671732.86804256239</v>
      </c>
      <c r="G56" s="41" t="s">
        <v>151</v>
      </c>
      <c r="H56" s="46"/>
      <c r="I56" s="46"/>
      <c r="J56" s="47"/>
      <c r="K56" s="48"/>
      <c r="L56" s="47">
        <v>667450</v>
      </c>
      <c r="M56" s="48"/>
      <c r="N56" s="48"/>
      <c r="O56" s="47"/>
      <c r="P56" s="65"/>
      <c r="Q56" s="41"/>
      <c r="R56" s="66"/>
      <c r="S56" s="67"/>
      <c r="T56" s="67"/>
      <c r="U56" s="68"/>
      <c r="V56" s="68"/>
      <c r="W56" s="68"/>
      <c r="X56" s="68"/>
      <c r="Y56" s="68"/>
      <c r="Z56" s="72" t="s">
        <v>167</v>
      </c>
      <c r="AA56" s="69" t="s">
        <v>168</v>
      </c>
      <c r="AB56" s="43" t="s">
        <v>191</v>
      </c>
      <c r="AF56" s="70"/>
    </row>
    <row r="57" spans="1:32" s="43" customFormat="1" ht="16.5" customHeight="1" x14ac:dyDescent="0.3">
      <c r="A57" s="71">
        <v>16</v>
      </c>
      <c r="B57" s="41" t="s">
        <v>193</v>
      </c>
      <c r="C57" s="41" t="s">
        <v>194</v>
      </c>
      <c r="D57" s="41" t="s">
        <v>195</v>
      </c>
      <c r="E57" s="41" t="s">
        <v>196</v>
      </c>
      <c r="F57" s="41"/>
      <c r="G57" s="41" t="s">
        <v>151</v>
      </c>
      <c r="H57" s="46"/>
      <c r="I57" s="46"/>
      <c r="J57" s="47"/>
      <c r="K57" s="48"/>
      <c r="L57" s="47">
        <v>44800</v>
      </c>
      <c r="M57" s="48"/>
      <c r="N57" s="48"/>
      <c r="O57" s="47"/>
      <c r="P57" s="65"/>
      <c r="Q57" s="41"/>
      <c r="R57" s="66"/>
      <c r="S57" s="67"/>
      <c r="T57" s="67"/>
      <c r="U57" s="68"/>
      <c r="V57" s="68"/>
      <c r="W57" s="68"/>
      <c r="X57" s="68"/>
      <c r="Y57" s="68"/>
      <c r="Z57" s="72" t="s">
        <v>167</v>
      </c>
      <c r="AA57" s="69" t="s">
        <v>184</v>
      </c>
      <c r="AB57" s="43" t="s">
        <v>185</v>
      </c>
      <c r="AF57" s="70"/>
    </row>
    <row r="58" spans="1:32" s="43" customFormat="1" ht="16.5" customHeight="1" x14ac:dyDescent="0.3">
      <c r="A58" s="71">
        <f t="shared" si="10"/>
        <v>17</v>
      </c>
      <c r="B58" s="41" t="s">
        <v>85</v>
      </c>
      <c r="C58" s="41" t="s">
        <v>197</v>
      </c>
      <c r="D58" s="41" t="s">
        <v>195</v>
      </c>
      <c r="E58" s="41" t="s">
        <v>196</v>
      </c>
      <c r="F58" s="41"/>
      <c r="G58" s="41" t="s">
        <v>151</v>
      </c>
      <c r="H58" s="46"/>
      <c r="I58" s="46"/>
      <c r="J58" s="47"/>
      <c r="K58" s="48"/>
      <c r="L58" s="47">
        <v>321800</v>
      </c>
      <c r="M58" s="48"/>
      <c r="N58" s="48"/>
      <c r="O58" s="47"/>
      <c r="P58" s="65"/>
      <c r="Q58" s="41"/>
      <c r="R58" s="66"/>
      <c r="S58" s="67"/>
      <c r="T58" s="67"/>
      <c r="U58" s="68"/>
      <c r="V58" s="68"/>
      <c r="W58" s="68"/>
      <c r="X58" s="68"/>
      <c r="Y58" s="68"/>
      <c r="Z58" s="72" t="s">
        <v>167</v>
      </c>
      <c r="AA58" s="69" t="s">
        <v>184</v>
      </c>
      <c r="AB58" s="43" t="s">
        <v>198</v>
      </c>
      <c r="AF58" s="70"/>
    </row>
    <row r="59" spans="1:32" s="43" customFormat="1" ht="16.5" customHeight="1" x14ac:dyDescent="0.3">
      <c r="A59" s="46">
        <v>17</v>
      </c>
      <c r="B59" s="41" t="s">
        <v>86</v>
      </c>
      <c r="C59" s="41" t="s">
        <v>199</v>
      </c>
      <c r="D59" s="41"/>
      <c r="E59" s="41"/>
      <c r="F59" s="41"/>
      <c r="G59" s="41"/>
      <c r="H59" s="46"/>
      <c r="I59" s="46"/>
      <c r="J59" s="47"/>
      <c r="K59" s="48"/>
      <c r="L59" s="47">
        <v>41000</v>
      </c>
      <c r="M59" s="48"/>
      <c r="N59" s="48"/>
      <c r="O59" s="47"/>
      <c r="P59" s="65"/>
      <c r="Q59" s="41"/>
      <c r="R59" s="66"/>
      <c r="S59" s="67"/>
      <c r="T59" s="67"/>
      <c r="U59" s="68"/>
      <c r="V59" s="68"/>
      <c r="W59" s="68"/>
      <c r="X59" s="68"/>
      <c r="Y59" s="68"/>
      <c r="Z59" s="72" t="s">
        <v>167</v>
      </c>
      <c r="AA59" s="69" t="s">
        <v>184</v>
      </c>
      <c r="AB59" s="43" t="s">
        <v>200</v>
      </c>
      <c r="AF59" s="70"/>
    </row>
    <row r="60" spans="1:32" s="43" customFormat="1" ht="16.5" customHeight="1" x14ac:dyDescent="0.3">
      <c r="A60" s="71">
        <v>18</v>
      </c>
      <c r="B60" s="41" t="s">
        <v>201</v>
      </c>
      <c r="C60" s="41" t="s">
        <v>202</v>
      </c>
      <c r="D60" s="41" t="s">
        <v>203</v>
      </c>
      <c r="E60" s="41" t="s">
        <v>204</v>
      </c>
      <c r="F60" s="64">
        <v>32501.7</v>
      </c>
      <c r="G60" s="41" t="s">
        <v>155</v>
      </c>
      <c r="H60" s="46"/>
      <c r="I60" s="46"/>
      <c r="J60" s="47"/>
      <c r="K60" s="48"/>
      <c r="L60" s="47">
        <v>119400</v>
      </c>
      <c r="M60" s="48"/>
      <c r="N60" s="48"/>
      <c r="O60" s="47"/>
      <c r="P60" s="65"/>
      <c r="Q60" s="41"/>
      <c r="R60" s="66"/>
      <c r="S60" s="67"/>
      <c r="T60" s="67"/>
      <c r="U60" s="68"/>
      <c r="V60" s="68"/>
      <c r="W60" s="68"/>
      <c r="X60" s="68"/>
      <c r="Y60" s="68"/>
      <c r="Z60" s="72" t="s">
        <v>205</v>
      </c>
      <c r="AA60" s="69" t="s">
        <v>176</v>
      </c>
      <c r="AF60" s="70"/>
    </row>
    <row r="61" spans="1:32" s="43" customFormat="1" ht="16.5" customHeight="1" x14ac:dyDescent="0.3">
      <c r="A61" s="71">
        <f t="shared" si="10"/>
        <v>19</v>
      </c>
      <c r="B61" s="41" t="s">
        <v>87</v>
      </c>
      <c r="C61" s="41" t="s">
        <v>206</v>
      </c>
      <c r="D61" s="41" t="s">
        <v>207</v>
      </c>
      <c r="E61" s="41" t="s">
        <v>208</v>
      </c>
      <c r="F61" s="64">
        <v>174686.68799999999</v>
      </c>
      <c r="G61" s="41" t="s">
        <v>151</v>
      </c>
      <c r="H61" s="46"/>
      <c r="I61" s="46"/>
      <c r="J61" s="47"/>
      <c r="K61" s="48"/>
      <c r="L61" s="47">
        <v>170317.6</v>
      </c>
      <c r="M61" s="48"/>
      <c r="N61" s="48"/>
      <c r="O61" s="47"/>
      <c r="P61" s="65"/>
      <c r="Q61" s="41"/>
      <c r="R61" s="66"/>
      <c r="S61" s="67"/>
      <c r="T61" s="67"/>
      <c r="U61" s="68"/>
      <c r="V61" s="68"/>
      <c r="W61" s="68"/>
      <c r="X61" s="68"/>
      <c r="Y61" s="68"/>
      <c r="Z61" s="72" t="s">
        <v>205</v>
      </c>
      <c r="AA61" s="69" t="s">
        <v>209</v>
      </c>
      <c r="AF61" s="70"/>
    </row>
    <row r="62" spans="1:32" s="43" customFormat="1" ht="16.5" customHeight="1" x14ac:dyDescent="0.3">
      <c r="A62" s="46">
        <v>19</v>
      </c>
      <c r="B62" s="41" t="s">
        <v>88</v>
      </c>
      <c r="C62" s="41" t="s">
        <v>210</v>
      </c>
      <c r="D62" s="41"/>
      <c r="E62" s="41"/>
      <c r="F62" s="41"/>
      <c r="G62" s="41"/>
      <c r="H62" s="46"/>
      <c r="I62" s="46"/>
      <c r="J62" s="47"/>
      <c r="K62" s="48"/>
      <c r="L62" s="47">
        <v>2940862.75</v>
      </c>
      <c r="M62" s="48"/>
      <c r="N62" s="48"/>
      <c r="O62" s="47"/>
      <c r="P62" s="65"/>
      <c r="Q62" s="41"/>
      <c r="R62" s="66"/>
      <c r="S62" s="67"/>
      <c r="T62" s="67"/>
      <c r="U62" s="68"/>
      <c r="V62" s="68"/>
      <c r="W62" s="68"/>
      <c r="X62" s="68"/>
      <c r="Y62" s="68"/>
      <c r="Z62" s="72" t="s">
        <v>167</v>
      </c>
      <c r="AA62" s="69" t="s">
        <v>168</v>
      </c>
      <c r="AB62" s="43" t="s">
        <v>211</v>
      </c>
      <c r="AF62" s="70"/>
    </row>
    <row r="63" spans="1:32" s="43" customFormat="1" ht="16.5" customHeight="1" x14ac:dyDescent="0.3">
      <c r="A63" s="71">
        <v>20</v>
      </c>
      <c r="B63" s="41" t="s">
        <v>89</v>
      </c>
      <c r="C63" s="41" t="s">
        <v>212</v>
      </c>
      <c r="D63" s="41"/>
      <c r="E63" s="41"/>
      <c r="F63" s="41"/>
      <c r="G63" s="41"/>
      <c r="H63" s="46"/>
      <c r="I63" s="46"/>
      <c r="J63" s="47"/>
      <c r="K63" s="48"/>
      <c r="L63" s="47">
        <v>79722</v>
      </c>
      <c r="M63" s="48"/>
      <c r="N63" s="48"/>
      <c r="O63" s="47"/>
      <c r="P63" s="65"/>
      <c r="Q63" s="41"/>
      <c r="R63" s="66"/>
      <c r="S63" s="67"/>
      <c r="T63" s="67"/>
      <c r="U63" s="68"/>
      <c r="V63" s="68"/>
      <c r="W63" s="68"/>
      <c r="X63" s="68"/>
      <c r="Y63" s="68"/>
      <c r="Z63" s="72" t="s">
        <v>213</v>
      </c>
      <c r="AA63" s="69" t="s">
        <v>214</v>
      </c>
      <c r="AB63" s="69" t="s">
        <v>215</v>
      </c>
      <c r="AF63" s="70"/>
    </row>
    <row r="64" spans="1:32" s="43" customFormat="1" ht="16.5" customHeight="1" x14ac:dyDescent="0.3">
      <c r="A64" s="71">
        <f t="shared" si="10"/>
        <v>21</v>
      </c>
      <c r="B64" s="41" t="s">
        <v>90</v>
      </c>
      <c r="C64" s="41" t="s">
        <v>216</v>
      </c>
      <c r="D64" s="41"/>
      <c r="E64" s="41"/>
      <c r="F64" s="41"/>
      <c r="G64" s="41"/>
      <c r="H64" s="46"/>
      <c r="I64" s="46"/>
      <c r="J64" s="47"/>
      <c r="K64" s="48"/>
      <c r="L64" s="47">
        <v>1442716.76</v>
      </c>
      <c r="M64" s="48"/>
      <c r="N64" s="48"/>
      <c r="O64" s="47"/>
      <c r="P64" s="65"/>
      <c r="Q64" s="41"/>
      <c r="R64" s="66"/>
      <c r="S64" s="67"/>
      <c r="T64" s="67"/>
      <c r="U64" s="68"/>
      <c r="V64" s="68"/>
      <c r="W64" s="68"/>
      <c r="X64" s="68"/>
      <c r="Y64" s="68"/>
      <c r="Z64" s="72" t="s">
        <v>167</v>
      </c>
      <c r="AA64" s="69" t="s">
        <v>168</v>
      </c>
      <c r="AB64" s="43" t="s">
        <v>191</v>
      </c>
      <c r="AF64" s="70"/>
    </row>
    <row r="65" spans="1:32" s="43" customFormat="1" ht="16.5" customHeight="1" x14ac:dyDescent="0.3">
      <c r="A65" s="46">
        <v>21</v>
      </c>
      <c r="B65" s="41" t="s">
        <v>91</v>
      </c>
      <c r="C65" s="41" t="s">
        <v>217</v>
      </c>
      <c r="D65" s="41"/>
      <c r="E65" s="41"/>
      <c r="F65" s="41"/>
      <c r="G65" s="41"/>
      <c r="H65" s="46"/>
      <c r="I65" s="46"/>
      <c r="J65" s="47"/>
      <c r="K65" s="48"/>
      <c r="L65" s="47">
        <v>58412.79</v>
      </c>
      <c r="M65" s="48"/>
      <c r="N65" s="48"/>
      <c r="O65" s="47"/>
      <c r="P65" s="65"/>
      <c r="Q65" s="41"/>
      <c r="R65" s="66"/>
      <c r="S65" s="67"/>
      <c r="T65" s="67"/>
      <c r="U65" s="68"/>
      <c r="V65" s="68"/>
      <c r="W65" s="68"/>
      <c r="X65" s="68"/>
      <c r="Y65" s="68"/>
      <c r="Z65" s="72" t="s">
        <v>167</v>
      </c>
      <c r="AA65" s="69" t="s">
        <v>184</v>
      </c>
      <c r="AB65" s="69" t="s">
        <v>215</v>
      </c>
      <c r="AF65" s="70"/>
    </row>
    <row r="66" spans="1:32" s="43" customFormat="1" ht="16.5" customHeight="1" x14ac:dyDescent="0.3">
      <c r="A66" s="71">
        <v>22</v>
      </c>
      <c r="B66" s="41" t="s">
        <v>92</v>
      </c>
      <c r="C66" s="41" t="s">
        <v>218</v>
      </c>
      <c r="D66" s="41"/>
      <c r="E66" s="41"/>
      <c r="F66" s="41"/>
      <c r="G66" s="41"/>
      <c r="H66" s="46"/>
      <c r="I66" s="46"/>
      <c r="J66" s="47"/>
      <c r="K66" s="48"/>
      <c r="L66" s="47">
        <v>63787.71</v>
      </c>
      <c r="M66" s="48"/>
      <c r="N66" s="48"/>
      <c r="O66" s="47"/>
      <c r="P66" s="65"/>
      <c r="Q66" s="41"/>
      <c r="R66" s="66"/>
      <c r="S66" s="67"/>
      <c r="T66" s="67"/>
      <c r="U66" s="68"/>
      <c r="V66" s="68"/>
      <c r="W66" s="68"/>
      <c r="X66" s="68"/>
      <c r="Y66" s="68"/>
      <c r="Z66" s="72" t="s">
        <v>205</v>
      </c>
      <c r="AA66" s="69" t="s">
        <v>219</v>
      </c>
      <c r="AB66" s="43" t="s">
        <v>185</v>
      </c>
      <c r="AF66" s="70"/>
    </row>
    <row r="67" spans="1:32" s="43" customFormat="1" ht="16.5" customHeight="1" x14ac:dyDescent="0.3">
      <c r="A67" s="71">
        <f t="shared" si="10"/>
        <v>23</v>
      </c>
      <c r="B67" s="41" t="s">
        <v>93</v>
      </c>
      <c r="C67" s="41" t="s">
        <v>220</v>
      </c>
      <c r="D67" s="41"/>
      <c r="E67" s="41"/>
      <c r="F67" s="41"/>
      <c r="G67" s="41"/>
      <c r="H67" s="46"/>
      <c r="I67" s="46"/>
      <c r="J67" s="47"/>
      <c r="K67" s="48"/>
      <c r="L67" s="47">
        <v>151216.72</v>
      </c>
      <c r="M67" s="48"/>
      <c r="N67" s="48"/>
      <c r="O67" s="47"/>
      <c r="P67" s="65"/>
      <c r="Q67" s="41"/>
      <c r="R67" s="66"/>
      <c r="S67" s="67"/>
      <c r="T67" s="67"/>
      <c r="U67" s="68"/>
      <c r="V67" s="68"/>
      <c r="W67" s="68"/>
      <c r="X67" s="68"/>
      <c r="Y67" s="68"/>
      <c r="Z67" s="72" t="s">
        <v>167</v>
      </c>
      <c r="AA67" s="69" t="s">
        <v>184</v>
      </c>
      <c r="AB67" s="43" t="s">
        <v>185</v>
      </c>
      <c r="AF67" s="70"/>
    </row>
    <row r="68" spans="1:32" s="43" customFormat="1" ht="16.5" customHeight="1" x14ac:dyDescent="0.3">
      <c r="A68" s="46">
        <v>23</v>
      </c>
      <c r="B68" s="41" t="s">
        <v>43</v>
      </c>
      <c r="C68" s="41" t="s">
        <v>221</v>
      </c>
      <c r="D68" s="41"/>
      <c r="E68" s="41"/>
      <c r="F68" s="41"/>
      <c r="G68" s="41"/>
      <c r="H68" s="46"/>
      <c r="I68" s="46"/>
      <c r="J68" s="47"/>
      <c r="K68" s="48"/>
      <c r="L68" s="47">
        <v>14826.57</v>
      </c>
      <c r="M68" s="48"/>
      <c r="N68" s="48"/>
      <c r="O68" s="47"/>
      <c r="P68" s="65"/>
      <c r="Q68" s="41"/>
      <c r="R68" s="66"/>
      <c r="S68" s="67"/>
      <c r="T68" s="67"/>
      <c r="U68" s="68"/>
      <c r="V68" s="68"/>
      <c r="W68" s="68"/>
      <c r="X68" s="68"/>
      <c r="Y68" s="68"/>
      <c r="Z68" s="72" t="s">
        <v>205</v>
      </c>
      <c r="AA68" s="69" t="s">
        <v>222</v>
      </c>
      <c r="AF68" s="70"/>
    </row>
    <row r="69" spans="1:32" s="43" customFormat="1" ht="16.5" customHeight="1" x14ac:dyDescent="0.3">
      <c r="A69" s="71">
        <v>24</v>
      </c>
      <c r="B69" s="41" t="s">
        <v>94</v>
      </c>
      <c r="C69" s="41" t="s">
        <v>223</v>
      </c>
      <c r="D69" s="41"/>
      <c r="E69" s="41"/>
      <c r="F69" s="41"/>
      <c r="G69" s="41"/>
      <c r="H69" s="46"/>
      <c r="I69" s="46"/>
      <c r="J69" s="47"/>
      <c r="K69" s="48"/>
      <c r="L69" s="47">
        <v>43128.41</v>
      </c>
      <c r="M69" s="48"/>
      <c r="N69" s="48"/>
      <c r="O69" s="47"/>
      <c r="P69" s="65"/>
      <c r="Q69" s="41"/>
      <c r="R69" s="66"/>
      <c r="S69" s="67"/>
      <c r="T69" s="67"/>
      <c r="U69" s="68"/>
      <c r="V69" s="68"/>
      <c r="W69" s="68"/>
      <c r="X69" s="68"/>
      <c r="Y69" s="68"/>
      <c r="Z69" s="72" t="s">
        <v>205</v>
      </c>
      <c r="AA69" s="69" t="s">
        <v>222</v>
      </c>
      <c r="AF69" s="70"/>
    </row>
    <row r="70" spans="1:32" s="43" customFormat="1" ht="16.5" customHeight="1" x14ac:dyDescent="0.3">
      <c r="A70" s="71">
        <f t="shared" si="10"/>
        <v>25</v>
      </c>
      <c r="B70" s="41" t="s">
        <v>95</v>
      </c>
      <c r="C70" s="41" t="s">
        <v>161</v>
      </c>
      <c r="D70" s="41"/>
      <c r="E70" s="41"/>
      <c r="F70" s="41"/>
      <c r="G70" s="41"/>
      <c r="H70" s="46"/>
      <c r="I70" s="46"/>
      <c r="J70" s="47"/>
      <c r="K70" s="48"/>
      <c r="L70" s="47">
        <v>4257.28</v>
      </c>
      <c r="M70" s="48"/>
      <c r="N70" s="48"/>
      <c r="O70" s="47"/>
      <c r="P70" s="65"/>
      <c r="Q70" s="41"/>
      <c r="R70" s="66"/>
      <c r="S70" s="67"/>
      <c r="T70" s="67"/>
      <c r="U70" s="68"/>
      <c r="V70" s="68"/>
      <c r="W70" s="68"/>
      <c r="X70" s="68"/>
      <c r="Y70" s="68"/>
      <c r="Z70" s="73" t="s">
        <v>167</v>
      </c>
      <c r="AA70" s="69" t="s">
        <v>184</v>
      </c>
      <c r="AB70" s="43" t="s">
        <v>185</v>
      </c>
      <c r="AF70" s="70"/>
    </row>
    <row r="71" spans="1:32" s="43" customFormat="1" ht="16.5" customHeight="1" x14ac:dyDescent="0.3">
      <c r="A71" s="46">
        <v>25</v>
      </c>
      <c r="B71" s="41" t="s">
        <v>96</v>
      </c>
      <c r="C71" s="41" t="s">
        <v>224</v>
      </c>
      <c r="D71" s="41" t="s">
        <v>225</v>
      </c>
      <c r="E71" s="41" t="s">
        <v>226</v>
      </c>
      <c r="F71" s="64">
        <v>277749.43799999997</v>
      </c>
      <c r="G71" s="41" t="s">
        <v>151</v>
      </c>
      <c r="H71" s="46"/>
      <c r="I71" s="46"/>
      <c r="J71" s="47"/>
      <c r="K71" s="48"/>
      <c r="L71" s="47">
        <v>55331.76</v>
      </c>
      <c r="M71" s="48"/>
      <c r="N71" s="48"/>
      <c r="O71" s="47"/>
      <c r="P71" s="65"/>
      <c r="Q71" s="41"/>
      <c r="R71" s="66"/>
      <c r="S71" s="67"/>
      <c r="T71" s="67"/>
      <c r="U71" s="68"/>
      <c r="V71" s="68"/>
      <c r="W71" s="68"/>
      <c r="X71" s="68"/>
      <c r="Y71" s="68"/>
      <c r="Z71" s="73" t="s">
        <v>167</v>
      </c>
      <c r="AA71" s="69" t="s">
        <v>184</v>
      </c>
      <c r="AB71" s="43" t="s">
        <v>185</v>
      </c>
      <c r="AF71" s="70"/>
    </row>
    <row r="72" spans="1:32" s="43" customFormat="1" ht="16.5" customHeight="1" x14ac:dyDescent="0.3">
      <c r="A72" s="71">
        <v>26</v>
      </c>
      <c r="B72" s="41" t="s">
        <v>97</v>
      </c>
      <c r="C72" s="41" t="s">
        <v>224</v>
      </c>
      <c r="D72" s="41" t="s">
        <v>227</v>
      </c>
      <c r="E72" s="41" t="s">
        <v>228</v>
      </c>
      <c r="F72" s="64">
        <v>7957.4769999999999</v>
      </c>
      <c r="G72" s="41" t="s">
        <v>155</v>
      </c>
      <c r="H72" s="46"/>
      <c r="I72" s="46"/>
      <c r="J72" s="47"/>
      <c r="K72" s="48"/>
      <c r="L72" s="47">
        <v>68678.399999999994</v>
      </c>
      <c r="M72" s="48"/>
      <c r="N72" s="48"/>
      <c r="O72" s="47"/>
      <c r="P72" s="65"/>
      <c r="Q72" s="41"/>
      <c r="R72" s="66"/>
      <c r="S72" s="67"/>
      <c r="T72" s="67"/>
      <c r="U72" s="68"/>
      <c r="V72" s="68"/>
      <c r="W72" s="68"/>
      <c r="X72" s="68"/>
      <c r="Y72" s="68"/>
      <c r="Z72" s="73" t="s">
        <v>167</v>
      </c>
      <c r="AA72" s="69" t="s">
        <v>168</v>
      </c>
      <c r="AB72" s="43" t="s">
        <v>185</v>
      </c>
      <c r="AF72" s="70"/>
    </row>
    <row r="73" spans="1:32" s="43" customFormat="1" ht="16.5" customHeight="1" x14ac:dyDescent="0.3">
      <c r="A73" s="71">
        <f t="shared" si="10"/>
        <v>27</v>
      </c>
      <c r="B73" s="41" t="s">
        <v>98</v>
      </c>
      <c r="C73" s="41" t="s">
        <v>224</v>
      </c>
      <c r="D73" s="41" t="s">
        <v>229</v>
      </c>
      <c r="E73" s="41" t="s">
        <v>230</v>
      </c>
      <c r="F73" s="64">
        <v>22794.636149999998</v>
      </c>
      <c r="G73" s="41" t="s">
        <v>151</v>
      </c>
      <c r="H73" s="46"/>
      <c r="I73" s="46"/>
      <c r="J73" s="47"/>
      <c r="K73" s="48"/>
      <c r="L73" s="47">
        <v>3350</v>
      </c>
      <c r="M73" s="48"/>
      <c r="N73" s="48"/>
      <c r="O73" s="47"/>
      <c r="P73" s="65"/>
      <c r="Q73" s="41"/>
      <c r="R73" s="66"/>
      <c r="S73" s="67"/>
      <c r="T73" s="67"/>
      <c r="U73" s="68"/>
      <c r="V73" s="68"/>
      <c r="W73" s="68"/>
      <c r="X73" s="68"/>
      <c r="Y73" s="68"/>
      <c r="Z73" s="73" t="s">
        <v>167</v>
      </c>
      <c r="AA73" s="69" t="s">
        <v>184</v>
      </c>
      <c r="AB73" s="43" t="s">
        <v>185</v>
      </c>
      <c r="AF73" s="70"/>
    </row>
    <row r="74" spans="1:32" s="43" customFormat="1" ht="16.5" customHeight="1" x14ac:dyDescent="0.3">
      <c r="A74" s="46">
        <v>27</v>
      </c>
      <c r="B74" s="41" t="s">
        <v>99</v>
      </c>
      <c r="C74" s="41" t="s">
        <v>231</v>
      </c>
      <c r="D74" s="41"/>
      <c r="E74" s="41"/>
      <c r="F74" s="41"/>
      <c r="G74" s="41"/>
      <c r="H74" s="46"/>
      <c r="I74" s="46"/>
      <c r="J74" s="47"/>
      <c r="K74" s="48"/>
      <c r="L74" s="47">
        <v>196710.22</v>
      </c>
      <c r="M74" s="48"/>
      <c r="N74" s="48"/>
      <c r="O74" s="47"/>
      <c r="P74" s="65"/>
      <c r="Q74" s="41"/>
      <c r="R74" s="66"/>
      <c r="S74" s="67"/>
      <c r="T74" s="67"/>
      <c r="U74" s="68"/>
      <c r="V74" s="68"/>
      <c r="W74" s="68"/>
      <c r="X74" s="68"/>
      <c r="Y74" s="68"/>
      <c r="Z74" s="72" t="s">
        <v>167</v>
      </c>
      <c r="AA74" s="69" t="s">
        <v>184</v>
      </c>
      <c r="AB74" s="43" t="s">
        <v>185</v>
      </c>
      <c r="AF74" s="70"/>
    </row>
    <row r="75" spans="1:32" s="43" customFormat="1" ht="16.5" customHeight="1" x14ac:dyDescent="0.3">
      <c r="A75" s="71">
        <v>28</v>
      </c>
      <c r="B75" s="41" t="s">
        <v>42</v>
      </c>
      <c r="C75" s="41" t="s">
        <v>232</v>
      </c>
      <c r="D75" s="41" t="s">
        <v>233</v>
      </c>
      <c r="E75" s="41" t="s">
        <v>234</v>
      </c>
      <c r="F75" s="64">
        <v>24641.319883726006</v>
      </c>
      <c r="G75" s="41" t="s">
        <v>183</v>
      </c>
      <c r="H75" s="46"/>
      <c r="I75" s="46"/>
      <c r="J75" s="47"/>
      <c r="K75" s="48"/>
      <c r="L75" s="47">
        <v>29954.51</v>
      </c>
      <c r="M75" s="48"/>
      <c r="N75" s="48"/>
      <c r="O75" s="47"/>
      <c r="P75" s="65"/>
      <c r="Q75" s="41"/>
      <c r="R75" s="66"/>
      <c r="S75" s="67"/>
      <c r="T75" s="67"/>
      <c r="U75" s="68"/>
      <c r="V75" s="68"/>
      <c r="W75" s="68"/>
      <c r="X75" s="68"/>
      <c r="Y75" s="68"/>
      <c r="Z75" s="73" t="s">
        <v>167</v>
      </c>
      <c r="AA75" s="69" t="s">
        <v>168</v>
      </c>
      <c r="AB75" s="43" t="s">
        <v>185</v>
      </c>
      <c r="AF75" s="70"/>
    </row>
    <row r="76" spans="1:32" s="43" customFormat="1" ht="16.5" customHeight="1" x14ac:dyDescent="0.3">
      <c r="A76" s="71">
        <f t="shared" si="10"/>
        <v>29</v>
      </c>
      <c r="B76" s="41" t="s">
        <v>100</v>
      </c>
      <c r="C76" s="41" t="s">
        <v>235</v>
      </c>
      <c r="D76" s="41"/>
      <c r="E76" s="41"/>
      <c r="F76" s="41"/>
      <c r="G76" s="41"/>
      <c r="H76" s="46"/>
      <c r="I76" s="46"/>
      <c r="J76" s="47"/>
      <c r="K76" s="48"/>
      <c r="L76" s="47">
        <v>54794.97</v>
      </c>
      <c r="M76" s="48"/>
      <c r="N76" s="48"/>
      <c r="O76" s="47"/>
      <c r="P76" s="65"/>
      <c r="Q76" s="41"/>
      <c r="R76" s="66"/>
      <c r="S76" s="67"/>
      <c r="T76" s="67"/>
      <c r="U76" s="68"/>
      <c r="V76" s="68"/>
      <c r="W76" s="68"/>
      <c r="X76" s="68"/>
      <c r="Y76" s="68"/>
      <c r="Z76" s="72" t="s">
        <v>167</v>
      </c>
      <c r="AA76" s="69" t="s">
        <v>184</v>
      </c>
      <c r="AB76" s="69" t="s">
        <v>215</v>
      </c>
      <c r="AF76" s="70"/>
    </row>
    <row r="77" spans="1:32" s="43" customFormat="1" ht="16.5" customHeight="1" x14ac:dyDescent="0.3">
      <c r="A77" s="46">
        <v>29</v>
      </c>
      <c r="B77" s="41" t="s">
        <v>101</v>
      </c>
      <c r="C77" s="41" t="s">
        <v>236</v>
      </c>
      <c r="D77" s="41"/>
      <c r="E77" s="41"/>
      <c r="F77" s="41"/>
      <c r="G77" s="41"/>
      <c r="H77" s="46"/>
      <c r="I77" s="46"/>
      <c r="J77" s="47"/>
      <c r="K77" s="48"/>
      <c r="L77" s="47">
        <v>769094</v>
      </c>
      <c r="M77" s="48"/>
      <c r="N77" s="48"/>
      <c r="O77" s="47"/>
      <c r="P77" s="65"/>
      <c r="Q77" s="41"/>
      <c r="R77" s="66"/>
      <c r="S77" s="67"/>
      <c r="T77" s="67"/>
      <c r="U77" s="68"/>
      <c r="V77" s="68"/>
      <c r="W77" s="68"/>
      <c r="X77" s="68"/>
      <c r="Y77" s="68"/>
      <c r="Z77" s="72" t="s">
        <v>213</v>
      </c>
      <c r="AA77" s="69" t="s">
        <v>214</v>
      </c>
      <c r="AB77" s="69" t="s">
        <v>215</v>
      </c>
      <c r="AF77" s="70"/>
    </row>
    <row r="78" spans="1:32" s="43" customFormat="1" ht="16.5" customHeight="1" x14ac:dyDescent="0.3">
      <c r="A78" s="71">
        <v>30</v>
      </c>
      <c r="B78" s="41" t="s">
        <v>102</v>
      </c>
      <c r="C78" s="41" t="s">
        <v>237</v>
      </c>
      <c r="D78" s="41"/>
      <c r="E78" s="41"/>
      <c r="F78" s="41"/>
      <c r="G78" s="41"/>
      <c r="H78" s="46"/>
      <c r="I78" s="46"/>
      <c r="J78" s="47"/>
      <c r="K78" s="48"/>
      <c r="L78" s="47">
        <v>105705.66</v>
      </c>
      <c r="M78" s="48"/>
      <c r="N78" s="48"/>
      <c r="O78" s="47"/>
      <c r="P78" s="65"/>
      <c r="Q78" s="41"/>
      <c r="R78" s="66"/>
      <c r="S78" s="67"/>
      <c r="T78" s="67"/>
      <c r="U78" s="68"/>
      <c r="V78" s="68"/>
      <c r="W78" s="68"/>
      <c r="X78" s="68"/>
      <c r="Y78" s="68"/>
      <c r="Z78" s="73" t="s">
        <v>167</v>
      </c>
      <c r="AA78" s="69" t="s">
        <v>168</v>
      </c>
      <c r="AB78" s="69" t="s">
        <v>215</v>
      </c>
      <c r="AF78" s="70"/>
    </row>
    <row r="79" spans="1:32" s="43" customFormat="1" ht="16.5" customHeight="1" x14ac:dyDescent="0.3">
      <c r="A79" s="71">
        <f t="shared" si="10"/>
        <v>31</v>
      </c>
      <c r="B79" s="41" t="s">
        <v>103</v>
      </c>
      <c r="C79" s="41" t="s">
        <v>238</v>
      </c>
      <c r="D79" s="41"/>
      <c r="E79" s="41"/>
      <c r="F79" s="41"/>
      <c r="G79" s="41"/>
      <c r="H79" s="46"/>
      <c r="I79" s="46"/>
      <c r="J79" s="47"/>
      <c r="K79" s="48"/>
      <c r="L79" s="47">
        <v>59831.19</v>
      </c>
      <c r="M79" s="48"/>
      <c r="N79" s="48"/>
      <c r="O79" s="47"/>
      <c r="P79" s="65"/>
      <c r="Q79" s="41"/>
      <c r="R79" s="66"/>
      <c r="S79" s="67"/>
      <c r="T79" s="67"/>
      <c r="U79" s="68"/>
      <c r="V79" s="68"/>
      <c r="W79" s="68"/>
      <c r="X79" s="68"/>
      <c r="Y79" s="68"/>
      <c r="Z79" s="72" t="s">
        <v>213</v>
      </c>
      <c r="AA79" s="69" t="s">
        <v>214</v>
      </c>
      <c r="AB79" s="69" t="s">
        <v>215</v>
      </c>
      <c r="AF79" s="70"/>
    </row>
    <row r="80" spans="1:32" s="43" customFormat="1" ht="16.5" customHeight="1" x14ac:dyDescent="0.3">
      <c r="A80" s="46">
        <v>31</v>
      </c>
      <c r="B80" s="41" t="s">
        <v>239</v>
      </c>
      <c r="C80" s="41" t="s">
        <v>240</v>
      </c>
      <c r="D80" s="41"/>
      <c r="E80" s="41"/>
      <c r="F80" s="41"/>
      <c r="G80" s="41"/>
      <c r="H80" s="46"/>
      <c r="I80" s="46"/>
      <c r="J80" s="47"/>
      <c r="K80" s="48"/>
      <c r="L80" s="47">
        <v>493231.51</v>
      </c>
      <c r="M80" s="48"/>
      <c r="N80" s="48"/>
      <c r="O80" s="47"/>
      <c r="P80" s="65"/>
      <c r="Q80" s="41"/>
      <c r="R80" s="66"/>
      <c r="S80" s="67"/>
      <c r="T80" s="67"/>
      <c r="U80" s="68"/>
      <c r="V80" s="68"/>
      <c r="W80" s="68"/>
      <c r="X80" s="68"/>
      <c r="Y80" s="68"/>
      <c r="Z80" s="72" t="s">
        <v>241</v>
      </c>
      <c r="AA80" s="69" t="s">
        <v>242</v>
      </c>
      <c r="AB80" s="69" t="s">
        <v>215</v>
      </c>
      <c r="AF80" s="70"/>
    </row>
    <row r="81" spans="1:32" s="43" customFormat="1" ht="16.5" customHeight="1" x14ac:dyDescent="0.3">
      <c r="A81" s="71">
        <v>32</v>
      </c>
      <c r="B81" s="41" t="s">
        <v>104</v>
      </c>
      <c r="C81" s="41" t="s">
        <v>243</v>
      </c>
      <c r="D81" s="41"/>
      <c r="E81" s="41"/>
      <c r="F81" s="41"/>
      <c r="G81" s="41"/>
      <c r="H81" s="46"/>
      <c r="I81" s="46"/>
      <c r="J81" s="47"/>
      <c r="K81" s="48"/>
      <c r="L81" s="47">
        <v>47900</v>
      </c>
      <c r="M81" s="48"/>
      <c r="N81" s="48"/>
      <c r="O81" s="47"/>
      <c r="P81" s="65"/>
      <c r="Q81" s="41"/>
      <c r="R81" s="66"/>
      <c r="S81" s="67"/>
      <c r="T81" s="67"/>
      <c r="U81" s="68"/>
      <c r="V81" s="68"/>
      <c r="W81" s="68"/>
      <c r="X81" s="68"/>
      <c r="Y81" s="68"/>
      <c r="Z81" s="72" t="s">
        <v>167</v>
      </c>
      <c r="AA81" s="69" t="s">
        <v>184</v>
      </c>
      <c r="AB81" s="43" t="s">
        <v>185</v>
      </c>
      <c r="AF81" s="70"/>
    </row>
    <row r="82" spans="1:32" s="43" customFormat="1" ht="16.5" customHeight="1" x14ac:dyDescent="0.3">
      <c r="A82" s="71">
        <f t="shared" si="10"/>
        <v>33</v>
      </c>
      <c r="B82" s="41" t="s">
        <v>105</v>
      </c>
      <c r="C82" s="41" t="s">
        <v>244</v>
      </c>
      <c r="D82" s="41"/>
      <c r="E82" s="41"/>
      <c r="F82" s="41"/>
      <c r="G82" s="41"/>
      <c r="H82" s="46"/>
      <c r="I82" s="46"/>
      <c r="J82" s="47"/>
      <c r="K82" s="48"/>
      <c r="L82" s="47">
        <v>310446.11</v>
      </c>
      <c r="M82" s="48"/>
      <c r="N82" s="48"/>
      <c r="O82" s="47"/>
      <c r="P82" s="65"/>
      <c r="Q82" s="41"/>
      <c r="R82" s="66"/>
      <c r="S82" s="67"/>
      <c r="T82" s="67"/>
      <c r="U82" s="68"/>
      <c r="V82" s="68"/>
      <c r="W82" s="68"/>
      <c r="X82" s="68"/>
      <c r="Y82" s="68"/>
      <c r="Z82" s="72" t="s">
        <v>213</v>
      </c>
      <c r="AA82" s="69" t="s">
        <v>245</v>
      </c>
      <c r="AB82" s="69" t="s">
        <v>215</v>
      </c>
      <c r="AF82" s="70"/>
    </row>
    <row r="83" spans="1:32" s="43" customFormat="1" ht="16.5" customHeight="1" x14ac:dyDescent="0.3">
      <c r="A83" s="46">
        <v>33</v>
      </c>
      <c r="B83" s="41" t="s">
        <v>106</v>
      </c>
      <c r="C83" s="41" t="s">
        <v>246</v>
      </c>
      <c r="D83" s="41"/>
      <c r="E83" s="41"/>
      <c r="F83" s="41"/>
      <c r="G83" s="41"/>
      <c r="H83" s="46"/>
      <c r="I83" s="46"/>
      <c r="J83" s="47"/>
      <c r="K83" s="48"/>
      <c r="L83" s="47">
        <v>119408.01</v>
      </c>
      <c r="M83" s="48"/>
      <c r="N83" s="48"/>
      <c r="O83" s="47"/>
      <c r="P83" s="65"/>
      <c r="Q83" s="41"/>
      <c r="R83" s="66"/>
      <c r="S83" s="67"/>
      <c r="T83" s="67"/>
      <c r="U83" s="68"/>
      <c r="V83" s="68"/>
      <c r="W83" s="68"/>
      <c r="X83" s="68"/>
      <c r="Y83" s="68"/>
      <c r="Z83" s="73" t="s">
        <v>167</v>
      </c>
      <c r="AA83" s="69" t="s">
        <v>184</v>
      </c>
      <c r="AB83" s="43" t="s">
        <v>185</v>
      </c>
      <c r="AF83" s="70"/>
    </row>
    <row r="84" spans="1:32" s="43" customFormat="1" ht="16.5" customHeight="1" x14ac:dyDescent="0.3">
      <c r="A84" s="71">
        <v>34</v>
      </c>
      <c r="B84" s="41" t="s">
        <v>107</v>
      </c>
      <c r="C84" s="41" t="s">
        <v>247</v>
      </c>
      <c r="D84" s="41"/>
      <c r="E84" s="41"/>
      <c r="F84" s="41"/>
      <c r="G84" s="41"/>
      <c r="H84" s="46"/>
      <c r="I84" s="46"/>
      <c r="J84" s="47"/>
      <c r="K84" s="48"/>
      <c r="L84" s="47">
        <v>2284030</v>
      </c>
      <c r="M84" s="48"/>
      <c r="N84" s="48"/>
      <c r="O84" s="47"/>
      <c r="P84" s="65"/>
      <c r="Q84" s="41"/>
      <c r="R84" s="66"/>
      <c r="S84" s="67"/>
      <c r="T84" s="67"/>
      <c r="U84" s="68"/>
      <c r="V84" s="68"/>
      <c r="W84" s="68"/>
      <c r="X84" s="68"/>
      <c r="Y84" s="68"/>
      <c r="Z84" s="49" t="s">
        <v>248</v>
      </c>
      <c r="AA84" s="69" t="s">
        <v>249</v>
      </c>
      <c r="AB84" s="69" t="s">
        <v>215</v>
      </c>
      <c r="AF84" s="70"/>
    </row>
    <row r="85" spans="1:32" s="43" customFormat="1" ht="16.5" customHeight="1" x14ac:dyDescent="0.3">
      <c r="A85" s="71">
        <f t="shared" si="10"/>
        <v>35</v>
      </c>
      <c r="B85" s="41" t="s">
        <v>108</v>
      </c>
      <c r="C85" s="41" t="s">
        <v>250</v>
      </c>
      <c r="D85" s="41"/>
      <c r="E85" s="41"/>
      <c r="F85" s="41"/>
      <c r="G85" s="41"/>
      <c r="H85" s="46"/>
      <c r="I85" s="46"/>
      <c r="J85" s="47"/>
      <c r="K85" s="48"/>
      <c r="L85" s="47">
        <v>277000</v>
      </c>
      <c r="M85" s="48"/>
      <c r="N85" s="48"/>
      <c r="O85" s="47"/>
      <c r="P85" s="65"/>
      <c r="Q85" s="41"/>
      <c r="R85" s="66"/>
      <c r="S85" s="67"/>
      <c r="T85" s="67"/>
      <c r="U85" s="68"/>
      <c r="V85" s="68"/>
      <c r="W85" s="68"/>
      <c r="X85" s="68"/>
      <c r="Y85" s="68"/>
      <c r="Z85" s="72" t="s">
        <v>251</v>
      </c>
      <c r="AA85" s="69" t="s">
        <v>252</v>
      </c>
      <c r="AB85" s="69" t="s">
        <v>215</v>
      </c>
      <c r="AF85" s="70"/>
    </row>
    <row r="86" spans="1:32" s="43" customFormat="1" ht="16.5" customHeight="1" x14ac:dyDescent="0.3">
      <c r="A86" s="46">
        <v>35</v>
      </c>
      <c r="B86" s="41" t="s">
        <v>109</v>
      </c>
      <c r="C86" s="41" t="s">
        <v>253</v>
      </c>
      <c r="D86" s="41"/>
      <c r="E86" s="41"/>
      <c r="F86" s="41"/>
      <c r="G86" s="41"/>
      <c r="H86" s="46"/>
      <c r="I86" s="46"/>
      <c r="J86" s="47"/>
      <c r="K86" s="48"/>
      <c r="L86" s="47">
        <v>1176074.1599999999</v>
      </c>
      <c r="M86" s="48"/>
      <c r="N86" s="48"/>
      <c r="O86" s="47"/>
      <c r="P86" s="65"/>
      <c r="Q86" s="41"/>
      <c r="R86" s="66"/>
      <c r="S86" s="67"/>
      <c r="T86" s="67"/>
      <c r="U86" s="68"/>
      <c r="V86" s="68"/>
      <c r="W86" s="68"/>
      <c r="X86" s="68"/>
      <c r="Y86" s="68"/>
      <c r="Z86" s="72" t="s">
        <v>254</v>
      </c>
      <c r="AA86" s="69" t="s">
        <v>255</v>
      </c>
      <c r="AB86" s="69" t="s">
        <v>215</v>
      </c>
      <c r="AF86" s="70"/>
    </row>
    <row r="87" spans="1:32" s="43" customFormat="1" ht="16.5" customHeight="1" x14ac:dyDescent="0.3">
      <c r="A87" s="71">
        <v>36</v>
      </c>
      <c r="B87" s="41" t="s">
        <v>110</v>
      </c>
      <c r="C87" s="41" t="s">
        <v>256</v>
      </c>
      <c r="D87" s="41"/>
      <c r="E87" s="41"/>
      <c r="F87" s="41"/>
      <c r="G87" s="41"/>
      <c r="H87" s="46"/>
      <c r="I87" s="46"/>
      <c r="J87" s="47"/>
      <c r="K87" s="48"/>
      <c r="L87" s="47">
        <v>4200000</v>
      </c>
      <c r="M87" s="48"/>
      <c r="N87" s="48"/>
      <c r="O87" s="47"/>
      <c r="P87" s="65"/>
      <c r="Q87" s="41"/>
      <c r="R87" s="66"/>
      <c r="S87" s="67"/>
      <c r="T87" s="67"/>
      <c r="U87" s="68"/>
      <c r="V87" s="68"/>
      <c r="W87" s="68"/>
      <c r="X87" s="68"/>
      <c r="Y87" s="68"/>
      <c r="Z87" s="72" t="s">
        <v>251</v>
      </c>
      <c r="AA87" s="69" t="s">
        <v>252</v>
      </c>
      <c r="AB87" s="69" t="s">
        <v>215</v>
      </c>
      <c r="AF87" s="70"/>
    </row>
    <row r="88" spans="1:32" s="43" customFormat="1" ht="16.5" customHeight="1" x14ac:dyDescent="0.3">
      <c r="A88" s="71">
        <f t="shared" si="10"/>
        <v>37</v>
      </c>
      <c r="B88" s="41" t="s">
        <v>111</v>
      </c>
      <c r="C88" s="41" t="s">
        <v>257</v>
      </c>
      <c r="D88" s="41"/>
      <c r="E88" s="41"/>
      <c r="F88" s="41"/>
      <c r="G88" s="41"/>
      <c r="H88" s="46"/>
      <c r="I88" s="46"/>
      <c r="J88" s="47"/>
      <c r="K88" s="48"/>
      <c r="L88" s="47">
        <v>3043266.34</v>
      </c>
      <c r="M88" s="48"/>
      <c r="N88" s="48"/>
      <c r="O88" s="47"/>
      <c r="P88" s="65"/>
      <c r="Q88" s="41"/>
      <c r="R88" s="66"/>
      <c r="S88" s="67"/>
      <c r="T88" s="67"/>
      <c r="U88" s="68"/>
      <c r="V88" s="68"/>
      <c r="W88" s="68"/>
      <c r="X88" s="68"/>
      <c r="Y88" s="68"/>
      <c r="Z88" s="72" t="s">
        <v>254</v>
      </c>
      <c r="AA88" s="69" t="s">
        <v>255</v>
      </c>
      <c r="AB88" s="69" t="s">
        <v>215</v>
      </c>
      <c r="AF88" s="70"/>
    </row>
  </sheetData>
  <mergeCells count="3">
    <mergeCell ref="J29:O29"/>
    <mergeCell ref="J31:O31"/>
    <mergeCell ref="Q31:R3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0258-18F1-4E90-9749-E25B0B290321}">
  <dimension ref="A1:U25"/>
  <sheetViews>
    <sheetView topLeftCell="E1" workbookViewId="0">
      <selection activeCell="P21" sqref="P21"/>
    </sheetView>
  </sheetViews>
  <sheetFormatPr defaultRowHeight="14.4" x14ac:dyDescent="0.3"/>
  <cols>
    <col min="1" max="1" width="4" bestFit="1" customWidth="1"/>
    <col min="2" max="2" width="49.77734375" customWidth="1"/>
    <col min="3" max="3" width="6.21875" customWidth="1"/>
    <col min="4" max="4" width="5.6640625" customWidth="1"/>
    <col min="5" max="5" width="14.88671875" customWidth="1"/>
    <col min="6" max="6" width="11.21875" customWidth="1"/>
    <col min="7" max="7" width="14.109375" customWidth="1"/>
    <col min="8" max="8" width="10.44140625" customWidth="1"/>
    <col min="9" max="9" width="10.77734375" customWidth="1"/>
    <col min="10" max="10" width="9.77734375" customWidth="1"/>
    <col min="11" max="11" width="13.33203125" customWidth="1"/>
    <col min="12" max="12" width="18.109375" customWidth="1"/>
    <col min="16" max="16" width="17.88671875" bestFit="1" customWidth="1"/>
    <col min="17" max="17" width="15.44140625" customWidth="1"/>
    <col min="19" max="19" width="11.33203125" customWidth="1"/>
    <col min="20" max="20" width="11.5546875" customWidth="1"/>
    <col min="21" max="21" width="10.44140625" customWidth="1"/>
  </cols>
  <sheetData>
    <row r="1" spans="1:21" ht="2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316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</v>
      </c>
      <c r="K1" s="3" t="s">
        <v>9</v>
      </c>
      <c r="L1" s="1" t="s">
        <v>10</v>
      </c>
      <c r="M1" s="1" t="s">
        <v>27</v>
      </c>
      <c r="N1" s="106" t="s">
        <v>11</v>
      </c>
      <c r="O1" s="106" t="s">
        <v>12</v>
      </c>
      <c r="P1" s="1" t="s">
        <v>13</v>
      </c>
      <c r="Q1" s="1" t="s">
        <v>22</v>
      </c>
      <c r="R1" s="1"/>
      <c r="S1" s="1" t="s">
        <v>14</v>
      </c>
      <c r="T1" s="1" t="s">
        <v>15</v>
      </c>
      <c r="U1" s="1" t="s">
        <v>16</v>
      </c>
    </row>
    <row r="2" spans="1:21" ht="27" customHeight="1" x14ac:dyDescent="0.3">
      <c r="A2" s="6">
        <v>1</v>
      </c>
      <c r="B2" s="7" t="s">
        <v>317</v>
      </c>
      <c r="C2" s="6">
        <v>46</v>
      </c>
      <c r="D2" s="6" t="s">
        <v>318</v>
      </c>
      <c r="E2" s="25">
        <v>2970618.4</v>
      </c>
      <c r="F2" s="6">
        <f>0%*E2</f>
        <v>0</v>
      </c>
      <c r="G2" s="107">
        <f t="shared" ref="G2:G16" si="0">E2-F2</f>
        <v>2970618.4</v>
      </c>
      <c r="H2" s="6">
        <f t="shared" ref="H2:H16" si="1">2%*G2</f>
        <v>59412.368000000002</v>
      </c>
      <c r="I2" s="6">
        <f t="shared" ref="I2:I16" si="2">1%*G2</f>
        <v>29706.184000000001</v>
      </c>
      <c r="J2" s="25">
        <v>85219.45</v>
      </c>
      <c r="K2" s="87">
        <f t="shared" ref="K2:K16" si="3">J2+I2+H2+G2</f>
        <v>3144956.4019999998</v>
      </c>
      <c r="L2" s="9">
        <v>8544700000</v>
      </c>
      <c r="M2" s="108" t="s">
        <v>319</v>
      </c>
      <c r="N2" s="10">
        <v>0.05</v>
      </c>
      <c r="O2" s="11">
        <v>7.4999999999999997E-2</v>
      </c>
      <c r="P2" s="88">
        <f>N2*K2</f>
        <v>157247.82010000001</v>
      </c>
      <c r="Q2" s="13">
        <f>O2*(K2+P2+S2+T2+U2)</f>
        <v>251898.190163775</v>
      </c>
      <c r="R2" s="13"/>
      <c r="S2" s="88">
        <f t="shared" ref="S2:S17" si="4">7%*P2</f>
        <v>11007.347407000001</v>
      </c>
      <c r="T2" s="88">
        <f t="shared" ref="T2:T16" si="5">0.5%*K2</f>
        <v>15724.782009999999</v>
      </c>
      <c r="U2" s="88">
        <f t="shared" ref="U2:U16" si="6">1%*G2</f>
        <v>29706.184000000001</v>
      </c>
    </row>
    <row r="3" spans="1:21" x14ac:dyDescent="0.3">
      <c r="A3" s="6">
        <v>2</v>
      </c>
      <c r="B3" s="7" t="s">
        <v>320</v>
      </c>
      <c r="C3" s="6">
        <v>51</v>
      </c>
      <c r="D3" s="6" t="s">
        <v>318</v>
      </c>
      <c r="E3" s="25">
        <v>506487.3138</v>
      </c>
      <c r="F3" s="6">
        <f t="shared" ref="F3:F16" si="7">0%*E3</f>
        <v>0</v>
      </c>
      <c r="G3" s="107">
        <f t="shared" si="0"/>
        <v>506487.3138</v>
      </c>
      <c r="H3" s="6">
        <f t="shared" si="1"/>
        <v>10129.746276</v>
      </c>
      <c r="I3" s="6">
        <f t="shared" si="2"/>
        <v>5064.8731379999999</v>
      </c>
      <c r="J3" s="25">
        <v>14529.83</v>
      </c>
      <c r="K3" s="87">
        <f t="shared" si="3"/>
        <v>536211.76321400004</v>
      </c>
      <c r="L3" s="9">
        <v>8544700000</v>
      </c>
      <c r="M3" s="108" t="s">
        <v>319</v>
      </c>
      <c r="N3" s="14">
        <v>0.05</v>
      </c>
      <c r="O3" s="15">
        <v>7.4999999999999997E-2</v>
      </c>
      <c r="P3" s="88">
        <f>N3*K3</f>
        <v>26810.588160700005</v>
      </c>
      <c r="Q3" s="16">
        <f>O3*(K3+P3+S3+T3+U3)</f>
        <v>42948.376837501426</v>
      </c>
      <c r="R3" s="16"/>
      <c r="S3" s="88">
        <f t="shared" si="4"/>
        <v>1876.7411712490004</v>
      </c>
      <c r="T3" s="88">
        <f t="shared" si="5"/>
        <v>2681.0588160700004</v>
      </c>
      <c r="U3" s="88">
        <f t="shared" si="6"/>
        <v>5064.8731379999999</v>
      </c>
    </row>
    <row r="4" spans="1:21" x14ac:dyDescent="0.3">
      <c r="A4" s="6">
        <v>3</v>
      </c>
      <c r="B4" s="7" t="s">
        <v>321</v>
      </c>
      <c r="C4" s="6">
        <v>5</v>
      </c>
      <c r="D4" s="6" t="s">
        <v>318</v>
      </c>
      <c r="E4" s="25">
        <v>48486.730499999998</v>
      </c>
      <c r="F4" s="6">
        <f t="shared" si="7"/>
        <v>0</v>
      </c>
      <c r="G4" s="6">
        <f t="shared" si="0"/>
        <v>48486.730499999998</v>
      </c>
      <c r="H4" s="6">
        <f t="shared" si="1"/>
        <v>969.73460999999998</v>
      </c>
      <c r="I4" s="6">
        <f t="shared" si="2"/>
        <v>484.86730499999999</v>
      </c>
      <c r="J4" s="25">
        <v>1390.96</v>
      </c>
      <c r="K4" s="87">
        <f t="shared" si="3"/>
        <v>51332.292414999996</v>
      </c>
      <c r="L4" s="9">
        <v>8536700000</v>
      </c>
      <c r="M4" s="108" t="s">
        <v>322</v>
      </c>
      <c r="N4" s="10">
        <v>0.2</v>
      </c>
      <c r="O4" s="11">
        <v>7.4999999999999997E-2</v>
      </c>
      <c r="P4" s="88">
        <f>N4*K4</f>
        <v>10266.458483</v>
      </c>
      <c r="Q4" s="13">
        <f>O4*(K4+P4+S4+T4+U4)</f>
        <v>4729.4198819163748</v>
      </c>
      <c r="R4" s="13"/>
      <c r="S4" s="88">
        <f t="shared" si="4"/>
        <v>718.65209381000011</v>
      </c>
      <c r="T4" s="88">
        <f t="shared" si="5"/>
        <v>256.66146207499997</v>
      </c>
      <c r="U4" s="88">
        <f t="shared" si="6"/>
        <v>484.86730499999999</v>
      </c>
    </row>
    <row r="5" spans="1:21" x14ac:dyDescent="0.3">
      <c r="A5" s="6">
        <v>4</v>
      </c>
      <c r="B5" s="7" t="s">
        <v>323</v>
      </c>
      <c r="C5" s="6">
        <v>2</v>
      </c>
      <c r="D5" s="6" t="s">
        <v>318</v>
      </c>
      <c r="E5" s="25">
        <v>139296.87719999999</v>
      </c>
      <c r="F5" s="6">
        <f t="shared" si="7"/>
        <v>0</v>
      </c>
      <c r="G5" s="6">
        <f t="shared" si="0"/>
        <v>139296.87719999999</v>
      </c>
      <c r="H5" s="6">
        <f t="shared" si="1"/>
        <v>2785.9375439999999</v>
      </c>
      <c r="I5" s="6">
        <f t="shared" si="2"/>
        <v>1392.9687719999999</v>
      </c>
      <c r="J5" s="25">
        <v>3996.07</v>
      </c>
      <c r="K5" s="87">
        <f t="shared" si="3"/>
        <v>147471.85351599997</v>
      </c>
      <c r="L5" s="9">
        <v>8536700000</v>
      </c>
      <c r="M5" s="108" t="s">
        <v>322</v>
      </c>
      <c r="N5" s="18">
        <v>0.2</v>
      </c>
      <c r="O5" s="18">
        <v>7.4999999999999997E-2</v>
      </c>
      <c r="P5" s="88">
        <f t="shared" ref="P5:P16" si="8">N5*K5</f>
        <v>29494.370703199995</v>
      </c>
      <c r="Q5" s="88">
        <f t="shared" ref="Q5:Q16" si="9">O5*(K5+P5+S5+T5+U5)</f>
        <v>13587.086865600297</v>
      </c>
      <c r="R5" s="88"/>
      <c r="S5" s="88">
        <f t="shared" si="4"/>
        <v>2064.6059492239997</v>
      </c>
      <c r="T5" s="88">
        <f t="shared" si="5"/>
        <v>737.35926757999994</v>
      </c>
      <c r="U5" s="88">
        <f t="shared" si="6"/>
        <v>1392.9687719999999</v>
      </c>
    </row>
    <row r="6" spans="1:21" x14ac:dyDescent="0.3">
      <c r="A6" s="6">
        <v>5</v>
      </c>
      <c r="B6" s="7" t="s">
        <v>324</v>
      </c>
      <c r="C6" s="6">
        <v>2</v>
      </c>
      <c r="D6" s="6" t="s">
        <v>318</v>
      </c>
      <c r="E6" s="25">
        <v>5059.08</v>
      </c>
      <c r="F6" s="6">
        <f t="shared" si="7"/>
        <v>0</v>
      </c>
      <c r="G6" s="6">
        <f t="shared" si="0"/>
        <v>5059.08</v>
      </c>
      <c r="H6" s="6">
        <f t="shared" si="1"/>
        <v>101.1816</v>
      </c>
      <c r="I6" s="6">
        <f t="shared" si="2"/>
        <v>50.590800000000002</v>
      </c>
      <c r="J6" s="25">
        <v>145.13</v>
      </c>
      <c r="K6" s="87">
        <f t="shared" si="3"/>
        <v>5355.9823999999999</v>
      </c>
      <c r="L6" s="9">
        <v>8544700000</v>
      </c>
      <c r="M6" s="108" t="s">
        <v>319</v>
      </c>
      <c r="N6" s="19">
        <v>0.05</v>
      </c>
      <c r="O6" s="19">
        <v>7.4999999999999997E-2</v>
      </c>
      <c r="P6" s="88">
        <f t="shared" si="8"/>
        <v>267.79912000000002</v>
      </c>
      <c r="Q6" s="88">
        <f t="shared" si="9"/>
        <v>428.99236277999995</v>
      </c>
      <c r="R6" s="88"/>
      <c r="S6" s="88">
        <f t="shared" si="4"/>
        <v>18.745938400000004</v>
      </c>
      <c r="T6" s="88">
        <f t="shared" si="5"/>
        <v>26.779911999999999</v>
      </c>
      <c r="U6" s="88">
        <f t="shared" si="6"/>
        <v>50.590800000000002</v>
      </c>
    </row>
    <row r="7" spans="1:21" x14ac:dyDescent="0.3">
      <c r="A7" s="6">
        <v>6</v>
      </c>
      <c r="B7" s="7" t="s">
        <v>325</v>
      </c>
      <c r="C7" s="6">
        <v>2</v>
      </c>
      <c r="D7" s="6" t="s">
        <v>318</v>
      </c>
      <c r="E7" s="25">
        <v>46800</v>
      </c>
      <c r="F7" s="6">
        <f t="shared" si="7"/>
        <v>0</v>
      </c>
      <c r="G7" s="6">
        <f t="shared" si="0"/>
        <v>46800</v>
      </c>
      <c r="H7" s="6">
        <f t="shared" si="1"/>
        <v>936</v>
      </c>
      <c r="I7" s="6">
        <f t="shared" si="2"/>
        <v>468</v>
      </c>
      <c r="J7" s="25">
        <v>1342.57</v>
      </c>
      <c r="K7" s="87">
        <f t="shared" si="3"/>
        <v>49546.57</v>
      </c>
      <c r="L7" s="9">
        <v>8536700000</v>
      </c>
      <c r="M7" s="109" t="s">
        <v>322</v>
      </c>
      <c r="N7" s="19">
        <v>0.2</v>
      </c>
      <c r="O7" s="19">
        <v>7.4999999999999997E-2</v>
      </c>
      <c r="P7" s="88">
        <f t="shared" si="8"/>
        <v>9909.3140000000003</v>
      </c>
      <c r="Q7" s="88">
        <f t="shared" si="9"/>
        <v>4564.8951622499999</v>
      </c>
      <c r="R7" s="88"/>
      <c r="S7" s="88">
        <f t="shared" si="4"/>
        <v>693.65198000000009</v>
      </c>
      <c r="T7" s="88">
        <f t="shared" si="5"/>
        <v>247.73285000000001</v>
      </c>
      <c r="U7" s="88">
        <f t="shared" si="6"/>
        <v>468</v>
      </c>
    </row>
    <row r="8" spans="1:21" s="117" customFormat="1" x14ac:dyDescent="0.3">
      <c r="A8" s="6">
        <v>7</v>
      </c>
      <c r="B8" s="110" t="s">
        <v>326</v>
      </c>
      <c r="C8" s="111">
        <v>45</v>
      </c>
      <c r="D8" s="111" t="s">
        <v>318</v>
      </c>
      <c r="E8" s="112">
        <v>131625</v>
      </c>
      <c r="F8" s="111">
        <f t="shared" si="7"/>
        <v>0</v>
      </c>
      <c r="G8" s="111">
        <f t="shared" si="0"/>
        <v>131625</v>
      </c>
      <c r="H8" s="111">
        <f t="shared" si="1"/>
        <v>2632.5</v>
      </c>
      <c r="I8" s="111">
        <f t="shared" si="2"/>
        <v>1316.25</v>
      </c>
      <c r="J8" s="112">
        <v>3775.99</v>
      </c>
      <c r="K8" s="113">
        <f t="shared" si="3"/>
        <v>139349.74</v>
      </c>
      <c r="L8" s="114">
        <v>8536700000</v>
      </c>
      <c r="M8" s="115" t="s">
        <v>322</v>
      </c>
      <c r="N8" s="18">
        <v>0.2</v>
      </c>
      <c r="O8" s="18">
        <v>7.4999999999999997E-2</v>
      </c>
      <c r="P8" s="116">
        <f t="shared" si="8"/>
        <v>27869.948</v>
      </c>
      <c r="Q8" s="116">
        <f t="shared" si="9"/>
        <v>12838.7687295</v>
      </c>
      <c r="R8" s="116"/>
      <c r="S8" s="116">
        <f t="shared" si="4"/>
        <v>1950.8963600000002</v>
      </c>
      <c r="T8" s="116">
        <f t="shared" si="5"/>
        <v>696.74869999999999</v>
      </c>
      <c r="U8" s="116">
        <f t="shared" si="6"/>
        <v>1316.25</v>
      </c>
    </row>
    <row r="9" spans="1:21" x14ac:dyDescent="0.3">
      <c r="A9" s="6">
        <v>8</v>
      </c>
      <c r="B9" s="7" t="s">
        <v>327</v>
      </c>
      <c r="C9" s="6">
        <v>5</v>
      </c>
      <c r="D9" s="6" t="s">
        <v>318</v>
      </c>
      <c r="E9" s="25">
        <v>20943</v>
      </c>
      <c r="F9" s="6">
        <f t="shared" si="7"/>
        <v>0</v>
      </c>
      <c r="G9" s="6">
        <f t="shared" si="0"/>
        <v>20943</v>
      </c>
      <c r="H9" s="6">
        <f t="shared" si="1"/>
        <v>418.86</v>
      </c>
      <c r="I9" s="6">
        <f t="shared" si="2"/>
        <v>209.43</v>
      </c>
      <c r="J9" s="25">
        <v>3906.1</v>
      </c>
      <c r="K9" s="87">
        <f t="shared" si="3"/>
        <v>25477.39</v>
      </c>
      <c r="L9" s="9">
        <v>7307210000</v>
      </c>
      <c r="M9" s="109" t="s">
        <v>38</v>
      </c>
      <c r="N9" s="19">
        <v>0.2</v>
      </c>
      <c r="O9" s="19">
        <v>7.4999999999999997E-2</v>
      </c>
      <c r="P9" s="88">
        <f t="shared" si="8"/>
        <v>5095.4780000000001</v>
      </c>
      <c r="Q9" s="88">
        <f t="shared" si="9"/>
        <v>2344.9776307499997</v>
      </c>
      <c r="R9" s="88"/>
      <c r="S9" s="88">
        <f t="shared" si="4"/>
        <v>356.68346000000003</v>
      </c>
      <c r="T9" s="88">
        <f t="shared" si="5"/>
        <v>127.38695</v>
      </c>
      <c r="U9" s="88">
        <f t="shared" si="6"/>
        <v>209.43</v>
      </c>
    </row>
    <row r="10" spans="1:21" x14ac:dyDescent="0.3">
      <c r="A10" s="6">
        <v>9</v>
      </c>
      <c r="B10" s="7" t="s">
        <v>114</v>
      </c>
      <c r="C10" s="7">
        <v>4</v>
      </c>
      <c r="D10" s="6" t="s">
        <v>318</v>
      </c>
      <c r="E10" s="118">
        <v>28255.5</v>
      </c>
      <c r="F10" s="6">
        <f t="shared" si="7"/>
        <v>0</v>
      </c>
      <c r="G10" s="102">
        <f t="shared" si="0"/>
        <v>28255.5</v>
      </c>
      <c r="H10" s="102">
        <f t="shared" si="1"/>
        <v>565.11</v>
      </c>
      <c r="I10" s="102">
        <f t="shared" si="2"/>
        <v>282.55500000000001</v>
      </c>
      <c r="J10" s="25">
        <v>2592.25</v>
      </c>
      <c r="K10" s="87">
        <f t="shared" si="3"/>
        <v>31695.415000000001</v>
      </c>
      <c r="L10" s="9">
        <v>7307920000</v>
      </c>
      <c r="M10" t="s">
        <v>32</v>
      </c>
      <c r="N10" s="19">
        <v>0.2</v>
      </c>
      <c r="O10" s="19">
        <v>7.4999999999999997E-2</v>
      </c>
      <c r="P10" s="102">
        <f t="shared" si="8"/>
        <v>6339.0830000000005</v>
      </c>
      <c r="Q10" s="16">
        <f t="shared" si="9"/>
        <v>2918.9449413749999</v>
      </c>
      <c r="R10" s="16"/>
      <c r="S10" s="102">
        <f t="shared" si="4"/>
        <v>443.73581000000007</v>
      </c>
      <c r="T10" s="102">
        <f t="shared" si="5"/>
        <v>158.47707500000001</v>
      </c>
      <c r="U10" s="102">
        <f t="shared" si="6"/>
        <v>282.55500000000001</v>
      </c>
    </row>
    <row r="11" spans="1:21" ht="18" customHeight="1" x14ac:dyDescent="0.3">
      <c r="A11" s="6">
        <v>10</v>
      </c>
      <c r="B11" s="7" t="s">
        <v>328</v>
      </c>
      <c r="C11" s="7">
        <v>16</v>
      </c>
      <c r="D11" s="6" t="s">
        <v>318</v>
      </c>
      <c r="E11" s="118">
        <v>1216.8</v>
      </c>
      <c r="F11" s="119">
        <f t="shared" si="7"/>
        <v>0</v>
      </c>
      <c r="G11" s="120">
        <v>1216.8</v>
      </c>
      <c r="H11" s="102">
        <f t="shared" si="1"/>
        <v>24.335999999999999</v>
      </c>
      <c r="I11" s="102">
        <f t="shared" si="2"/>
        <v>12.167999999999999</v>
      </c>
      <c r="J11" s="25">
        <v>111.6297</v>
      </c>
      <c r="K11" s="87">
        <f t="shared" si="3"/>
        <v>1364.9337</v>
      </c>
      <c r="L11" s="9">
        <v>7307920000</v>
      </c>
      <c r="M11" t="s">
        <v>32</v>
      </c>
      <c r="N11" s="19">
        <v>0.2</v>
      </c>
      <c r="O11" s="19">
        <v>7.4999999999999997E-2</v>
      </c>
      <c r="P11" s="102">
        <f t="shared" si="8"/>
        <v>272.98674</v>
      </c>
      <c r="Q11" s="16">
        <f t="shared" si="9"/>
        <v>125.70166352249998</v>
      </c>
      <c r="R11" s="16"/>
      <c r="S11" s="102">
        <f t="shared" si="4"/>
        <v>19.109071800000002</v>
      </c>
      <c r="T11" s="102">
        <f t="shared" si="5"/>
        <v>6.8246685000000005</v>
      </c>
      <c r="U11" s="102">
        <f t="shared" si="6"/>
        <v>12.167999999999999</v>
      </c>
    </row>
    <row r="12" spans="1:21" ht="20.399999999999999" customHeight="1" x14ac:dyDescent="0.3">
      <c r="A12" s="6">
        <v>11</v>
      </c>
      <c r="B12" s="7" t="s">
        <v>329</v>
      </c>
      <c r="C12" s="7">
        <v>4</v>
      </c>
      <c r="D12" s="6" t="s">
        <v>318</v>
      </c>
      <c r="E12" s="118">
        <v>1708.2</v>
      </c>
      <c r="F12" s="119">
        <f t="shared" si="7"/>
        <v>0</v>
      </c>
      <c r="G12" s="120">
        <v>1708.2</v>
      </c>
      <c r="H12" s="102">
        <f t="shared" si="1"/>
        <v>34.164000000000001</v>
      </c>
      <c r="I12" s="102">
        <f t="shared" si="2"/>
        <v>17.082000000000001</v>
      </c>
      <c r="J12" s="25">
        <v>156.7098</v>
      </c>
      <c r="K12" s="87">
        <f t="shared" si="3"/>
        <v>1916.1558</v>
      </c>
      <c r="L12" s="9">
        <v>7307920000</v>
      </c>
      <c r="M12" t="s">
        <v>32</v>
      </c>
      <c r="N12" s="19">
        <v>0.2</v>
      </c>
      <c r="O12" s="19">
        <v>7.4999999999999997E-2</v>
      </c>
      <c r="P12" s="102">
        <f t="shared" si="8"/>
        <v>383.23116000000005</v>
      </c>
      <c r="Q12" s="16">
        <f t="shared" si="9"/>
        <v>176.46569401499997</v>
      </c>
      <c r="R12" s="16"/>
      <c r="S12" s="102">
        <f t="shared" si="4"/>
        <v>26.826181200000004</v>
      </c>
      <c r="T12" s="102">
        <f t="shared" si="5"/>
        <v>9.5807789999999997</v>
      </c>
      <c r="U12" s="102">
        <f t="shared" si="6"/>
        <v>17.082000000000001</v>
      </c>
    </row>
    <row r="13" spans="1:21" x14ac:dyDescent="0.3">
      <c r="A13" s="6">
        <v>12</v>
      </c>
      <c r="B13" s="7" t="s">
        <v>330</v>
      </c>
      <c r="C13" s="7">
        <v>2</v>
      </c>
      <c r="D13" s="6" t="s">
        <v>318</v>
      </c>
      <c r="E13" s="118">
        <v>702</v>
      </c>
      <c r="F13" s="119">
        <f t="shared" si="7"/>
        <v>0</v>
      </c>
      <c r="G13" s="120">
        <v>702</v>
      </c>
      <c r="H13" s="102">
        <f t="shared" si="1"/>
        <v>14.040000000000001</v>
      </c>
      <c r="I13" s="102">
        <f t="shared" si="2"/>
        <v>7.0200000000000005</v>
      </c>
      <c r="J13" s="25">
        <v>64.349999999999994</v>
      </c>
      <c r="K13" s="87">
        <f t="shared" si="3"/>
        <v>787.41</v>
      </c>
      <c r="L13" s="9">
        <v>7307920000</v>
      </c>
      <c r="M13" t="s">
        <v>32</v>
      </c>
      <c r="N13" s="19">
        <v>0.2</v>
      </c>
      <c r="O13" s="19">
        <v>7.4999999999999997E-2</v>
      </c>
      <c r="P13" s="102">
        <f t="shared" si="8"/>
        <v>157.482</v>
      </c>
      <c r="Q13" s="16">
        <f t="shared" si="9"/>
        <v>72.515459249999992</v>
      </c>
      <c r="R13" s="16"/>
      <c r="S13" s="102">
        <f t="shared" si="4"/>
        <v>11.023740000000002</v>
      </c>
      <c r="T13" s="102">
        <f t="shared" si="5"/>
        <v>3.9370499999999997</v>
      </c>
      <c r="U13" s="102">
        <f t="shared" si="6"/>
        <v>7.0200000000000005</v>
      </c>
    </row>
    <row r="14" spans="1:21" x14ac:dyDescent="0.3">
      <c r="A14" s="6">
        <v>13</v>
      </c>
      <c r="B14" s="7" t="s">
        <v>331</v>
      </c>
      <c r="C14" s="6">
        <v>1</v>
      </c>
      <c r="D14" s="6" t="s">
        <v>318</v>
      </c>
      <c r="E14" s="6">
        <v>3353.6</v>
      </c>
      <c r="F14" s="119">
        <f t="shared" si="7"/>
        <v>0</v>
      </c>
      <c r="G14" s="120">
        <f t="shared" si="0"/>
        <v>3353.6</v>
      </c>
      <c r="H14" s="120">
        <f t="shared" si="1"/>
        <v>67.072000000000003</v>
      </c>
      <c r="I14" s="120">
        <f t="shared" si="2"/>
        <v>33.536000000000001</v>
      </c>
      <c r="J14" s="6">
        <v>1860</v>
      </c>
      <c r="K14" s="121">
        <f t="shared" si="3"/>
        <v>5314.2080000000005</v>
      </c>
      <c r="L14" s="7">
        <v>7318150000</v>
      </c>
      <c r="M14" s="91" t="s">
        <v>53</v>
      </c>
      <c r="N14" s="19">
        <v>0.1</v>
      </c>
      <c r="O14" s="19">
        <v>7.4999999999999997E-2</v>
      </c>
      <c r="P14" s="102">
        <f t="shared" si="8"/>
        <v>531.4208000000001</v>
      </c>
      <c r="Q14" s="16">
        <f t="shared" si="9"/>
        <v>445.72014720000004</v>
      </c>
      <c r="R14" s="91"/>
      <c r="S14" s="102">
        <f t="shared" si="4"/>
        <v>37.199456000000012</v>
      </c>
      <c r="T14" s="102">
        <f t="shared" si="5"/>
        <v>26.571040000000004</v>
      </c>
      <c r="U14" s="102">
        <f t="shared" si="6"/>
        <v>33.536000000000001</v>
      </c>
    </row>
    <row r="15" spans="1:21" x14ac:dyDescent="0.3">
      <c r="A15" s="6">
        <v>14</v>
      </c>
      <c r="B15" s="122" t="s">
        <v>332</v>
      </c>
      <c r="C15" s="123">
        <v>37400</v>
      </c>
      <c r="D15" s="6" t="s">
        <v>318</v>
      </c>
      <c r="E15" s="124">
        <v>4140554</v>
      </c>
      <c r="F15" s="119">
        <f t="shared" si="7"/>
        <v>0</v>
      </c>
      <c r="G15" s="120">
        <f t="shared" si="0"/>
        <v>4140554</v>
      </c>
      <c r="H15" s="120">
        <f t="shared" si="1"/>
        <v>82811.08</v>
      </c>
      <c r="I15" s="120">
        <f t="shared" si="2"/>
        <v>41405.54</v>
      </c>
      <c r="J15" s="118">
        <v>857508.36</v>
      </c>
      <c r="K15" s="121">
        <f t="shared" si="3"/>
        <v>5122278.9800000004</v>
      </c>
      <c r="L15">
        <v>7304190000</v>
      </c>
      <c r="M15" s="91" t="s">
        <v>28</v>
      </c>
      <c r="N15" s="125">
        <v>0.05</v>
      </c>
      <c r="O15" s="19">
        <v>7.4999999999999997E-2</v>
      </c>
      <c r="P15" s="102">
        <f t="shared" si="8"/>
        <v>256113.94900000002</v>
      </c>
      <c r="Q15" s="16">
        <f t="shared" si="9"/>
        <v>409750.33802475</v>
      </c>
      <c r="R15" s="91"/>
      <c r="S15" s="102">
        <f t="shared" si="4"/>
        <v>17927.976430000002</v>
      </c>
      <c r="T15" s="102">
        <f t="shared" si="5"/>
        <v>25611.394900000003</v>
      </c>
      <c r="U15" s="102">
        <f t="shared" si="6"/>
        <v>41405.54</v>
      </c>
    </row>
    <row r="16" spans="1:21" x14ac:dyDescent="0.3">
      <c r="A16" s="6">
        <v>15</v>
      </c>
      <c r="B16" s="7" t="s">
        <v>333</v>
      </c>
      <c r="C16" s="126">
        <v>4500</v>
      </c>
      <c r="D16" s="6" t="s">
        <v>318</v>
      </c>
      <c r="E16" s="25">
        <v>560520</v>
      </c>
      <c r="F16" s="119">
        <f t="shared" si="7"/>
        <v>0</v>
      </c>
      <c r="G16" s="120">
        <f t="shared" si="0"/>
        <v>560520</v>
      </c>
      <c r="H16" s="120">
        <f t="shared" si="1"/>
        <v>11210.4</v>
      </c>
      <c r="I16" s="120">
        <f t="shared" si="2"/>
        <v>5605.2</v>
      </c>
      <c r="J16" s="25">
        <v>116083.64</v>
      </c>
      <c r="K16" s="121">
        <f t="shared" si="3"/>
        <v>693419.24</v>
      </c>
      <c r="L16" s="91">
        <v>7304190000</v>
      </c>
      <c r="M16" s="91" t="s">
        <v>28</v>
      </c>
      <c r="N16" s="125">
        <v>0.05</v>
      </c>
      <c r="O16" s="19">
        <v>7.4999999999999997E-2</v>
      </c>
      <c r="P16" s="102">
        <f t="shared" si="8"/>
        <v>34670.962</v>
      </c>
      <c r="Q16" s="16">
        <f t="shared" si="9"/>
        <v>55469.209915499996</v>
      </c>
      <c r="R16" s="91"/>
      <c r="S16" s="102">
        <f t="shared" si="4"/>
        <v>2426.9673400000001</v>
      </c>
      <c r="T16" s="102">
        <f t="shared" si="5"/>
        <v>3467.0962</v>
      </c>
      <c r="U16" s="102">
        <f t="shared" si="6"/>
        <v>5605.2</v>
      </c>
    </row>
    <row r="17" spans="1:21" ht="18" x14ac:dyDescent="0.35">
      <c r="A17" s="6"/>
      <c r="B17" s="7"/>
      <c r="C17" s="126"/>
      <c r="D17" s="6"/>
      <c r="E17" s="25"/>
      <c r="F17" s="119"/>
      <c r="G17" s="120"/>
      <c r="H17" s="120"/>
      <c r="I17" s="120"/>
      <c r="J17" s="25"/>
      <c r="K17" s="121"/>
      <c r="L17" s="91"/>
      <c r="M17" s="91"/>
      <c r="N17" s="125"/>
      <c r="O17" s="19"/>
      <c r="P17" s="127">
        <f>SUM(P2:P16)</f>
        <v>565430.89126690011</v>
      </c>
      <c r="Q17" s="127">
        <f>SUM(Q2:Q16)</f>
        <v>802299.60347968561</v>
      </c>
      <c r="R17" s="91"/>
      <c r="S17" s="102">
        <f t="shared" si="4"/>
        <v>39580.162388683013</v>
      </c>
      <c r="T17" s="102"/>
      <c r="U17" s="102"/>
    </row>
    <row r="19" spans="1:21" ht="18" x14ac:dyDescent="0.35">
      <c r="L19" s="156" t="s">
        <v>334</v>
      </c>
      <c r="M19" s="157"/>
      <c r="N19" s="157"/>
      <c r="P19" s="128">
        <v>565430.89</v>
      </c>
    </row>
    <row r="20" spans="1:21" ht="18" x14ac:dyDescent="0.35">
      <c r="L20" s="156" t="s">
        <v>335</v>
      </c>
      <c r="M20" s="157"/>
      <c r="N20" s="157"/>
      <c r="P20" s="128">
        <v>802299.6</v>
      </c>
    </row>
    <row r="21" spans="1:21" ht="18" x14ac:dyDescent="0.35">
      <c r="J21" s="158" t="s">
        <v>336</v>
      </c>
      <c r="K21" s="158"/>
      <c r="L21" s="158"/>
      <c r="M21" s="158"/>
      <c r="N21" s="158"/>
      <c r="P21" s="128">
        <f>SUM(P19:P20)</f>
        <v>1367730.49</v>
      </c>
    </row>
    <row r="22" spans="1:21" ht="18" x14ac:dyDescent="0.35">
      <c r="G22" s="158" t="s">
        <v>337</v>
      </c>
      <c r="H22" s="158"/>
      <c r="I22" s="158"/>
      <c r="J22" s="158"/>
      <c r="K22" s="158"/>
      <c r="L22" s="158"/>
      <c r="M22" s="158"/>
      <c r="N22" s="158"/>
      <c r="P22" s="129">
        <v>493750706.88999999</v>
      </c>
    </row>
    <row r="25" spans="1:21" x14ac:dyDescent="0.3">
      <c r="L25" s="130"/>
    </row>
  </sheetData>
  <mergeCells count="4">
    <mergeCell ref="L19:N19"/>
    <mergeCell ref="L20:N20"/>
    <mergeCell ref="J21:N21"/>
    <mergeCell ref="G22:N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E070-F182-433F-9ED6-4FDA86112099}">
  <dimension ref="A1:AF78"/>
  <sheetViews>
    <sheetView topLeftCell="J49" zoomScale="80" zoomScaleNormal="80" workbookViewId="0">
      <selection activeCell="U76" sqref="U76"/>
    </sheetView>
  </sheetViews>
  <sheetFormatPr defaultRowHeight="14.4" x14ac:dyDescent="0.3"/>
  <cols>
    <col min="1" max="1" width="4" style="45" bestFit="1" customWidth="1"/>
    <col min="2" max="2" width="47.33203125" customWidth="1"/>
    <col min="3" max="3" width="19.6640625" customWidth="1"/>
    <col min="4" max="4" width="14.5546875" customWidth="1"/>
    <col min="5" max="5" width="16.6640625" customWidth="1"/>
    <col min="6" max="6" width="19.6640625" customWidth="1"/>
    <col min="7" max="7" width="21.109375" customWidth="1"/>
    <col min="8" max="8" width="6.33203125" style="45" customWidth="1"/>
    <col min="9" max="9" width="5" style="45" bestFit="1" customWidth="1"/>
    <col min="10" max="10" width="15.33203125" bestFit="1" customWidth="1"/>
    <col min="11" max="11" width="11.33203125" customWidth="1"/>
    <col min="12" max="12" width="17.33203125" style="30" bestFit="1" customWidth="1"/>
    <col min="13" max="14" width="11.33203125" customWidth="1"/>
    <col min="15" max="15" width="10.6640625" bestFit="1" customWidth="1"/>
    <col min="16" max="16" width="15" bestFit="1" customWidth="1"/>
    <col min="17" max="17" width="19.109375" bestFit="1" customWidth="1"/>
    <col min="18" max="18" width="46.5546875" customWidth="1"/>
    <col min="21" max="21" width="24" customWidth="1"/>
    <col min="22" max="22" width="17.6640625" customWidth="1"/>
    <col min="23" max="23" width="20.5546875" bestFit="1" customWidth="1"/>
    <col min="24" max="24" width="13.44140625" bestFit="1" customWidth="1"/>
    <col min="25" max="25" width="17.88671875" customWidth="1"/>
    <col min="26" max="26" width="26" style="45" customWidth="1"/>
    <col min="27" max="27" width="65.109375" style="89" customWidth="1"/>
    <col min="28" max="28" width="22" customWidth="1"/>
    <col min="31" max="31" width="23" customWidth="1"/>
    <col min="32" max="32" width="8.88671875" style="90"/>
  </cols>
  <sheetData>
    <row r="1" spans="1:32" s="85" customFormat="1" ht="52.5" customHeight="1" x14ac:dyDescent="0.3">
      <c r="A1" s="74" t="s">
        <v>0</v>
      </c>
      <c r="B1" s="75" t="s">
        <v>1</v>
      </c>
      <c r="C1" s="75" t="s">
        <v>258</v>
      </c>
      <c r="D1" s="76" t="s">
        <v>259</v>
      </c>
      <c r="E1" s="76" t="s">
        <v>260</v>
      </c>
      <c r="F1" s="76" t="s">
        <v>261</v>
      </c>
      <c r="G1" s="77" t="s">
        <v>262</v>
      </c>
      <c r="H1" s="74" t="s">
        <v>2</v>
      </c>
      <c r="I1" s="74" t="s">
        <v>3</v>
      </c>
      <c r="J1" s="78" t="s">
        <v>4</v>
      </c>
      <c r="K1" s="75" t="s">
        <v>5</v>
      </c>
      <c r="L1" s="79" t="s">
        <v>6</v>
      </c>
      <c r="M1" s="75" t="s">
        <v>7</v>
      </c>
      <c r="N1" s="75" t="s">
        <v>8</v>
      </c>
      <c r="O1" s="75" t="s">
        <v>19</v>
      </c>
      <c r="P1" s="80" t="s">
        <v>9</v>
      </c>
      <c r="Q1" s="75" t="s">
        <v>10</v>
      </c>
      <c r="R1" s="75" t="s">
        <v>27</v>
      </c>
      <c r="S1" s="81" t="s">
        <v>11</v>
      </c>
      <c r="T1" s="81" t="s">
        <v>12</v>
      </c>
      <c r="U1" s="75" t="s">
        <v>13</v>
      </c>
      <c r="V1" s="75" t="s">
        <v>22</v>
      </c>
      <c r="W1" s="75" t="s">
        <v>14</v>
      </c>
      <c r="X1" s="75" t="s">
        <v>15</v>
      </c>
      <c r="Y1" s="75" t="s">
        <v>16</v>
      </c>
      <c r="Z1" s="82" t="s">
        <v>263</v>
      </c>
      <c r="AA1" s="83" t="s">
        <v>264</v>
      </c>
      <c r="AB1" s="84" t="s">
        <v>265</v>
      </c>
      <c r="AF1" s="84"/>
    </row>
    <row r="2" spans="1:32" ht="16.5" customHeight="1" x14ac:dyDescent="0.3">
      <c r="A2" s="86">
        <v>1</v>
      </c>
      <c r="B2" s="7" t="s">
        <v>23</v>
      </c>
      <c r="C2" s="7" t="s">
        <v>224</v>
      </c>
      <c r="D2" s="7" t="s">
        <v>266</v>
      </c>
      <c r="E2" s="7" t="s">
        <v>267</v>
      </c>
      <c r="F2" s="64">
        <v>22778.928</v>
      </c>
      <c r="G2" s="7" t="s">
        <v>183</v>
      </c>
      <c r="H2" s="86">
        <v>1</v>
      </c>
      <c r="I2" s="86" t="s">
        <v>17</v>
      </c>
      <c r="J2" s="25">
        <v>20316.77</v>
      </c>
      <c r="K2" s="6">
        <f t="shared" ref="K2:K17" si="0">0%*J2</f>
        <v>0</v>
      </c>
      <c r="L2" s="25">
        <f t="shared" ref="L2:L17" si="1">J2-K2</f>
        <v>20316.77</v>
      </c>
      <c r="M2" s="6">
        <f t="shared" ref="M2:M17" si="2">2%*L2</f>
        <v>406.33539999999999</v>
      </c>
      <c r="N2" s="6">
        <f t="shared" ref="N2:N17" si="3">1%*L2</f>
        <v>203.1677</v>
      </c>
      <c r="O2" s="25">
        <v>7000</v>
      </c>
      <c r="P2" s="87">
        <f t="shared" ref="P2:P17" si="4">O2+N2+M2+L2</f>
        <v>27926.273099999999</v>
      </c>
      <c r="Q2" s="7">
        <v>7304190000</v>
      </c>
      <c r="R2" s="7" t="s">
        <v>28</v>
      </c>
      <c r="S2" s="18">
        <v>0.05</v>
      </c>
      <c r="T2" s="18">
        <v>7.4999999999999997E-2</v>
      </c>
      <c r="U2" s="88">
        <f t="shared" ref="U2:U17" si="5">S2*P2</f>
        <v>1396.3136549999999</v>
      </c>
      <c r="V2" s="88">
        <f t="shared" ref="V2:V17" si="6">T2*(P2+U2+W2+X2+Y2)</f>
        <v>2232.2345832262499</v>
      </c>
      <c r="W2" s="88">
        <f t="shared" ref="W2:W17" si="7">7%*U2</f>
        <v>97.741955850000011</v>
      </c>
      <c r="X2" s="88">
        <f t="shared" ref="X2:X17" si="8">0.5%*P2</f>
        <v>139.63136549999999</v>
      </c>
      <c r="Y2" s="88">
        <f t="shared" ref="Y2:Y17" si="9">1%*L2</f>
        <v>203.1677</v>
      </c>
    </row>
    <row r="3" spans="1:32" ht="16.5" customHeight="1" x14ac:dyDescent="0.3">
      <c r="A3" s="86">
        <f>A2+1</f>
        <v>2</v>
      </c>
      <c r="B3" s="7" t="s">
        <v>24</v>
      </c>
      <c r="C3" s="7" t="s">
        <v>224</v>
      </c>
      <c r="D3" s="7" t="s">
        <v>268</v>
      </c>
      <c r="E3" s="7" t="s">
        <v>269</v>
      </c>
      <c r="F3" s="64">
        <v>27454.861349999999</v>
      </c>
      <c r="G3" s="7" t="s">
        <v>183</v>
      </c>
      <c r="H3" s="86">
        <v>1</v>
      </c>
      <c r="I3" s="86" t="s">
        <v>17</v>
      </c>
      <c r="J3" s="25">
        <v>3957.48</v>
      </c>
      <c r="K3" s="6">
        <f t="shared" si="0"/>
        <v>0</v>
      </c>
      <c r="L3" s="25">
        <f t="shared" si="1"/>
        <v>3957.48</v>
      </c>
      <c r="M3" s="6">
        <f t="shared" si="2"/>
        <v>79.149600000000007</v>
      </c>
      <c r="N3" s="6">
        <f t="shared" si="3"/>
        <v>39.574800000000003</v>
      </c>
      <c r="O3" s="25">
        <v>2200</v>
      </c>
      <c r="P3" s="87">
        <f t="shared" si="4"/>
        <v>6276.2044000000005</v>
      </c>
      <c r="Q3" s="7">
        <v>7304190000</v>
      </c>
      <c r="R3" s="7" t="s">
        <v>28</v>
      </c>
      <c r="S3" s="19">
        <v>0.05</v>
      </c>
      <c r="T3" s="19">
        <v>7.4999999999999997E-2</v>
      </c>
      <c r="U3" s="88">
        <f t="shared" si="5"/>
        <v>313.81022000000007</v>
      </c>
      <c r="V3" s="88">
        <f t="shared" si="6"/>
        <v>501.220286805</v>
      </c>
      <c r="W3" s="88">
        <f t="shared" si="7"/>
        <v>21.966715400000009</v>
      </c>
      <c r="X3" s="88">
        <f t="shared" si="8"/>
        <v>31.381022000000005</v>
      </c>
      <c r="Y3" s="88">
        <f t="shared" si="9"/>
        <v>39.574800000000003</v>
      </c>
    </row>
    <row r="4" spans="1:32" ht="16.5" customHeight="1" x14ac:dyDescent="0.3">
      <c r="A4" s="86">
        <f t="shared" ref="A4:A67" si="10">A3+1</f>
        <v>3</v>
      </c>
      <c r="B4" s="7" t="s">
        <v>60</v>
      </c>
      <c r="C4" s="7" t="s">
        <v>224</v>
      </c>
      <c r="D4" s="7" t="s">
        <v>270</v>
      </c>
      <c r="E4" s="7" t="s">
        <v>271</v>
      </c>
      <c r="F4" s="64">
        <v>51475.095000000001</v>
      </c>
      <c r="G4" s="7" t="s">
        <v>183</v>
      </c>
      <c r="H4" s="86">
        <v>1</v>
      </c>
      <c r="I4" s="86" t="s">
        <v>17</v>
      </c>
      <c r="J4" s="25">
        <v>50314.6</v>
      </c>
      <c r="K4" s="6">
        <f t="shared" si="0"/>
        <v>0</v>
      </c>
      <c r="L4" s="25">
        <f t="shared" si="1"/>
        <v>50314.6</v>
      </c>
      <c r="M4" s="6">
        <f t="shared" si="2"/>
        <v>1006.292</v>
      </c>
      <c r="N4" s="6">
        <f t="shared" si="3"/>
        <v>503.14600000000002</v>
      </c>
      <c r="O4" s="25">
        <v>2793</v>
      </c>
      <c r="P4" s="87">
        <f t="shared" si="4"/>
        <v>54617.038</v>
      </c>
      <c r="Q4" s="7">
        <v>7304190000</v>
      </c>
      <c r="R4" s="7" t="s">
        <v>28</v>
      </c>
      <c r="S4" s="19">
        <v>0.05</v>
      </c>
      <c r="T4" s="19">
        <v>7.4999999999999997E-2</v>
      </c>
      <c r="U4" s="88">
        <f t="shared" si="5"/>
        <v>2730.8519000000001</v>
      </c>
      <c r="V4" s="88">
        <f t="shared" si="6"/>
        <v>4373.6460542249997</v>
      </c>
      <c r="W4" s="88">
        <f t="shared" si="7"/>
        <v>191.15963300000001</v>
      </c>
      <c r="X4" s="88">
        <f t="shared" si="8"/>
        <v>273.08519000000001</v>
      </c>
      <c r="Y4" s="88">
        <f t="shared" si="9"/>
        <v>503.14600000000002</v>
      </c>
    </row>
    <row r="5" spans="1:32" ht="16.5" customHeight="1" x14ac:dyDescent="0.3">
      <c r="A5" s="86">
        <f t="shared" si="10"/>
        <v>4</v>
      </c>
      <c r="B5" s="7" t="s">
        <v>25</v>
      </c>
      <c r="C5" s="7" t="s">
        <v>272</v>
      </c>
      <c r="D5" s="7" t="s">
        <v>273</v>
      </c>
      <c r="E5" s="7" t="s">
        <v>274</v>
      </c>
      <c r="F5" s="64">
        <v>133744.88744999998</v>
      </c>
      <c r="G5" s="7" t="s">
        <v>155</v>
      </c>
      <c r="H5" s="86">
        <v>1</v>
      </c>
      <c r="I5" s="86" t="s">
        <v>17</v>
      </c>
      <c r="J5" s="25">
        <v>130879.21</v>
      </c>
      <c r="K5" s="6">
        <f t="shared" si="0"/>
        <v>0</v>
      </c>
      <c r="L5" s="25">
        <f t="shared" si="1"/>
        <v>130879.21</v>
      </c>
      <c r="M5" s="6">
        <f t="shared" si="2"/>
        <v>2617.5842000000002</v>
      </c>
      <c r="N5" s="6">
        <f t="shared" si="3"/>
        <v>1308.7921000000001</v>
      </c>
      <c r="O5" s="25">
        <v>2200</v>
      </c>
      <c r="P5" s="87">
        <f t="shared" si="4"/>
        <v>137005.5863</v>
      </c>
      <c r="Q5" s="7">
        <v>8481300000</v>
      </c>
      <c r="R5" s="91" t="s">
        <v>26</v>
      </c>
      <c r="S5" s="19">
        <v>0.1</v>
      </c>
      <c r="T5" s="19"/>
      <c r="U5" s="88">
        <f t="shared" si="5"/>
        <v>13700.55863</v>
      </c>
      <c r="V5" s="88">
        <f t="shared" si="6"/>
        <v>0</v>
      </c>
      <c r="W5" s="88">
        <f t="shared" si="7"/>
        <v>959.03910410000003</v>
      </c>
      <c r="X5" s="88">
        <f t="shared" si="8"/>
        <v>685.02793150000002</v>
      </c>
      <c r="Y5" s="88">
        <f t="shared" si="9"/>
        <v>1308.7921000000001</v>
      </c>
    </row>
    <row r="6" spans="1:32" ht="16.5" customHeight="1" x14ac:dyDescent="0.3">
      <c r="A6" s="86">
        <f t="shared" si="10"/>
        <v>5</v>
      </c>
      <c r="B6" s="7" t="s">
        <v>29</v>
      </c>
      <c r="C6" s="7" t="s">
        <v>275</v>
      </c>
      <c r="D6" s="7" t="s">
        <v>276</v>
      </c>
      <c r="E6" s="7" t="s">
        <v>277</v>
      </c>
      <c r="F6" s="7">
        <v>107722.4727</v>
      </c>
      <c r="G6" s="7" t="s">
        <v>155</v>
      </c>
      <c r="H6" s="86">
        <v>1</v>
      </c>
      <c r="I6" s="86" t="s">
        <v>17</v>
      </c>
      <c r="J6" s="25">
        <v>103136.54</v>
      </c>
      <c r="K6" s="6">
        <f t="shared" si="0"/>
        <v>0</v>
      </c>
      <c r="L6" s="25">
        <f t="shared" si="1"/>
        <v>103136.54</v>
      </c>
      <c r="M6" s="6">
        <f t="shared" si="2"/>
        <v>2062.7307999999998</v>
      </c>
      <c r="N6" s="6">
        <f t="shared" si="3"/>
        <v>1031.3653999999999</v>
      </c>
      <c r="O6" s="25">
        <v>4050</v>
      </c>
      <c r="P6" s="87">
        <f t="shared" si="4"/>
        <v>110280.63619999999</v>
      </c>
      <c r="Q6" s="7">
        <v>7318290000</v>
      </c>
      <c r="R6" s="91" t="s">
        <v>30</v>
      </c>
      <c r="S6" s="18">
        <v>0.2</v>
      </c>
      <c r="T6" s="18">
        <v>7.4999999999999997E-2</v>
      </c>
      <c r="U6" s="88">
        <f t="shared" si="5"/>
        <v>22056.127240000002</v>
      </c>
      <c r="V6" s="88">
        <f t="shared" si="6"/>
        <v>10159.759569585001</v>
      </c>
      <c r="W6" s="88">
        <f t="shared" si="7"/>
        <v>1543.9289068000003</v>
      </c>
      <c r="X6" s="88">
        <f t="shared" si="8"/>
        <v>551.40318100000002</v>
      </c>
      <c r="Y6" s="88">
        <f t="shared" si="9"/>
        <v>1031.3653999999999</v>
      </c>
    </row>
    <row r="7" spans="1:32" ht="16.5" customHeight="1" x14ac:dyDescent="0.3">
      <c r="A7" s="86">
        <f t="shared" si="10"/>
        <v>6</v>
      </c>
      <c r="B7" s="7" t="s">
        <v>31</v>
      </c>
      <c r="C7" s="7" t="s">
        <v>161</v>
      </c>
      <c r="D7" s="7" t="s">
        <v>278</v>
      </c>
      <c r="E7" s="7" t="s">
        <v>279</v>
      </c>
      <c r="F7" s="64">
        <v>26445.167999999998</v>
      </c>
      <c r="G7" s="7" t="s">
        <v>183</v>
      </c>
      <c r="H7" s="86">
        <v>1</v>
      </c>
      <c r="I7" s="86" t="s">
        <v>17</v>
      </c>
      <c r="J7" s="25">
        <v>23733.599999999999</v>
      </c>
      <c r="K7" s="6">
        <f t="shared" si="0"/>
        <v>0</v>
      </c>
      <c r="L7" s="25">
        <f t="shared" si="1"/>
        <v>23733.599999999999</v>
      </c>
      <c r="M7" s="6">
        <f t="shared" si="2"/>
        <v>474.67199999999997</v>
      </c>
      <c r="N7" s="6">
        <f t="shared" si="3"/>
        <v>237.33599999999998</v>
      </c>
      <c r="O7" s="25">
        <v>2580</v>
      </c>
      <c r="P7" s="87">
        <f t="shared" si="4"/>
        <v>27025.608</v>
      </c>
      <c r="Q7" s="7">
        <v>7307920000</v>
      </c>
      <c r="R7" s="91" t="s">
        <v>32</v>
      </c>
      <c r="S7" s="18">
        <v>0.2</v>
      </c>
      <c r="T7" s="18">
        <v>7.4999999999999997E-2</v>
      </c>
      <c r="U7" s="88">
        <f t="shared" si="5"/>
        <v>5405.1216000000004</v>
      </c>
      <c r="V7" s="88">
        <f t="shared" si="6"/>
        <v>2488.6164114000003</v>
      </c>
      <c r="W7" s="88">
        <f t="shared" si="7"/>
        <v>378.35851200000008</v>
      </c>
      <c r="X7" s="88">
        <f t="shared" si="8"/>
        <v>135.12804</v>
      </c>
      <c r="Y7" s="88">
        <f t="shared" si="9"/>
        <v>237.33599999999998</v>
      </c>
    </row>
    <row r="8" spans="1:32" ht="16.5" customHeight="1" x14ac:dyDescent="0.3">
      <c r="A8" s="86">
        <f t="shared" si="10"/>
        <v>7</v>
      </c>
      <c r="B8" s="7" t="s">
        <v>33</v>
      </c>
      <c r="C8" s="7" t="s">
        <v>161</v>
      </c>
      <c r="D8" s="7" t="s">
        <v>280</v>
      </c>
      <c r="E8" s="7" t="s">
        <v>281</v>
      </c>
      <c r="F8" s="64">
        <v>53602.981500000002</v>
      </c>
      <c r="G8" s="7" t="s">
        <v>183</v>
      </c>
      <c r="H8" s="86">
        <v>1</v>
      </c>
      <c r="I8" s="86" t="s">
        <v>17</v>
      </c>
      <c r="J8" s="25">
        <v>50756.3</v>
      </c>
      <c r="K8" s="6">
        <f t="shared" si="0"/>
        <v>0</v>
      </c>
      <c r="L8" s="25">
        <f t="shared" si="1"/>
        <v>50756.3</v>
      </c>
      <c r="M8" s="6">
        <f t="shared" si="2"/>
        <v>1015.1260000000001</v>
      </c>
      <c r="N8" s="6">
        <f t="shared" si="3"/>
        <v>507.56300000000005</v>
      </c>
      <c r="O8" s="25">
        <v>2580</v>
      </c>
      <c r="P8" s="87">
        <f t="shared" si="4"/>
        <v>54858.989000000001</v>
      </c>
      <c r="Q8" s="7">
        <v>7307920000</v>
      </c>
      <c r="R8" s="91" t="s">
        <v>32</v>
      </c>
      <c r="S8" s="18">
        <v>0.2</v>
      </c>
      <c r="T8" s="18">
        <v>7.4999999999999997E-2</v>
      </c>
      <c r="U8" s="88">
        <f t="shared" si="5"/>
        <v>10971.7978</v>
      </c>
      <c r="V8" s="88">
        <f t="shared" si="6"/>
        <v>5053.5502943250003</v>
      </c>
      <c r="W8" s="88">
        <f t="shared" si="7"/>
        <v>768.02584600000012</v>
      </c>
      <c r="X8" s="88">
        <f t="shared" si="8"/>
        <v>274.29494500000004</v>
      </c>
      <c r="Y8" s="88">
        <f t="shared" si="9"/>
        <v>507.56300000000005</v>
      </c>
    </row>
    <row r="9" spans="1:32" ht="16.5" customHeight="1" x14ac:dyDescent="0.3">
      <c r="A9" s="86">
        <f t="shared" si="10"/>
        <v>8</v>
      </c>
      <c r="B9" s="7" t="s">
        <v>34</v>
      </c>
      <c r="C9" s="7" t="s">
        <v>161</v>
      </c>
      <c r="D9" s="7" t="s">
        <v>282</v>
      </c>
      <c r="E9" s="7" t="s">
        <v>283</v>
      </c>
      <c r="F9" s="64">
        <v>33047.3145</v>
      </c>
      <c r="G9" s="7" t="s">
        <v>183</v>
      </c>
      <c r="H9" s="86">
        <v>1</v>
      </c>
      <c r="I9" s="86" t="s">
        <v>17</v>
      </c>
      <c r="J9" s="25">
        <v>30302.9</v>
      </c>
      <c r="K9" s="6">
        <f t="shared" si="0"/>
        <v>0</v>
      </c>
      <c r="L9" s="25">
        <f t="shared" si="1"/>
        <v>30302.9</v>
      </c>
      <c r="M9" s="6">
        <f t="shared" si="2"/>
        <v>606.05799999999999</v>
      </c>
      <c r="N9" s="6">
        <f t="shared" si="3"/>
        <v>303.029</v>
      </c>
      <c r="O9" s="25">
        <v>2580</v>
      </c>
      <c r="P9" s="87">
        <f t="shared" si="4"/>
        <v>33791.987000000001</v>
      </c>
      <c r="Q9" s="7">
        <v>7307920000</v>
      </c>
      <c r="R9" s="91" t="s">
        <v>32</v>
      </c>
      <c r="S9" s="18">
        <v>0.2</v>
      </c>
      <c r="T9" s="18">
        <v>7.4999999999999997E-2</v>
      </c>
      <c r="U9" s="88">
        <f t="shared" si="5"/>
        <v>6758.3974000000007</v>
      </c>
      <c r="V9" s="88">
        <f t="shared" si="6"/>
        <v>3112.1595864750002</v>
      </c>
      <c r="W9" s="88">
        <f t="shared" si="7"/>
        <v>473.08781800000008</v>
      </c>
      <c r="X9" s="88">
        <f t="shared" si="8"/>
        <v>168.959935</v>
      </c>
      <c r="Y9" s="88">
        <f t="shared" si="9"/>
        <v>303.029</v>
      </c>
    </row>
    <row r="10" spans="1:32" ht="16.5" customHeight="1" x14ac:dyDescent="0.3">
      <c r="A10" s="86">
        <f t="shared" si="10"/>
        <v>9</v>
      </c>
      <c r="B10" s="7" t="s">
        <v>35</v>
      </c>
      <c r="C10" s="7" t="s">
        <v>161</v>
      </c>
      <c r="D10" s="7" t="s">
        <v>284</v>
      </c>
      <c r="E10" s="7" t="s">
        <v>285</v>
      </c>
      <c r="F10" s="64">
        <v>99943.330500000011</v>
      </c>
      <c r="G10" s="7" t="s">
        <v>183</v>
      </c>
      <c r="H10" s="86">
        <v>1</v>
      </c>
      <c r="I10" s="86" t="s">
        <v>17</v>
      </c>
      <c r="J10" s="25">
        <v>97261.1</v>
      </c>
      <c r="K10" s="6">
        <f t="shared" si="0"/>
        <v>0</v>
      </c>
      <c r="L10" s="25">
        <f t="shared" si="1"/>
        <v>97261.1</v>
      </c>
      <c r="M10" s="6">
        <f t="shared" si="2"/>
        <v>1945.2220000000002</v>
      </c>
      <c r="N10" s="6">
        <f t="shared" si="3"/>
        <v>972.6110000000001</v>
      </c>
      <c r="O10" s="25">
        <v>2185</v>
      </c>
      <c r="P10" s="87">
        <f t="shared" si="4"/>
        <v>102363.933</v>
      </c>
      <c r="Q10" s="7">
        <v>7307910000</v>
      </c>
      <c r="R10" s="91" t="s">
        <v>37</v>
      </c>
      <c r="S10" s="18">
        <v>0.2</v>
      </c>
      <c r="T10" s="18">
        <v>7.4999999999999997E-2</v>
      </c>
      <c r="U10" s="88">
        <f t="shared" si="5"/>
        <v>20472.786600000003</v>
      </c>
      <c r="V10" s="88">
        <f t="shared" si="6"/>
        <v>9431.568399525002</v>
      </c>
      <c r="W10" s="88">
        <f t="shared" si="7"/>
        <v>1433.0950620000003</v>
      </c>
      <c r="X10" s="88">
        <f t="shared" si="8"/>
        <v>511.81966500000004</v>
      </c>
      <c r="Y10" s="88">
        <f t="shared" si="9"/>
        <v>972.6110000000001</v>
      </c>
    </row>
    <row r="11" spans="1:32" ht="16.5" customHeight="1" x14ac:dyDescent="0.3">
      <c r="A11" s="86">
        <f t="shared" si="10"/>
        <v>10</v>
      </c>
      <c r="B11" s="7" t="s">
        <v>36</v>
      </c>
      <c r="C11" s="7" t="s">
        <v>161</v>
      </c>
      <c r="D11" s="7" t="s">
        <v>286</v>
      </c>
      <c r="E11" s="7" t="s">
        <v>287</v>
      </c>
      <c r="F11" s="64">
        <v>337013.886</v>
      </c>
      <c r="G11" s="7" t="s">
        <v>183</v>
      </c>
      <c r="H11" s="86">
        <v>1</v>
      </c>
      <c r="I11" s="86" t="s">
        <v>17</v>
      </c>
      <c r="J11" s="25">
        <v>333152.2</v>
      </c>
      <c r="K11" s="6">
        <f t="shared" si="0"/>
        <v>0</v>
      </c>
      <c r="L11" s="25">
        <f t="shared" si="1"/>
        <v>333152.2</v>
      </c>
      <c r="M11" s="6">
        <f t="shared" si="2"/>
        <v>6663.0440000000008</v>
      </c>
      <c r="N11" s="6">
        <f t="shared" si="3"/>
        <v>3331.5220000000004</v>
      </c>
      <c r="O11" s="25">
        <v>2185</v>
      </c>
      <c r="P11" s="87">
        <f t="shared" si="4"/>
        <v>345331.766</v>
      </c>
      <c r="Q11" s="7">
        <v>7307920000</v>
      </c>
      <c r="R11" s="91" t="s">
        <v>32</v>
      </c>
      <c r="S11" s="18">
        <v>0.2</v>
      </c>
      <c r="T11" s="18">
        <v>7.4999999999999997E-2</v>
      </c>
      <c r="U11" s="88">
        <f t="shared" si="5"/>
        <v>69066.353199999998</v>
      </c>
      <c r="V11" s="88">
        <f t="shared" si="6"/>
        <v>31821.820856549999</v>
      </c>
      <c r="W11" s="88">
        <f t="shared" si="7"/>
        <v>4834.6447240000007</v>
      </c>
      <c r="X11" s="88">
        <f t="shared" si="8"/>
        <v>1726.6588300000001</v>
      </c>
      <c r="Y11" s="88">
        <f t="shared" si="9"/>
        <v>3331.5220000000004</v>
      </c>
    </row>
    <row r="12" spans="1:32" ht="16.5" customHeight="1" x14ac:dyDescent="0.3">
      <c r="A12" s="86">
        <f t="shared" si="10"/>
        <v>11</v>
      </c>
      <c r="B12" s="7" t="s">
        <v>39</v>
      </c>
      <c r="C12" s="7" t="s">
        <v>164</v>
      </c>
      <c r="D12" s="7" t="s">
        <v>288</v>
      </c>
      <c r="E12" s="7" t="s">
        <v>289</v>
      </c>
      <c r="F12" s="64">
        <v>51353.791499999999</v>
      </c>
      <c r="G12" s="7" t="s">
        <v>183</v>
      </c>
      <c r="H12" s="86">
        <v>1</v>
      </c>
      <c r="I12" s="86" t="s">
        <v>17</v>
      </c>
      <c r="J12" s="25">
        <v>48498.21</v>
      </c>
      <c r="K12" s="6">
        <f t="shared" si="0"/>
        <v>0</v>
      </c>
      <c r="L12" s="25">
        <f t="shared" si="1"/>
        <v>48498.21</v>
      </c>
      <c r="M12" s="6">
        <f t="shared" si="2"/>
        <v>969.96420000000001</v>
      </c>
      <c r="N12" s="6">
        <f t="shared" si="3"/>
        <v>484.9821</v>
      </c>
      <c r="O12" s="25">
        <v>2600</v>
      </c>
      <c r="P12" s="87">
        <f t="shared" si="4"/>
        <v>52553.156300000002</v>
      </c>
      <c r="Q12" s="7">
        <v>7307910000</v>
      </c>
      <c r="R12" s="91" t="s">
        <v>37</v>
      </c>
      <c r="S12" s="18">
        <v>0.2</v>
      </c>
      <c r="T12" s="18">
        <v>7.4999999999999997E-2</v>
      </c>
      <c r="U12" s="88">
        <f t="shared" si="5"/>
        <v>10510.631260000002</v>
      </c>
      <c r="V12" s="88">
        <f t="shared" si="6"/>
        <v>4841.0459722275</v>
      </c>
      <c r="W12" s="88">
        <f t="shared" si="7"/>
        <v>735.74418820000017</v>
      </c>
      <c r="X12" s="88">
        <f t="shared" si="8"/>
        <v>262.7657815</v>
      </c>
      <c r="Y12" s="88">
        <f t="shared" si="9"/>
        <v>484.9821</v>
      </c>
    </row>
    <row r="13" spans="1:32" ht="16.5" customHeight="1" x14ac:dyDescent="0.3">
      <c r="A13" s="86">
        <f t="shared" si="10"/>
        <v>12</v>
      </c>
      <c r="B13" s="7" t="s">
        <v>40</v>
      </c>
      <c r="C13" s="7" t="s">
        <v>164</v>
      </c>
      <c r="D13" s="7" t="s">
        <v>290</v>
      </c>
      <c r="E13" s="7" t="s">
        <v>291</v>
      </c>
      <c r="F13" s="64">
        <v>556710.4034999999</v>
      </c>
      <c r="G13" s="7" t="s">
        <v>183</v>
      </c>
      <c r="H13" s="86">
        <v>1</v>
      </c>
      <c r="I13" s="86" t="s">
        <v>17</v>
      </c>
      <c r="J13" s="25">
        <v>545480.69999999995</v>
      </c>
      <c r="K13" s="6">
        <f t="shared" si="0"/>
        <v>0</v>
      </c>
      <c r="L13" s="25">
        <f t="shared" si="1"/>
        <v>545480.69999999995</v>
      </c>
      <c r="M13" s="6">
        <f t="shared" si="2"/>
        <v>10909.614</v>
      </c>
      <c r="N13" s="6">
        <f t="shared" si="3"/>
        <v>5454.8069999999998</v>
      </c>
      <c r="O13" s="25">
        <v>8460</v>
      </c>
      <c r="P13" s="87">
        <f t="shared" si="4"/>
        <v>570305.12099999993</v>
      </c>
      <c r="Q13" s="7">
        <v>7307210000</v>
      </c>
      <c r="R13" s="91" t="s">
        <v>38</v>
      </c>
      <c r="S13" s="18">
        <v>0.2</v>
      </c>
      <c r="T13" s="18">
        <v>7.4999999999999997E-2</v>
      </c>
      <c r="U13" s="88">
        <f t="shared" si="5"/>
        <v>114061.02419999999</v>
      </c>
      <c r="V13" s="88">
        <f t="shared" si="6"/>
        <v>52549.256212424989</v>
      </c>
      <c r="W13" s="88">
        <f t="shared" si="7"/>
        <v>7984.271694</v>
      </c>
      <c r="X13" s="88">
        <f t="shared" si="8"/>
        <v>2851.5256049999998</v>
      </c>
      <c r="Y13" s="88">
        <f t="shared" si="9"/>
        <v>5454.8069999999998</v>
      </c>
    </row>
    <row r="14" spans="1:32" ht="16.5" customHeight="1" x14ac:dyDescent="0.3">
      <c r="A14" s="86">
        <f t="shared" si="10"/>
        <v>13</v>
      </c>
      <c r="B14" s="7" t="s">
        <v>41</v>
      </c>
      <c r="C14" s="7" t="s">
        <v>164</v>
      </c>
      <c r="D14" s="7" t="s">
        <v>292</v>
      </c>
      <c r="E14" s="7" t="s">
        <v>293</v>
      </c>
      <c r="F14" s="64">
        <v>6633</v>
      </c>
      <c r="G14" s="7" t="s">
        <v>155</v>
      </c>
      <c r="H14" s="86">
        <v>1</v>
      </c>
      <c r="I14" s="86" t="s">
        <v>17</v>
      </c>
      <c r="J14" s="25">
        <v>4500</v>
      </c>
      <c r="K14" s="6">
        <f t="shared" si="0"/>
        <v>0</v>
      </c>
      <c r="L14" s="25">
        <f t="shared" si="1"/>
        <v>4500</v>
      </c>
      <c r="M14" s="6">
        <f t="shared" si="2"/>
        <v>90</v>
      </c>
      <c r="N14" s="6">
        <f t="shared" si="3"/>
        <v>45</v>
      </c>
      <c r="O14" s="25">
        <v>2100</v>
      </c>
      <c r="P14" s="87">
        <f t="shared" si="4"/>
        <v>6735</v>
      </c>
      <c r="Q14" s="7">
        <v>7307910000</v>
      </c>
      <c r="R14" s="91" t="s">
        <v>37</v>
      </c>
      <c r="S14" s="18">
        <v>0.2</v>
      </c>
      <c r="T14" s="18">
        <v>7.4999999999999997E-2</v>
      </c>
      <c r="U14" s="88">
        <f t="shared" si="5"/>
        <v>1347</v>
      </c>
      <c r="V14" s="88">
        <f t="shared" si="6"/>
        <v>619.12237500000003</v>
      </c>
      <c r="W14" s="88">
        <f t="shared" si="7"/>
        <v>94.29</v>
      </c>
      <c r="X14" s="88">
        <f t="shared" si="8"/>
        <v>33.674999999999997</v>
      </c>
      <c r="Y14" s="88">
        <f t="shared" si="9"/>
        <v>45</v>
      </c>
    </row>
    <row r="15" spans="1:32" ht="16.5" customHeight="1" x14ac:dyDescent="0.3">
      <c r="A15" s="86">
        <f t="shared" si="10"/>
        <v>14</v>
      </c>
      <c r="B15" s="7" t="s">
        <v>42</v>
      </c>
      <c r="C15" s="7" t="s">
        <v>294</v>
      </c>
      <c r="D15" s="7" t="s">
        <v>233</v>
      </c>
      <c r="E15" s="7" t="s">
        <v>234</v>
      </c>
      <c r="F15" s="64">
        <v>30748.551616273999</v>
      </c>
      <c r="G15" s="7" t="s">
        <v>183</v>
      </c>
      <c r="H15" s="86">
        <v>1</v>
      </c>
      <c r="I15" s="86" t="s">
        <v>17</v>
      </c>
      <c r="J15" s="25">
        <v>52614.3</v>
      </c>
      <c r="K15" s="6">
        <f t="shared" si="0"/>
        <v>0</v>
      </c>
      <c r="L15" s="25">
        <f t="shared" si="1"/>
        <v>52614.3</v>
      </c>
      <c r="M15" s="6">
        <f t="shared" si="2"/>
        <v>1052.2860000000001</v>
      </c>
      <c r="N15" s="6">
        <f t="shared" si="3"/>
        <v>526.14300000000003</v>
      </c>
      <c r="O15" s="25">
        <v>2500</v>
      </c>
      <c r="P15" s="87">
        <f t="shared" si="4"/>
        <v>56692.729000000007</v>
      </c>
      <c r="Q15" s="7">
        <v>4016930000</v>
      </c>
      <c r="R15" s="91" t="s">
        <v>44</v>
      </c>
      <c r="S15" s="18">
        <v>0.1</v>
      </c>
      <c r="T15" s="18">
        <v>7.4999999999999997E-2</v>
      </c>
      <c r="U15" s="88">
        <f t="shared" si="5"/>
        <v>5669.2729000000008</v>
      </c>
      <c r="V15" s="88">
        <f t="shared" si="6"/>
        <v>4767.6343236000002</v>
      </c>
      <c r="W15" s="88">
        <f t="shared" si="7"/>
        <v>396.84910300000007</v>
      </c>
      <c r="X15" s="88">
        <f t="shared" si="8"/>
        <v>283.46364500000004</v>
      </c>
      <c r="Y15" s="88">
        <f t="shared" si="9"/>
        <v>526.14300000000003</v>
      </c>
    </row>
    <row r="16" spans="1:32" ht="16.5" customHeight="1" x14ac:dyDescent="0.3">
      <c r="A16" s="86">
        <f t="shared" si="10"/>
        <v>15</v>
      </c>
      <c r="B16" s="7" t="s">
        <v>43</v>
      </c>
      <c r="C16" s="7" t="s">
        <v>295</v>
      </c>
      <c r="D16" s="7" t="s">
        <v>296</v>
      </c>
      <c r="E16" s="7" t="s">
        <v>297</v>
      </c>
      <c r="F16" s="64">
        <v>12219.805050000001</v>
      </c>
      <c r="G16" s="7" t="s">
        <v>155</v>
      </c>
      <c r="H16" s="86">
        <v>1</v>
      </c>
      <c r="I16" s="86" t="s">
        <v>17</v>
      </c>
      <c r="J16" s="25">
        <v>11289.7</v>
      </c>
      <c r="K16" s="6">
        <f t="shared" si="0"/>
        <v>0</v>
      </c>
      <c r="L16" s="25">
        <f t="shared" si="1"/>
        <v>11289.7</v>
      </c>
      <c r="M16" s="6">
        <f t="shared" si="2"/>
        <v>225.79400000000001</v>
      </c>
      <c r="N16" s="6">
        <f t="shared" si="3"/>
        <v>112.89700000000001</v>
      </c>
      <c r="O16" s="25">
        <v>869.31</v>
      </c>
      <c r="P16" s="87">
        <f t="shared" si="4"/>
        <v>12497.701000000001</v>
      </c>
      <c r="Q16" s="7">
        <v>9026100000</v>
      </c>
      <c r="R16" s="91" t="s">
        <v>45</v>
      </c>
      <c r="S16" s="18">
        <v>0.05</v>
      </c>
      <c r="T16" s="18"/>
      <c r="U16" s="88">
        <f t="shared" si="5"/>
        <v>624.88505000000009</v>
      </c>
      <c r="V16" s="88">
        <f t="shared" si="6"/>
        <v>0</v>
      </c>
      <c r="W16" s="88">
        <f t="shared" si="7"/>
        <v>43.741953500000008</v>
      </c>
      <c r="X16" s="88">
        <f t="shared" si="8"/>
        <v>62.488505000000004</v>
      </c>
      <c r="Y16" s="88">
        <f t="shared" si="9"/>
        <v>112.89700000000001</v>
      </c>
    </row>
    <row r="17" spans="1:27" ht="16.5" customHeight="1" x14ac:dyDescent="0.3">
      <c r="A17" s="86">
        <f t="shared" si="10"/>
        <v>16</v>
      </c>
      <c r="B17" s="7" t="s">
        <v>46</v>
      </c>
      <c r="C17" s="7" t="s">
        <v>121</v>
      </c>
      <c r="D17" s="7" t="s">
        <v>298</v>
      </c>
      <c r="E17" s="7" t="s">
        <v>299</v>
      </c>
      <c r="F17" s="64">
        <v>1334523.6009</v>
      </c>
      <c r="G17" s="7" t="s">
        <v>155</v>
      </c>
      <c r="H17" s="86">
        <v>1</v>
      </c>
      <c r="I17" s="86" t="s">
        <v>17</v>
      </c>
      <c r="J17" s="25">
        <v>1323684.18</v>
      </c>
      <c r="K17" s="6">
        <f t="shared" si="0"/>
        <v>0</v>
      </c>
      <c r="L17" s="25">
        <f t="shared" si="1"/>
        <v>1323684.18</v>
      </c>
      <c r="M17" s="6">
        <f t="shared" si="2"/>
        <v>26473.6836</v>
      </c>
      <c r="N17" s="6">
        <f t="shared" si="3"/>
        <v>13236.8418</v>
      </c>
      <c r="O17" s="25">
        <v>4200</v>
      </c>
      <c r="P17" s="87">
        <f t="shared" si="4"/>
        <v>1367594.7053999999</v>
      </c>
      <c r="Q17" s="7">
        <v>9031800000</v>
      </c>
      <c r="R17" s="91" t="s">
        <v>47</v>
      </c>
      <c r="S17" s="18">
        <v>0.1</v>
      </c>
      <c r="T17" s="18"/>
      <c r="U17" s="88">
        <f t="shared" si="5"/>
        <v>136759.47053999998</v>
      </c>
      <c r="V17" s="88">
        <f t="shared" si="6"/>
        <v>0</v>
      </c>
      <c r="W17" s="88">
        <f t="shared" si="7"/>
        <v>9573.1629377999998</v>
      </c>
      <c r="X17" s="88">
        <f t="shared" si="8"/>
        <v>6837.9735269999992</v>
      </c>
      <c r="Y17" s="88">
        <f t="shared" si="9"/>
        <v>13236.8418</v>
      </c>
    </row>
    <row r="18" spans="1:27" ht="16.5" customHeight="1" x14ac:dyDescent="0.3">
      <c r="A18" s="86">
        <f t="shared" si="10"/>
        <v>17</v>
      </c>
      <c r="B18" s="7" t="s">
        <v>120</v>
      </c>
      <c r="C18" s="7" t="s">
        <v>121</v>
      </c>
      <c r="D18" s="7" t="s">
        <v>122</v>
      </c>
      <c r="E18" s="92"/>
      <c r="F18" s="64">
        <v>37500</v>
      </c>
      <c r="G18" s="7" t="s">
        <v>123</v>
      </c>
      <c r="H18" s="86"/>
      <c r="I18" s="86"/>
      <c r="J18" s="25"/>
      <c r="K18" s="6"/>
      <c r="L18" s="25"/>
      <c r="M18" s="6"/>
      <c r="N18" s="6"/>
      <c r="O18" s="25"/>
      <c r="P18" s="87"/>
      <c r="Q18" s="7"/>
      <c r="R18" s="91"/>
      <c r="S18" s="18"/>
      <c r="T18" s="18"/>
      <c r="U18" s="93"/>
      <c r="V18" s="93"/>
      <c r="W18" s="93"/>
      <c r="X18" s="93"/>
      <c r="Y18" s="93"/>
    </row>
    <row r="19" spans="1:27" ht="16.5" customHeight="1" x14ac:dyDescent="0.3">
      <c r="A19" s="94">
        <f t="shared" si="10"/>
        <v>18</v>
      </c>
      <c r="B19" s="91" t="s">
        <v>124</v>
      </c>
      <c r="C19" s="7" t="s">
        <v>125</v>
      </c>
      <c r="D19" s="7" t="s">
        <v>126</v>
      </c>
      <c r="E19" s="7" t="s">
        <v>127</v>
      </c>
      <c r="F19" s="64">
        <v>331567.32870000001</v>
      </c>
      <c r="G19" s="7" t="s">
        <v>128</v>
      </c>
      <c r="H19" s="86"/>
      <c r="I19" s="86"/>
      <c r="J19" s="25"/>
      <c r="K19" s="6"/>
      <c r="L19" s="25">
        <v>335012.03000000003</v>
      </c>
      <c r="M19" s="6"/>
      <c r="N19" s="6"/>
      <c r="O19" s="25"/>
      <c r="P19" s="87"/>
      <c r="Q19" s="7"/>
      <c r="R19" s="91"/>
      <c r="S19" s="18"/>
      <c r="T19" s="18"/>
      <c r="U19" s="93"/>
      <c r="V19" s="93"/>
      <c r="W19" s="93"/>
      <c r="X19" s="93"/>
      <c r="Y19" s="93"/>
    </row>
    <row r="20" spans="1:27" ht="16.5" customHeight="1" x14ac:dyDescent="0.3">
      <c r="A20" s="94">
        <f t="shared" si="10"/>
        <v>19</v>
      </c>
      <c r="B20" s="91" t="s">
        <v>129</v>
      </c>
      <c r="C20" s="7" t="s">
        <v>130</v>
      </c>
      <c r="D20" s="7" t="s">
        <v>131</v>
      </c>
      <c r="E20" s="7" t="s">
        <v>132</v>
      </c>
      <c r="F20" s="64">
        <v>65391.530999999995</v>
      </c>
      <c r="G20" s="7" t="s">
        <v>128</v>
      </c>
      <c r="H20" s="86"/>
      <c r="I20" s="86"/>
      <c r="J20" s="25"/>
      <c r="K20" s="6"/>
      <c r="L20" s="25">
        <v>89399.17</v>
      </c>
      <c r="M20" s="6"/>
      <c r="N20" s="6"/>
      <c r="O20" s="25"/>
      <c r="P20" s="87"/>
      <c r="Q20" s="7"/>
      <c r="R20" s="91"/>
      <c r="S20" s="18"/>
      <c r="T20" s="18"/>
      <c r="U20" s="93"/>
      <c r="V20" s="93"/>
      <c r="W20" s="93"/>
      <c r="X20" s="93"/>
      <c r="Y20" s="93"/>
    </row>
    <row r="21" spans="1:27" ht="16.5" customHeight="1" x14ac:dyDescent="0.3">
      <c r="A21" s="86">
        <f t="shared" si="10"/>
        <v>20</v>
      </c>
      <c r="B21" s="7" t="s">
        <v>48</v>
      </c>
      <c r="C21" s="7" t="s">
        <v>300</v>
      </c>
      <c r="D21" s="7" t="s">
        <v>301</v>
      </c>
      <c r="E21" s="7" t="s">
        <v>302</v>
      </c>
      <c r="F21" s="64">
        <v>56575.108200000002</v>
      </c>
      <c r="G21" s="7" t="s">
        <v>155</v>
      </c>
      <c r="H21" s="86">
        <v>1</v>
      </c>
      <c r="I21" s="86" t="s">
        <v>17</v>
      </c>
      <c r="J21" s="25">
        <v>53093.64</v>
      </c>
      <c r="K21" s="6">
        <f>0%*J21</f>
        <v>0</v>
      </c>
      <c r="L21" s="25">
        <f t="shared" ref="L21:L26" si="11">J21-K21</f>
        <v>53093.64</v>
      </c>
      <c r="M21" s="6">
        <f t="shared" ref="M21:M26" si="12">2%*L21</f>
        <v>1061.8728000000001</v>
      </c>
      <c r="N21" s="6">
        <f t="shared" ref="N21:N26" si="13">1%*L21</f>
        <v>530.93640000000005</v>
      </c>
      <c r="O21" s="25">
        <v>3200</v>
      </c>
      <c r="P21" s="87">
        <f t="shared" ref="P21:P26" si="14">O21+N21+M21+L21</f>
        <v>57886.449200000003</v>
      </c>
      <c r="Q21" s="7">
        <v>7309009000</v>
      </c>
      <c r="R21" s="91" t="s">
        <v>49</v>
      </c>
      <c r="S21" s="18">
        <v>0.1</v>
      </c>
      <c r="T21" s="18">
        <v>0.08</v>
      </c>
      <c r="U21" s="88">
        <f t="shared" ref="U21:U26" si="15">S21*P21</f>
        <v>5788.6449200000006</v>
      </c>
      <c r="V21" s="88">
        <f t="shared" ref="V21:V26" si="16">T21*(P21+U21+W21+X21+Y21)</f>
        <v>5192.053432832</v>
      </c>
      <c r="W21" s="88">
        <f t="shared" ref="W21:W26" si="17">7%*U21</f>
        <v>405.20514440000011</v>
      </c>
      <c r="X21" s="88">
        <f t="shared" ref="X21:X26" si="18">0.5%*P21</f>
        <v>289.43224600000002</v>
      </c>
      <c r="Y21" s="88">
        <f t="shared" ref="Y21:Y26" si="19">1%*L21</f>
        <v>530.93640000000005</v>
      </c>
    </row>
    <row r="22" spans="1:27" ht="16.5" customHeight="1" x14ac:dyDescent="0.3">
      <c r="A22" s="86">
        <f t="shared" si="10"/>
        <v>21</v>
      </c>
      <c r="B22" s="7" t="s">
        <v>50</v>
      </c>
      <c r="C22" s="7" t="s">
        <v>224</v>
      </c>
      <c r="D22" s="7" t="s">
        <v>303</v>
      </c>
      <c r="E22" s="7" t="s">
        <v>304</v>
      </c>
      <c r="F22" s="64">
        <v>509530.85940000002</v>
      </c>
      <c r="G22" s="7" t="s">
        <v>155</v>
      </c>
      <c r="H22" s="86">
        <v>1</v>
      </c>
      <c r="I22" s="86" t="s">
        <v>17</v>
      </c>
      <c r="J22" s="25">
        <v>490645.88</v>
      </c>
      <c r="K22" s="6">
        <f>0%*J22</f>
        <v>0</v>
      </c>
      <c r="L22" s="25">
        <f t="shared" si="11"/>
        <v>490645.88</v>
      </c>
      <c r="M22" s="6">
        <f t="shared" si="12"/>
        <v>9812.9176000000007</v>
      </c>
      <c r="N22" s="6">
        <f t="shared" si="13"/>
        <v>4906.4588000000003</v>
      </c>
      <c r="O22" s="25">
        <v>16350</v>
      </c>
      <c r="P22" s="87">
        <f t="shared" si="14"/>
        <v>521715.25640000001</v>
      </c>
      <c r="Q22" s="7">
        <v>7304190000</v>
      </c>
      <c r="R22" s="91" t="s">
        <v>28</v>
      </c>
      <c r="S22" s="18">
        <v>0.05</v>
      </c>
      <c r="T22" s="18">
        <v>7.4999999999999997E-2</v>
      </c>
      <c r="U22" s="88">
        <f t="shared" si="15"/>
        <v>26085.762820000004</v>
      </c>
      <c r="V22" s="88">
        <f t="shared" si="16"/>
        <v>41785.654327455006</v>
      </c>
      <c r="W22" s="88">
        <f t="shared" si="17"/>
        <v>1826.0033974000005</v>
      </c>
      <c r="X22" s="88">
        <f t="shared" si="18"/>
        <v>2608.576282</v>
      </c>
      <c r="Y22" s="88">
        <f t="shared" si="19"/>
        <v>4906.4588000000003</v>
      </c>
    </row>
    <row r="23" spans="1:27" ht="16.5" customHeight="1" x14ac:dyDescent="0.3">
      <c r="A23" s="86">
        <f t="shared" si="10"/>
        <v>22</v>
      </c>
      <c r="B23" s="7" t="s">
        <v>51</v>
      </c>
      <c r="C23" s="7" t="s">
        <v>224</v>
      </c>
      <c r="D23" s="7" t="s">
        <v>305</v>
      </c>
      <c r="E23" s="7" t="s">
        <v>306</v>
      </c>
      <c r="F23" s="64">
        <v>138246.10154999999</v>
      </c>
      <c r="G23" s="7" t="s">
        <v>155</v>
      </c>
      <c r="H23" s="86">
        <v>1</v>
      </c>
      <c r="I23" s="86" t="s">
        <v>17</v>
      </c>
      <c r="J23" s="25">
        <v>134558.31</v>
      </c>
      <c r="K23" s="6">
        <f>0%*J23</f>
        <v>0</v>
      </c>
      <c r="L23" s="25">
        <f t="shared" si="11"/>
        <v>134558.31</v>
      </c>
      <c r="M23" s="6">
        <f t="shared" si="12"/>
        <v>2691.1662000000001</v>
      </c>
      <c r="N23" s="6">
        <f t="shared" si="13"/>
        <v>1345.5831000000001</v>
      </c>
      <c r="O23" s="25">
        <v>3000</v>
      </c>
      <c r="P23" s="87">
        <f t="shared" si="14"/>
        <v>141595.05929999999</v>
      </c>
      <c r="Q23" s="7">
        <v>7304190000</v>
      </c>
      <c r="R23" s="91" t="s">
        <v>28</v>
      </c>
      <c r="S23" s="18">
        <v>0.05</v>
      </c>
      <c r="T23" s="18">
        <v>7.4999999999999997E-2</v>
      </c>
      <c r="U23" s="88">
        <f t="shared" si="15"/>
        <v>7079.7529649999997</v>
      </c>
      <c r="V23" s="88">
        <f t="shared" si="16"/>
        <v>11341.796502678748</v>
      </c>
      <c r="W23" s="88">
        <f t="shared" si="17"/>
        <v>495.58270755000001</v>
      </c>
      <c r="X23" s="88">
        <f t="shared" si="18"/>
        <v>707.97529650000001</v>
      </c>
      <c r="Y23" s="88">
        <f t="shared" si="19"/>
        <v>1345.5831000000001</v>
      </c>
    </row>
    <row r="24" spans="1:27" ht="16.5" customHeight="1" x14ac:dyDescent="0.3">
      <c r="A24" s="86">
        <f t="shared" si="10"/>
        <v>23</v>
      </c>
      <c r="B24" s="7" t="s">
        <v>52</v>
      </c>
      <c r="C24" s="7" t="s">
        <v>235</v>
      </c>
      <c r="D24" s="7" t="s">
        <v>307</v>
      </c>
      <c r="E24" s="7" t="s">
        <v>308</v>
      </c>
      <c r="F24" s="64">
        <v>221910.64304999998</v>
      </c>
      <c r="G24" s="7" t="s">
        <v>155</v>
      </c>
      <c r="H24" s="86">
        <v>1</v>
      </c>
      <c r="I24" s="86" t="s">
        <v>17</v>
      </c>
      <c r="J24" s="25">
        <v>214296.61</v>
      </c>
      <c r="K24" s="6">
        <f>0%*J24</f>
        <v>0</v>
      </c>
      <c r="L24" s="25">
        <f t="shared" si="11"/>
        <v>214296.61</v>
      </c>
      <c r="M24" s="6">
        <f t="shared" si="12"/>
        <v>4285.9322000000002</v>
      </c>
      <c r="N24" s="6">
        <f t="shared" si="13"/>
        <v>2142.9661000000001</v>
      </c>
      <c r="O24" s="25">
        <v>6510</v>
      </c>
      <c r="P24" s="87">
        <f t="shared" si="14"/>
        <v>227235.50829999999</v>
      </c>
      <c r="Q24" s="7">
        <v>7318150000</v>
      </c>
      <c r="R24" s="91" t="s">
        <v>53</v>
      </c>
      <c r="S24" s="18">
        <v>0.1</v>
      </c>
      <c r="T24" s="18">
        <v>0.08</v>
      </c>
      <c r="U24" s="88">
        <f t="shared" si="15"/>
        <v>22723.55083</v>
      </c>
      <c r="V24" s="88">
        <f t="shared" si="16"/>
        <v>20386.308106367997</v>
      </c>
      <c r="W24" s="88">
        <f t="shared" si="17"/>
        <v>1590.6485581000002</v>
      </c>
      <c r="X24" s="88">
        <f t="shared" si="18"/>
        <v>1136.1775415</v>
      </c>
      <c r="Y24" s="88">
        <f t="shared" si="19"/>
        <v>2142.9661000000001</v>
      </c>
    </row>
    <row r="25" spans="1:27" ht="16.5" customHeight="1" x14ac:dyDescent="0.3">
      <c r="A25" s="86">
        <f t="shared" si="10"/>
        <v>24</v>
      </c>
      <c r="B25" s="7" t="s">
        <v>54</v>
      </c>
      <c r="C25" s="7" t="s">
        <v>309</v>
      </c>
      <c r="D25" s="7" t="s">
        <v>134</v>
      </c>
      <c r="E25" s="7" t="s">
        <v>135</v>
      </c>
      <c r="F25" s="64">
        <v>1504348.8865618899</v>
      </c>
      <c r="G25" s="7" t="s">
        <v>155</v>
      </c>
      <c r="H25" s="86">
        <v>1</v>
      </c>
      <c r="I25" s="86" t="s">
        <v>17</v>
      </c>
      <c r="J25" s="25">
        <v>862077.95</v>
      </c>
      <c r="K25" s="6">
        <f>0%*J25</f>
        <v>0</v>
      </c>
      <c r="L25" s="25">
        <f t="shared" si="11"/>
        <v>862077.95</v>
      </c>
      <c r="M25" s="6">
        <f t="shared" si="12"/>
        <v>17241.559000000001</v>
      </c>
      <c r="N25" s="6">
        <f t="shared" si="13"/>
        <v>8620.7795000000006</v>
      </c>
      <c r="O25" s="25">
        <v>9700</v>
      </c>
      <c r="P25" s="87">
        <f t="shared" si="14"/>
        <v>897640.28849999991</v>
      </c>
      <c r="Q25" s="7">
        <v>8540890000</v>
      </c>
      <c r="R25" s="91" t="s">
        <v>57</v>
      </c>
      <c r="S25" s="18">
        <v>0.1</v>
      </c>
      <c r="T25" s="18">
        <v>0.08</v>
      </c>
      <c r="U25" s="88">
        <f t="shared" si="15"/>
        <v>89764.028850000002</v>
      </c>
      <c r="V25" s="88">
        <f t="shared" si="16"/>
        <v>80543.742424959986</v>
      </c>
      <c r="W25" s="88">
        <f t="shared" si="17"/>
        <v>6283.4820195000011</v>
      </c>
      <c r="X25" s="88">
        <f t="shared" si="18"/>
        <v>4488.2014424999998</v>
      </c>
      <c r="Y25" s="88">
        <f t="shared" si="19"/>
        <v>8620.7795000000006</v>
      </c>
    </row>
    <row r="26" spans="1:27" ht="16.5" customHeight="1" x14ac:dyDescent="0.3">
      <c r="A26" s="86">
        <f t="shared" si="10"/>
        <v>25</v>
      </c>
      <c r="B26" s="7" t="s">
        <v>55</v>
      </c>
      <c r="C26" s="7" t="s">
        <v>133</v>
      </c>
      <c r="D26" s="7" t="s">
        <v>146</v>
      </c>
      <c r="E26" s="7" t="s">
        <v>147</v>
      </c>
      <c r="F26" s="64">
        <v>838861.98042368959</v>
      </c>
      <c r="G26" s="7" t="s">
        <v>155</v>
      </c>
      <c r="H26" s="86">
        <v>1</v>
      </c>
      <c r="I26" s="86" t="s">
        <v>17</v>
      </c>
      <c r="J26" s="25">
        <v>1534483.37</v>
      </c>
      <c r="K26" s="6">
        <v>0</v>
      </c>
      <c r="L26" s="25">
        <f t="shared" si="11"/>
        <v>1534483.37</v>
      </c>
      <c r="M26" s="6">
        <f t="shared" si="12"/>
        <v>30689.667400000002</v>
      </c>
      <c r="N26" s="6">
        <f t="shared" si="13"/>
        <v>15344.833700000001</v>
      </c>
      <c r="O26" s="25">
        <v>7600</v>
      </c>
      <c r="P26" s="87">
        <f t="shared" si="14"/>
        <v>1588117.8711000001</v>
      </c>
      <c r="Q26" s="7">
        <v>8540890000</v>
      </c>
      <c r="R26" s="91" t="s">
        <v>57</v>
      </c>
      <c r="S26" s="18">
        <v>0.1</v>
      </c>
      <c r="T26" s="18">
        <v>0.08</v>
      </c>
      <c r="U26" s="88">
        <f t="shared" si="15"/>
        <v>158811.78711000003</v>
      </c>
      <c r="V26" s="88">
        <f t="shared" si="16"/>
        <v>142506.55250905603</v>
      </c>
      <c r="W26" s="88">
        <f t="shared" si="17"/>
        <v>11116.825097700004</v>
      </c>
      <c r="X26" s="88">
        <f t="shared" si="18"/>
        <v>7940.5893555000011</v>
      </c>
      <c r="Y26" s="88">
        <f t="shared" si="19"/>
        <v>15344.833700000001</v>
      </c>
    </row>
    <row r="27" spans="1:27" ht="16.5" customHeight="1" x14ac:dyDescent="0.3">
      <c r="A27" s="86">
        <f t="shared" si="10"/>
        <v>26</v>
      </c>
      <c r="B27" s="7" t="s">
        <v>55</v>
      </c>
      <c r="C27" s="7" t="s">
        <v>133</v>
      </c>
      <c r="D27" s="7" t="s">
        <v>134</v>
      </c>
      <c r="E27" s="7" t="s">
        <v>135</v>
      </c>
      <c r="F27" s="64">
        <v>45444.90028811017</v>
      </c>
      <c r="G27" s="7" t="s">
        <v>123</v>
      </c>
      <c r="H27" s="86"/>
      <c r="I27" s="86"/>
      <c r="J27" s="25"/>
      <c r="K27" s="6"/>
      <c r="L27" s="25">
        <v>44995.95</v>
      </c>
      <c r="M27" s="6"/>
      <c r="N27" s="6"/>
      <c r="O27" s="25"/>
      <c r="P27" s="87"/>
      <c r="Q27" s="7"/>
      <c r="R27" s="91"/>
      <c r="S27" s="18"/>
      <c r="T27" s="18"/>
      <c r="U27" s="93"/>
      <c r="V27" s="93"/>
      <c r="W27" s="93"/>
      <c r="X27" s="93"/>
      <c r="Y27" s="93"/>
      <c r="Z27" s="45" t="s">
        <v>136</v>
      </c>
    </row>
    <row r="28" spans="1:27" ht="16.5" customHeight="1" x14ac:dyDescent="0.3">
      <c r="A28" s="86">
        <f t="shared" si="10"/>
        <v>27</v>
      </c>
      <c r="B28" s="95" t="s">
        <v>55</v>
      </c>
      <c r="C28" s="95" t="s">
        <v>133</v>
      </c>
      <c r="D28" s="95" t="s">
        <v>137</v>
      </c>
      <c r="E28" s="95" t="s">
        <v>138</v>
      </c>
      <c r="F28" s="96">
        <v>36944.37285</v>
      </c>
      <c r="G28" s="95" t="s">
        <v>139</v>
      </c>
      <c r="H28" s="86"/>
      <c r="I28" s="86"/>
      <c r="J28" s="25"/>
      <c r="K28" s="6"/>
      <c r="L28" s="25">
        <v>36460.57</v>
      </c>
      <c r="M28" s="6"/>
      <c r="N28" s="6"/>
      <c r="O28" s="25"/>
      <c r="P28" s="87"/>
      <c r="Q28" s="7"/>
      <c r="R28" s="91"/>
      <c r="S28" s="18"/>
      <c r="T28" s="18"/>
      <c r="U28" s="93"/>
      <c r="V28" s="93"/>
      <c r="W28" s="93"/>
      <c r="X28" s="93"/>
      <c r="Y28" s="93"/>
      <c r="Z28" s="45" t="s">
        <v>113</v>
      </c>
      <c r="AA28" s="89" t="s">
        <v>140</v>
      </c>
    </row>
    <row r="29" spans="1:27" ht="16.5" customHeight="1" x14ac:dyDescent="0.3">
      <c r="A29" s="86">
        <f t="shared" si="10"/>
        <v>28</v>
      </c>
      <c r="B29" s="7" t="s">
        <v>56</v>
      </c>
      <c r="C29" s="7" t="s">
        <v>310</v>
      </c>
      <c r="D29" s="7" t="s">
        <v>143</v>
      </c>
      <c r="E29" s="7" t="s">
        <v>311</v>
      </c>
      <c r="F29" s="64">
        <v>68005.523932245298</v>
      </c>
      <c r="G29" s="7" t="s">
        <v>183</v>
      </c>
      <c r="H29" s="86">
        <v>1</v>
      </c>
      <c r="I29" s="86" t="s">
        <v>17</v>
      </c>
      <c r="J29" s="25">
        <v>190574.75</v>
      </c>
      <c r="K29" s="6">
        <f>0%*J29</f>
        <v>0</v>
      </c>
      <c r="L29" s="25">
        <f>J29-K29</f>
        <v>190574.75</v>
      </c>
      <c r="M29" s="6">
        <f>2%*L29</f>
        <v>3811.4949999999999</v>
      </c>
      <c r="N29" s="6">
        <f>1%*L29</f>
        <v>1905.7474999999999</v>
      </c>
      <c r="O29" s="25">
        <v>2100</v>
      </c>
      <c r="P29" s="87">
        <f>O29+N29+M29+L29</f>
        <v>198391.99249999999</v>
      </c>
      <c r="Q29" s="7">
        <v>7304190000</v>
      </c>
      <c r="R29" s="91" t="s">
        <v>58</v>
      </c>
      <c r="S29" s="18">
        <v>0.05</v>
      </c>
      <c r="T29" s="18">
        <v>0.08</v>
      </c>
      <c r="U29" s="93">
        <f>S29*P29</f>
        <v>9919.5996250000007</v>
      </c>
      <c r="V29" s="93">
        <f>T29*(P29+U29+W29+X29+Y29)</f>
        <v>16952.293724899999</v>
      </c>
      <c r="W29" s="93">
        <f>7%*U29</f>
        <v>694.37197375000017</v>
      </c>
      <c r="X29" s="93">
        <f>0.5%*P29</f>
        <v>991.95996249999996</v>
      </c>
      <c r="Y29" s="93">
        <f>1%*L29</f>
        <v>1905.7474999999999</v>
      </c>
    </row>
    <row r="30" spans="1:27" ht="16.5" customHeight="1" x14ac:dyDescent="0.3">
      <c r="A30" s="94">
        <f t="shared" si="10"/>
        <v>29</v>
      </c>
      <c r="B30" s="91" t="s">
        <v>141</v>
      </c>
      <c r="C30" s="7" t="s">
        <v>142</v>
      </c>
      <c r="D30" s="7" t="s">
        <v>143</v>
      </c>
      <c r="E30" s="7" t="s">
        <v>144</v>
      </c>
      <c r="F30" s="64">
        <v>125632.59981775472</v>
      </c>
      <c r="G30" s="7" t="s">
        <v>128</v>
      </c>
      <c r="H30" s="86"/>
      <c r="I30" s="86"/>
      <c r="J30" s="25"/>
      <c r="K30" s="6"/>
      <c r="L30" s="25">
        <v>190574.75</v>
      </c>
      <c r="M30" s="6"/>
      <c r="N30" s="6"/>
      <c r="O30" s="25"/>
      <c r="P30" s="87"/>
      <c r="Q30" s="7"/>
      <c r="R30" s="91"/>
      <c r="S30" s="18"/>
      <c r="T30" s="18"/>
      <c r="U30" s="93"/>
      <c r="V30" s="93"/>
      <c r="W30" s="93"/>
      <c r="X30" s="93"/>
      <c r="Y30" s="93"/>
      <c r="Z30" s="45" t="s">
        <v>136</v>
      </c>
    </row>
    <row r="31" spans="1:27" ht="16.5" customHeight="1" x14ac:dyDescent="0.3">
      <c r="A31" s="94">
        <f t="shared" si="10"/>
        <v>30</v>
      </c>
      <c r="B31" s="91" t="s">
        <v>141</v>
      </c>
      <c r="C31" s="7" t="s">
        <v>145</v>
      </c>
      <c r="D31" s="7" t="s">
        <v>146</v>
      </c>
      <c r="E31" s="7" t="s">
        <v>147</v>
      </c>
      <c r="F31" s="64">
        <v>18268.586030666644</v>
      </c>
      <c r="G31" s="7" t="s">
        <v>123</v>
      </c>
      <c r="H31" s="86"/>
      <c r="I31" s="86"/>
      <c r="J31" s="25"/>
      <c r="K31" s="6"/>
      <c r="L31" s="25">
        <v>17975.439999999999</v>
      </c>
      <c r="M31" s="6"/>
      <c r="N31" s="6"/>
      <c r="O31" s="25"/>
      <c r="P31" s="87"/>
      <c r="Q31" s="7"/>
      <c r="R31" s="91"/>
      <c r="S31" s="18"/>
      <c r="T31" s="18"/>
      <c r="U31" s="93"/>
      <c r="V31" s="93"/>
      <c r="W31" s="93"/>
      <c r="X31" s="93"/>
      <c r="Y31" s="93"/>
      <c r="Z31" s="45" t="s">
        <v>136</v>
      </c>
    </row>
    <row r="32" spans="1:27" ht="16.5" customHeight="1" x14ac:dyDescent="0.3">
      <c r="A32" s="86">
        <f t="shared" si="10"/>
        <v>31</v>
      </c>
      <c r="B32" s="7" t="s">
        <v>59</v>
      </c>
      <c r="C32" s="7" t="s">
        <v>312</v>
      </c>
      <c r="D32" s="7" t="s">
        <v>313</v>
      </c>
      <c r="E32" s="7" t="s">
        <v>314</v>
      </c>
      <c r="F32" s="64">
        <v>61560.048900000002</v>
      </c>
      <c r="G32" s="7" t="s">
        <v>155</v>
      </c>
      <c r="H32" s="86">
        <v>1</v>
      </c>
      <c r="I32" s="86" t="s">
        <v>17</v>
      </c>
      <c r="J32" s="25">
        <v>57395.62</v>
      </c>
      <c r="K32" s="6">
        <f>0%*J32</f>
        <v>0</v>
      </c>
      <c r="L32" s="25">
        <f>J32-K32</f>
        <v>57395.62</v>
      </c>
      <c r="M32" s="6">
        <f>2%*L32</f>
        <v>1147.9124000000002</v>
      </c>
      <c r="N32" s="6">
        <f>1%*L32</f>
        <v>573.95620000000008</v>
      </c>
      <c r="O32" s="25">
        <v>2000</v>
      </c>
      <c r="P32" s="87">
        <f>O32+N32+M32+L32</f>
        <v>61117.488600000004</v>
      </c>
      <c r="Q32" s="7">
        <v>8481300000</v>
      </c>
      <c r="R32" s="91" t="s">
        <v>26</v>
      </c>
      <c r="S32" s="18">
        <v>0.1</v>
      </c>
      <c r="T32" s="18">
        <v>0</v>
      </c>
      <c r="U32" s="88">
        <f>S32*P32</f>
        <v>6111.7488600000006</v>
      </c>
      <c r="V32" s="88">
        <f>T32*(P32+U32+W32+X32+Y32)</f>
        <v>0</v>
      </c>
      <c r="W32" s="88">
        <f>7%*U32</f>
        <v>427.82242020000007</v>
      </c>
      <c r="X32" s="88">
        <f>0.5%*P32</f>
        <v>305.58744300000001</v>
      </c>
      <c r="Y32" s="88">
        <f>1%*L32</f>
        <v>573.95620000000008</v>
      </c>
    </row>
    <row r="33" spans="1:28" ht="16.5" customHeight="1" x14ac:dyDescent="0.3">
      <c r="A33" s="86">
        <f t="shared" si="10"/>
        <v>32</v>
      </c>
      <c r="B33" s="95" t="s">
        <v>71</v>
      </c>
      <c r="C33" s="95" t="s">
        <v>148</v>
      </c>
      <c r="D33" s="95" t="s">
        <v>149</v>
      </c>
      <c r="E33" s="95" t="s">
        <v>150</v>
      </c>
      <c r="F33" s="96">
        <v>104520</v>
      </c>
      <c r="G33" s="95" t="s">
        <v>151</v>
      </c>
      <c r="H33" s="86"/>
      <c r="I33" s="86"/>
      <c r="J33" s="25"/>
      <c r="K33" s="6"/>
      <c r="L33" s="25">
        <v>140887.5</v>
      </c>
      <c r="M33" s="6"/>
      <c r="N33" s="6"/>
      <c r="O33" s="25"/>
      <c r="P33" s="87"/>
      <c r="Q33" s="7"/>
      <c r="R33" s="91"/>
      <c r="S33" s="18"/>
      <c r="T33" s="18"/>
      <c r="U33" s="88"/>
      <c r="V33" s="88"/>
      <c r="W33" s="88"/>
      <c r="X33" s="88"/>
      <c r="Y33" s="88"/>
      <c r="Z33" s="45" t="s">
        <v>136</v>
      </c>
    </row>
    <row r="34" spans="1:28" ht="16.5" customHeight="1" x14ac:dyDescent="0.3">
      <c r="A34" s="86">
        <f t="shared" si="10"/>
        <v>33</v>
      </c>
      <c r="B34" s="7" t="s">
        <v>72</v>
      </c>
      <c r="C34" s="7" t="s">
        <v>152</v>
      </c>
      <c r="D34" s="7" t="s">
        <v>153</v>
      </c>
      <c r="E34" s="7" t="s">
        <v>154</v>
      </c>
      <c r="F34" s="64">
        <f>10535.42+300</f>
        <v>10835.42</v>
      </c>
      <c r="G34" s="7" t="s">
        <v>155</v>
      </c>
      <c r="H34" s="86"/>
      <c r="I34" s="86"/>
      <c r="J34" s="25"/>
      <c r="K34" s="6"/>
      <c r="L34" s="25">
        <v>10813.46</v>
      </c>
      <c r="M34" s="6"/>
      <c r="N34" s="6"/>
      <c r="O34" s="25"/>
      <c r="P34" s="87"/>
      <c r="Q34" s="7"/>
      <c r="R34" s="91"/>
      <c r="S34" s="18"/>
      <c r="T34" s="18"/>
      <c r="U34" s="88"/>
      <c r="V34" s="88"/>
      <c r="W34" s="88"/>
      <c r="X34" s="88"/>
      <c r="Y34" s="88"/>
      <c r="Z34" s="45" t="s">
        <v>136</v>
      </c>
    </row>
    <row r="35" spans="1:28" ht="16.5" customHeight="1" x14ac:dyDescent="0.3">
      <c r="A35" s="86">
        <f t="shared" si="10"/>
        <v>34</v>
      </c>
      <c r="B35" s="7" t="s">
        <v>73</v>
      </c>
      <c r="C35" s="7" t="s">
        <v>156</v>
      </c>
      <c r="D35" s="7" t="s">
        <v>153</v>
      </c>
      <c r="E35" s="7" t="s">
        <v>154</v>
      </c>
      <c r="F35" s="64">
        <f>14791.32+300</f>
        <v>15091.32</v>
      </c>
      <c r="G35" s="7" t="s">
        <v>155</v>
      </c>
      <c r="H35" s="86"/>
      <c r="I35" s="86"/>
      <c r="J35" s="25"/>
      <c r="K35" s="6"/>
      <c r="L35" s="25">
        <v>15093.94</v>
      </c>
      <c r="M35" s="6"/>
      <c r="N35" s="6"/>
      <c r="O35" s="25"/>
      <c r="P35" s="87"/>
      <c r="Q35" s="7"/>
      <c r="R35" s="91"/>
      <c r="S35" s="18"/>
      <c r="T35" s="18"/>
      <c r="U35" s="88"/>
      <c r="V35" s="88"/>
      <c r="W35" s="88"/>
      <c r="X35" s="88"/>
      <c r="Y35" s="88"/>
      <c r="Z35" s="45" t="s">
        <v>136</v>
      </c>
    </row>
    <row r="36" spans="1:28" ht="16.5" customHeight="1" x14ac:dyDescent="0.3">
      <c r="A36" s="86">
        <f t="shared" si="10"/>
        <v>35</v>
      </c>
      <c r="B36" s="7" t="s">
        <v>74</v>
      </c>
      <c r="C36" s="7" t="s">
        <v>157</v>
      </c>
      <c r="D36" s="7" t="s">
        <v>158</v>
      </c>
      <c r="E36" s="92"/>
      <c r="F36" s="64">
        <v>35658.997949999997</v>
      </c>
      <c r="G36" s="7" t="s">
        <v>155</v>
      </c>
      <c r="H36" s="86"/>
      <c r="I36" s="86"/>
      <c r="J36" s="25"/>
      <c r="K36" s="6"/>
      <c r="L36" s="25">
        <v>33457.11</v>
      </c>
      <c r="M36" s="6"/>
      <c r="N36" s="6"/>
      <c r="O36" s="25"/>
      <c r="P36" s="87"/>
      <c r="Q36" s="7"/>
      <c r="R36" s="91"/>
      <c r="S36" s="18"/>
      <c r="T36" s="18"/>
      <c r="U36" s="88"/>
      <c r="V36" s="88"/>
      <c r="W36" s="88"/>
      <c r="X36" s="88"/>
      <c r="Y36" s="88"/>
      <c r="Z36" s="45" t="s">
        <v>136</v>
      </c>
    </row>
    <row r="37" spans="1:28" ht="16.5" customHeight="1" x14ac:dyDescent="0.3">
      <c r="A37" s="86">
        <f t="shared" si="10"/>
        <v>36</v>
      </c>
      <c r="B37" s="95" t="s">
        <v>75</v>
      </c>
      <c r="C37" s="95" t="s">
        <v>159</v>
      </c>
      <c r="D37" s="95"/>
      <c r="E37" s="95"/>
      <c r="F37" s="95"/>
      <c r="G37" s="95"/>
      <c r="H37" s="86"/>
      <c r="I37" s="86"/>
      <c r="J37" s="25"/>
      <c r="K37" s="6"/>
      <c r="L37" s="25">
        <v>36959.120000000003</v>
      </c>
      <c r="M37" s="6"/>
      <c r="N37" s="6"/>
      <c r="O37" s="25"/>
      <c r="P37" s="87"/>
      <c r="Q37" s="7"/>
      <c r="R37" s="91"/>
      <c r="S37" s="18"/>
      <c r="T37" s="18"/>
      <c r="U37" s="88"/>
      <c r="V37" s="88"/>
      <c r="W37" s="88"/>
      <c r="X37" s="88"/>
      <c r="Y37" s="88"/>
      <c r="Z37" s="45" t="s">
        <v>113</v>
      </c>
      <c r="AA37" s="89" t="s">
        <v>160</v>
      </c>
    </row>
    <row r="38" spans="1:28" ht="16.5" customHeight="1" x14ac:dyDescent="0.3">
      <c r="A38" s="86">
        <f t="shared" si="10"/>
        <v>37</v>
      </c>
      <c r="B38" s="95" t="s">
        <v>76</v>
      </c>
      <c r="C38" s="95" t="s">
        <v>161</v>
      </c>
      <c r="D38" s="95" t="s">
        <v>162</v>
      </c>
      <c r="E38" s="95" t="s">
        <v>163</v>
      </c>
      <c r="F38" s="96">
        <v>96108.974100000007</v>
      </c>
      <c r="G38" s="95" t="s">
        <v>151</v>
      </c>
      <c r="H38" s="86"/>
      <c r="I38" s="86"/>
      <c r="J38" s="25"/>
      <c r="K38" s="6"/>
      <c r="L38" s="25">
        <v>60841.7</v>
      </c>
      <c r="M38" s="6"/>
      <c r="N38" s="6"/>
      <c r="O38" s="25"/>
      <c r="P38" s="87"/>
      <c r="Q38" s="7"/>
      <c r="R38" s="91"/>
      <c r="S38" s="18"/>
      <c r="T38" s="18"/>
      <c r="U38" s="88"/>
      <c r="V38" s="88"/>
      <c r="W38" s="88"/>
      <c r="X38" s="88"/>
      <c r="Y38" s="88"/>
      <c r="Z38" s="45" t="s">
        <v>113</v>
      </c>
      <c r="AA38" s="89" t="s">
        <v>160</v>
      </c>
    </row>
    <row r="39" spans="1:28" ht="16.5" customHeight="1" x14ac:dyDescent="0.3">
      <c r="A39" s="86">
        <f t="shared" si="10"/>
        <v>38</v>
      </c>
      <c r="B39" s="95" t="s">
        <v>77</v>
      </c>
      <c r="C39" s="95" t="s">
        <v>164</v>
      </c>
      <c r="D39" s="95" t="s">
        <v>165</v>
      </c>
      <c r="E39" s="95" t="s">
        <v>166</v>
      </c>
      <c r="F39" s="96">
        <v>86411.960250000004</v>
      </c>
      <c r="G39" s="95" t="s">
        <v>151</v>
      </c>
      <c r="H39" s="86"/>
      <c r="I39" s="86"/>
      <c r="J39" s="25"/>
      <c r="K39" s="6"/>
      <c r="L39" s="25">
        <v>96763.63</v>
      </c>
      <c r="M39" s="6"/>
      <c r="N39" s="6"/>
      <c r="O39" s="25"/>
      <c r="P39" s="87"/>
      <c r="Q39" s="7"/>
      <c r="R39" s="91"/>
      <c r="S39" s="18"/>
      <c r="T39" s="18"/>
      <c r="U39" s="88"/>
      <c r="V39" s="88"/>
      <c r="W39" s="88"/>
      <c r="X39" s="88"/>
      <c r="Y39" s="88"/>
      <c r="Z39" s="97" t="s">
        <v>167</v>
      </c>
      <c r="AA39" s="89" t="s">
        <v>168</v>
      </c>
    </row>
    <row r="40" spans="1:28" ht="16.5" customHeight="1" x14ac:dyDescent="0.3">
      <c r="A40" s="86">
        <f t="shared" si="10"/>
        <v>39</v>
      </c>
      <c r="B40" s="7" t="s">
        <v>78</v>
      </c>
      <c r="C40" s="7" t="s">
        <v>169</v>
      </c>
      <c r="D40" s="7" t="s">
        <v>146</v>
      </c>
      <c r="E40" s="7" t="s">
        <v>147</v>
      </c>
      <c r="F40" s="64">
        <v>19006.273295643714</v>
      </c>
      <c r="G40" s="7" t="s">
        <v>155</v>
      </c>
      <c r="H40" s="86"/>
      <c r="I40" s="86"/>
      <c r="J40" s="25"/>
      <c r="K40" s="6"/>
      <c r="L40" s="25">
        <v>36460.57</v>
      </c>
      <c r="M40" s="6"/>
      <c r="N40" s="6"/>
      <c r="O40" s="25"/>
      <c r="P40" s="87"/>
      <c r="Q40" s="7"/>
      <c r="R40" s="91"/>
      <c r="S40" s="18"/>
      <c r="T40" s="18"/>
      <c r="U40" s="88"/>
      <c r="V40" s="88"/>
      <c r="W40" s="88"/>
      <c r="X40" s="88"/>
      <c r="Y40" s="88"/>
      <c r="Z40" s="45" t="s">
        <v>136</v>
      </c>
    </row>
    <row r="41" spans="1:28" ht="16.5" customHeight="1" x14ac:dyDescent="0.3">
      <c r="A41" s="86">
        <f t="shared" si="10"/>
        <v>40</v>
      </c>
      <c r="B41" s="7" t="s">
        <v>79</v>
      </c>
      <c r="C41" s="7" t="s">
        <v>170</v>
      </c>
      <c r="D41" s="7" t="s">
        <v>171</v>
      </c>
      <c r="E41" s="7" t="s">
        <v>172</v>
      </c>
      <c r="F41" s="64">
        <v>50467.843800000002</v>
      </c>
      <c r="G41" s="7" t="s">
        <v>155</v>
      </c>
      <c r="H41" s="86"/>
      <c r="I41" s="86"/>
      <c r="J41" s="25"/>
      <c r="K41" s="6"/>
      <c r="L41" s="25">
        <v>48521</v>
      </c>
      <c r="M41" s="6"/>
      <c r="N41" s="6"/>
      <c r="O41" s="25"/>
      <c r="P41" s="87"/>
      <c r="Q41" s="7"/>
      <c r="R41" s="91"/>
      <c r="S41" s="18"/>
      <c r="T41" s="18"/>
      <c r="U41" s="88"/>
      <c r="V41" s="88"/>
      <c r="W41" s="88"/>
      <c r="X41" s="88"/>
      <c r="Y41" s="88"/>
      <c r="Z41" s="45" t="s">
        <v>136</v>
      </c>
    </row>
    <row r="42" spans="1:28" ht="16.5" customHeight="1" x14ac:dyDescent="0.3">
      <c r="A42" s="86">
        <f t="shared" si="10"/>
        <v>41</v>
      </c>
      <c r="B42" s="95" t="s">
        <v>80</v>
      </c>
      <c r="C42" s="95" t="s">
        <v>173</v>
      </c>
      <c r="D42" s="95" t="s">
        <v>174</v>
      </c>
      <c r="E42" s="95" t="s">
        <v>175</v>
      </c>
      <c r="F42" s="96">
        <v>75321.564150000006</v>
      </c>
      <c r="G42" s="95" t="s">
        <v>151</v>
      </c>
      <c r="H42" s="86"/>
      <c r="I42" s="86"/>
      <c r="J42" s="25"/>
      <c r="K42" s="6"/>
      <c r="L42" s="25">
        <v>61909.33</v>
      </c>
      <c r="M42" s="6"/>
      <c r="N42" s="6"/>
      <c r="O42" s="25"/>
      <c r="P42" s="87"/>
      <c r="Q42" s="7"/>
      <c r="R42" s="91"/>
      <c r="S42" s="18"/>
      <c r="T42" s="18"/>
      <c r="U42" s="88"/>
      <c r="V42" s="88"/>
      <c r="W42" s="88"/>
      <c r="X42" s="88"/>
      <c r="Y42" s="88"/>
      <c r="Z42" s="45" t="s">
        <v>113</v>
      </c>
      <c r="AA42" s="89" t="s">
        <v>176</v>
      </c>
    </row>
    <row r="43" spans="1:28" ht="16.5" customHeight="1" x14ac:dyDescent="0.3">
      <c r="A43" s="86">
        <f t="shared" si="10"/>
        <v>42</v>
      </c>
      <c r="B43" s="95" t="s">
        <v>81</v>
      </c>
      <c r="C43" s="95" t="s">
        <v>177</v>
      </c>
      <c r="D43" s="95" t="s">
        <v>178</v>
      </c>
      <c r="E43" s="95" t="s">
        <v>179</v>
      </c>
      <c r="F43" s="96">
        <v>102715.33155</v>
      </c>
      <c r="G43" s="95" t="s">
        <v>151</v>
      </c>
      <c r="H43" s="86"/>
      <c r="I43" s="86"/>
      <c r="J43" s="25"/>
      <c r="K43" s="6"/>
      <c r="L43" s="25">
        <v>136274.31</v>
      </c>
      <c r="M43" s="6"/>
      <c r="N43" s="6"/>
      <c r="O43" s="25"/>
      <c r="P43" s="87"/>
      <c r="Q43" s="7"/>
      <c r="R43" s="91"/>
      <c r="S43" s="18"/>
      <c r="T43" s="18"/>
      <c r="U43" s="88"/>
      <c r="V43" s="88"/>
      <c r="W43" s="88"/>
      <c r="X43" s="88"/>
      <c r="Y43" s="88"/>
      <c r="Z43" s="45" t="s">
        <v>113</v>
      </c>
      <c r="AA43" s="89" t="s">
        <v>160</v>
      </c>
    </row>
    <row r="44" spans="1:28" ht="16.5" customHeight="1" x14ac:dyDescent="0.3">
      <c r="A44" s="86">
        <f t="shared" si="10"/>
        <v>43</v>
      </c>
      <c r="B44" s="98" t="s">
        <v>82</v>
      </c>
      <c r="C44" s="98" t="s">
        <v>180</v>
      </c>
      <c r="D44" s="7" t="s">
        <v>181</v>
      </c>
      <c r="E44" s="7" t="s">
        <v>182</v>
      </c>
      <c r="F44" s="64">
        <v>44188.885200000004</v>
      </c>
      <c r="G44" s="7" t="s">
        <v>183</v>
      </c>
      <c r="H44" s="86"/>
      <c r="I44" s="86"/>
      <c r="J44" s="25"/>
      <c r="K44" s="6"/>
      <c r="L44" s="25">
        <v>39317.699999999997</v>
      </c>
      <c r="M44" s="6"/>
      <c r="N44" s="6"/>
      <c r="O44" s="25"/>
      <c r="P44" s="87"/>
      <c r="Q44" s="7"/>
      <c r="R44" s="91"/>
      <c r="S44" s="18"/>
      <c r="T44" s="18"/>
      <c r="U44" s="88"/>
      <c r="V44" s="88"/>
      <c r="W44" s="88"/>
      <c r="X44" s="88"/>
      <c r="Y44" s="88"/>
      <c r="Z44" s="97" t="s">
        <v>167</v>
      </c>
      <c r="AA44" s="89" t="s">
        <v>184</v>
      </c>
      <c r="AB44" t="s">
        <v>185</v>
      </c>
    </row>
    <row r="45" spans="1:28" ht="16.5" customHeight="1" x14ac:dyDescent="0.3">
      <c r="A45" s="86">
        <f t="shared" si="10"/>
        <v>44</v>
      </c>
      <c r="B45" s="7" t="s">
        <v>82</v>
      </c>
      <c r="C45" s="7" t="s">
        <v>180</v>
      </c>
      <c r="D45" s="7" t="s">
        <v>186</v>
      </c>
      <c r="E45" s="7" t="s">
        <v>187</v>
      </c>
      <c r="F45" s="64">
        <v>4404.7943999999998</v>
      </c>
      <c r="G45" s="7" t="s">
        <v>128</v>
      </c>
      <c r="H45" s="86"/>
      <c r="I45" s="86"/>
      <c r="J45" s="25"/>
      <c r="K45" s="6"/>
      <c r="L45" s="25">
        <v>1082.8800000000001</v>
      </c>
      <c r="M45" s="6"/>
      <c r="N45" s="6"/>
      <c r="O45" s="25"/>
      <c r="P45" s="87"/>
      <c r="Q45" s="7"/>
      <c r="R45" s="91"/>
      <c r="S45" s="18"/>
      <c r="T45" s="18"/>
      <c r="U45" s="93"/>
      <c r="V45" s="93"/>
      <c r="W45" s="93"/>
      <c r="X45" s="93"/>
      <c r="Y45" s="93"/>
      <c r="Z45" s="97"/>
    </row>
    <row r="46" spans="1:28" ht="16.5" customHeight="1" x14ac:dyDescent="0.3">
      <c r="A46" s="86">
        <f t="shared" si="10"/>
        <v>45</v>
      </c>
      <c r="B46" s="95" t="s">
        <v>83</v>
      </c>
      <c r="C46" s="95" t="s">
        <v>188</v>
      </c>
      <c r="D46" s="95" t="s">
        <v>189</v>
      </c>
      <c r="E46" s="95" t="s">
        <v>190</v>
      </c>
      <c r="F46" s="96">
        <v>1559905.73</v>
      </c>
      <c r="G46" s="95" t="s">
        <v>151</v>
      </c>
      <c r="H46" s="86"/>
      <c r="I46" s="86"/>
      <c r="J46" s="25"/>
      <c r="K46" s="6"/>
      <c r="L46" s="25">
        <v>882510</v>
      </c>
      <c r="M46" s="6"/>
      <c r="N46" s="6"/>
      <c r="O46" s="25"/>
      <c r="P46" s="87"/>
      <c r="Q46" s="7"/>
      <c r="R46" s="91"/>
      <c r="S46" s="18"/>
      <c r="T46" s="18"/>
      <c r="U46" s="88"/>
      <c r="V46" s="88"/>
      <c r="W46" s="88"/>
      <c r="X46" s="88"/>
      <c r="Y46" s="88"/>
      <c r="Z46" s="97" t="s">
        <v>167</v>
      </c>
      <c r="AA46" s="89" t="s">
        <v>168</v>
      </c>
      <c r="AB46" t="s">
        <v>191</v>
      </c>
    </row>
    <row r="47" spans="1:28" ht="16.5" customHeight="1" x14ac:dyDescent="0.3">
      <c r="A47" s="86">
        <f t="shared" si="10"/>
        <v>46</v>
      </c>
      <c r="B47" s="95" t="s">
        <v>84</v>
      </c>
      <c r="C47" s="95" t="s">
        <v>192</v>
      </c>
      <c r="D47" s="95" t="s">
        <v>189</v>
      </c>
      <c r="E47" s="95" t="s">
        <v>190</v>
      </c>
      <c r="F47" s="96">
        <v>671732.86804256239</v>
      </c>
      <c r="G47" s="95" t="s">
        <v>151</v>
      </c>
      <c r="H47" s="86"/>
      <c r="I47" s="86"/>
      <c r="J47" s="25"/>
      <c r="K47" s="6"/>
      <c r="L47" s="25">
        <v>667450</v>
      </c>
      <c r="M47" s="6"/>
      <c r="N47" s="6"/>
      <c r="O47" s="25"/>
      <c r="P47" s="87"/>
      <c r="Q47" s="7"/>
      <c r="R47" s="91"/>
      <c r="S47" s="18"/>
      <c r="T47" s="18"/>
      <c r="U47" s="88"/>
      <c r="V47" s="88"/>
      <c r="W47" s="88"/>
      <c r="X47" s="88"/>
      <c r="Y47" s="88"/>
      <c r="Z47" s="97" t="s">
        <v>167</v>
      </c>
      <c r="AA47" s="89" t="s">
        <v>168</v>
      </c>
      <c r="AB47" t="s">
        <v>191</v>
      </c>
    </row>
    <row r="48" spans="1:28" ht="16.5" customHeight="1" x14ac:dyDescent="0.3">
      <c r="A48" s="86">
        <f t="shared" si="10"/>
        <v>47</v>
      </c>
      <c r="B48" s="95" t="s">
        <v>193</v>
      </c>
      <c r="C48" s="95" t="s">
        <v>194</v>
      </c>
      <c r="D48" s="95" t="s">
        <v>195</v>
      </c>
      <c r="E48" s="95" t="s">
        <v>196</v>
      </c>
      <c r="F48" s="95"/>
      <c r="G48" s="95" t="s">
        <v>151</v>
      </c>
      <c r="H48" s="86"/>
      <c r="I48" s="86"/>
      <c r="J48" s="25"/>
      <c r="K48" s="6"/>
      <c r="L48" s="25">
        <v>44800</v>
      </c>
      <c r="M48" s="6"/>
      <c r="N48" s="6"/>
      <c r="O48" s="25"/>
      <c r="P48" s="87"/>
      <c r="Q48" s="7"/>
      <c r="R48" s="91"/>
      <c r="S48" s="18"/>
      <c r="T48" s="18"/>
      <c r="U48" s="88"/>
      <c r="V48" s="88"/>
      <c r="W48" s="88"/>
      <c r="X48" s="88"/>
      <c r="Y48" s="88"/>
      <c r="Z48" s="97" t="s">
        <v>167</v>
      </c>
      <c r="AA48" s="89" t="s">
        <v>184</v>
      </c>
      <c r="AB48" t="s">
        <v>185</v>
      </c>
    </row>
    <row r="49" spans="1:28" ht="16.5" customHeight="1" x14ac:dyDescent="0.3">
      <c r="A49" s="86">
        <f t="shared" si="10"/>
        <v>48</v>
      </c>
      <c r="B49" s="95" t="s">
        <v>85</v>
      </c>
      <c r="C49" s="95" t="s">
        <v>197</v>
      </c>
      <c r="D49" s="95" t="s">
        <v>195</v>
      </c>
      <c r="E49" s="95" t="s">
        <v>196</v>
      </c>
      <c r="F49" s="95"/>
      <c r="G49" s="95" t="s">
        <v>151</v>
      </c>
      <c r="H49" s="86"/>
      <c r="I49" s="86"/>
      <c r="J49" s="25"/>
      <c r="K49" s="6"/>
      <c r="L49" s="25">
        <v>321800</v>
      </c>
      <c r="M49" s="6"/>
      <c r="N49" s="6"/>
      <c r="O49" s="25"/>
      <c r="P49" s="87"/>
      <c r="Q49" s="7"/>
      <c r="R49" s="91"/>
      <c r="S49" s="18"/>
      <c r="T49" s="18"/>
      <c r="U49" s="88"/>
      <c r="V49" s="88"/>
      <c r="W49" s="88"/>
      <c r="X49" s="88"/>
      <c r="Y49" s="88"/>
      <c r="Z49" s="97" t="s">
        <v>167</v>
      </c>
      <c r="AA49" s="89" t="s">
        <v>184</v>
      </c>
      <c r="AB49" t="s">
        <v>198</v>
      </c>
    </row>
    <row r="50" spans="1:28" ht="16.5" customHeight="1" x14ac:dyDescent="0.3">
      <c r="A50" s="86">
        <f t="shared" si="10"/>
        <v>49</v>
      </c>
      <c r="B50" s="95" t="s">
        <v>86</v>
      </c>
      <c r="C50" s="95" t="s">
        <v>199</v>
      </c>
      <c r="D50" s="95"/>
      <c r="E50" s="95"/>
      <c r="F50" s="95"/>
      <c r="G50" s="95"/>
      <c r="H50" s="86"/>
      <c r="I50" s="86"/>
      <c r="J50" s="25"/>
      <c r="K50" s="6"/>
      <c r="L50" s="25">
        <v>41000</v>
      </c>
      <c r="M50" s="6"/>
      <c r="N50" s="6"/>
      <c r="O50" s="25"/>
      <c r="P50" s="87"/>
      <c r="Q50" s="7"/>
      <c r="R50" s="91"/>
      <c r="S50" s="18"/>
      <c r="T50" s="18"/>
      <c r="U50" s="88"/>
      <c r="V50" s="88"/>
      <c r="W50" s="88"/>
      <c r="X50" s="88"/>
      <c r="Y50" s="88"/>
      <c r="Z50" s="97" t="s">
        <v>167</v>
      </c>
      <c r="AA50" s="89" t="s">
        <v>184</v>
      </c>
      <c r="AB50" t="s">
        <v>200</v>
      </c>
    </row>
    <row r="51" spans="1:28" ht="16.5" customHeight="1" x14ac:dyDescent="0.3">
      <c r="A51" s="86">
        <f t="shared" si="10"/>
        <v>50</v>
      </c>
      <c r="B51" s="7" t="s">
        <v>201</v>
      </c>
      <c r="C51" s="7" t="s">
        <v>202</v>
      </c>
      <c r="D51" s="7" t="s">
        <v>203</v>
      </c>
      <c r="E51" s="7" t="s">
        <v>204</v>
      </c>
      <c r="F51" s="64">
        <v>32501.7</v>
      </c>
      <c r="G51" s="7" t="s">
        <v>155</v>
      </c>
      <c r="H51" s="86"/>
      <c r="I51" s="86"/>
      <c r="J51" s="25"/>
      <c r="K51" s="6"/>
      <c r="L51" s="25">
        <v>119400</v>
      </c>
      <c r="M51" s="6"/>
      <c r="N51" s="6"/>
      <c r="O51" s="25"/>
      <c r="P51" s="87"/>
      <c r="Q51" s="7"/>
      <c r="R51" s="91"/>
      <c r="S51" s="18"/>
      <c r="T51" s="18"/>
      <c r="U51" s="88"/>
      <c r="V51" s="88"/>
      <c r="W51" s="88"/>
      <c r="X51" s="88"/>
      <c r="Y51" s="88"/>
      <c r="Z51" s="97" t="s">
        <v>205</v>
      </c>
      <c r="AA51" s="89" t="s">
        <v>176</v>
      </c>
    </row>
    <row r="52" spans="1:28" ht="16.5" customHeight="1" x14ac:dyDescent="0.3">
      <c r="A52" s="86">
        <f t="shared" si="10"/>
        <v>51</v>
      </c>
      <c r="B52" s="95" t="s">
        <v>87</v>
      </c>
      <c r="C52" s="95" t="s">
        <v>206</v>
      </c>
      <c r="D52" s="95" t="s">
        <v>207</v>
      </c>
      <c r="E52" s="95" t="s">
        <v>208</v>
      </c>
      <c r="F52" s="96">
        <v>174686.68799999999</v>
      </c>
      <c r="G52" s="95" t="s">
        <v>151</v>
      </c>
      <c r="H52" s="86"/>
      <c r="I52" s="86"/>
      <c r="J52" s="25"/>
      <c r="K52" s="6"/>
      <c r="L52" s="25">
        <v>170317.6</v>
      </c>
      <c r="M52" s="6"/>
      <c r="N52" s="6"/>
      <c r="O52" s="25"/>
      <c r="P52" s="87"/>
      <c r="Q52" s="7"/>
      <c r="R52" s="91"/>
      <c r="S52" s="18"/>
      <c r="T52" s="18"/>
      <c r="U52" s="88"/>
      <c r="V52" s="88"/>
      <c r="W52" s="88"/>
      <c r="X52" s="88"/>
      <c r="Y52" s="88"/>
      <c r="Z52" s="97" t="s">
        <v>205</v>
      </c>
      <c r="AA52" s="89" t="s">
        <v>209</v>
      </c>
    </row>
    <row r="53" spans="1:28" ht="16.5" customHeight="1" x14ac:dyDescent="0.3">
      <c r="A53" s="86">
        <f t="shared" si="10"/>
        <v>52</v>
      </c>
      <c r="B53" s="95" t="s">
        <v>88</v>
      </c>
      <c r="C53" s="95" t="s">
        <v>210</v>
      </c>
      <c r="D53" s="95"/>
      <c r="E53" s="95"/>
      <c r="F53" s="95"/>
      <c r="G53" s="95"/>
      <c r="H53" s="86"/>
      <c r="I53" s="86"/>
      <c r="J53" s="25"/>
      <c r="K53" s="6"/>
      <c r="L53" s="25">
        <v>2940862.75</v>
      </c>
      <c r="M53" s="6"/>
      <c r="N53" s="6"/>
      <c r="O53" s="25"/>
      <c r="P53" s="87"/>
      <c r="Q53" s="7"/>
      <c r="R53" s="91"/>
      <c r="S53" s="18"/>
      <c r="T53" s="18"/>
      <c r="U53" s="88"/>
      <c r="V53" s="88"/>
      <c r="W53" s="88"/>
      <c r="X53" s="88"/>
      <c r="Y53" s="88"/>
      <c r="Z53" s="97" t="s">
        <v>167</v>
      </c>
      <c r="AA53" s="89" t="s">
        <v>168</v>
      </c>
      <c r="AB53" t="s">
        <v>211</v>
      </c>
    </row>
    <row r="54" spans="1:28" ht="16.5" customHeight="1" x14ac:dyDescent="0.3">
      <c r="A54" s="86">
        <f t="shared" si="10"/>
        <v>53</v>
      </c>
      <c r="B54" s="95" t="s">
        <v>89</v>
      </c>
      <c r="C54" s="95" t="s">
        <v>212</v>
      </c>
      <c r="D54" s="95"/>
      <c r="E54" s="95"/>
      <c r="F54" s="95"/>
      <c r="G54" s="95"/>
      <c r="H54" s="86"/>
      <c r="I54" s="86"/>
      <c r="J54" s="25"/>
      <c r="K54" s="6"/>
      <c r="L54" s="25">
        <v>79722</v>
      </c>
      <c r="M54" s="6"/>
      <c r="N54" s="6"/>
      <c r="O54" s="25"/>
      <c r="P54" s="87"/>
      <c r="Q54" s="7"/>
      <c r="R54" s="91"/>
      <c r="S54" s="18"/>
      <c r="T54" s="18"/>
      <c r="U54" s="88"/>
      <c r="V54" s="88"/>
      <c r="W54" s="88"/>
      <c r="X54" s="88"/>
      <c r="Y54" s="88"/>
      <c r="Z54" s="97" t="s">
        <v>213</v>
      </c>
      <c r="AA54" s="89" t="s">
        <v>214</v>
      </c>
      <c r="AB54" s="89" t="s">
        <v>215</v>
      </c>
    </row>
    <row r="55" spans="1:28" ht="16.5" customHeight="1" x14ac:dyDescent="0.3">
      <c r="A55" s="86">
        <f t="shared" si="10"/>
        <v>54</v>
      </c>
      <c r="B55" s="95" t="s">
        <v>90</v>
      </c>
      <c r="C55" s="95" t="s">
        <v>216</v>
      </c>
      <c r="D55" s="95"/>
      <c r="E55" s="95"/>
      <c r="F55" s="95"/>
      <c r="G55" s="95"/>
      <c r="H55" s="86"/>
      <c r="I55" s="86"/>
      <c r="J55" s="25"/>
      <c r="K55" s="6"/>
      <c r="L55" s="25">
        <v>1442716.76</v>
      </c>
      <c r="M55" s="6"/>
      <c r="N55" s="6"/>
      <c r="O55" s="25"/>
      <c r="P55" s="87"/>
      <c r="Q55" s="7"/>
      <c r="R55" s="91"/>
      <c r="S55" s="18"/>
      <c r="T55" s="18"/>
      <c r="U55" s="88"/>
      <c r="V55" s="88"/>
      <c r="W55" s="88"/>
      <c r="X55" s="88"/>
      <c r="Y55" s="88"/>
      <c r="Z55" s="97" t="s">
        <v>167</v>
      </c>
      <c r="AA55" s="89" t="s">
        <v>168</v>
      </c>
      <c r="AB55" t="s">
        <v>191</v>
      </c>
    </row>
    <row r="56" spans="1:28" ht="16.5" customHeight="1" x14ac:dyDescent="0.3">
      <c r="A56" s="86">
        <f t="shared" si="10"/>
        <v>55</v>
      </c>
      <c r="B56" s="95" t="s">
        <v>91</v>
      </c>
      <c r="C56" s="95" t="s">
        <v>217</v>
      </c>
      <c r="D56" s="95"/>
      <c r="E56" s="95"/>
      <c r="F56" s="95"/>
      <c r="G56" s="95"/>
      <c r="H56" s="86"/>
      <c r="I56" s="86"/>
      <c r="J56" s="25"/>
      <c r="K56" s="6"/>
      <c r="L56" s="25">
        <v>58412.79</v>
      </c>
      <c r="M56" s="6"/>
      <c r="N56" s="6"/>
      <c r="O56" s="25"/>
      <c r="P56" s="87"/>
      <c r="Q56" s="7"/>
      <c r="R56" s="91"/>
      <c r="S56" s="18"/>
      <c r="T56" s="18"/>
      <c r="U56" s="88"/>
      <c r="V56" s="88"/>
      <c r="W56" s="88"/>
      <c r="X56" s="88"/>
      <c r="Y56" s="88"/>
      <c r="Z56" s="97" t="s">
        <v>167</v>
      </c>
      <c r="AA56" s="89" t="s">
        <v>184</v>
      </c>
      <c r="AB56" s="89" t="s">
        <v>215</v>
      </c>
    </row>
    <row r="57" spans="1:28" ht="16.5" customHeight="1" x14ac:dyDescent="0.3">
      <c r="A57" s="86">
        <f t="shared" si="10"/>
        <v>56</v>
      </c>
      <c r="B57" s="95" t="s">
        <v>92</v>
      </c>
      <c r="C57" s="95" t="s">
        <v>218</v>
      </c>
      <c r="D57" s="95"/>
      <c r="E57" s="95"/>
      <c r="F57" s="95"/>
      <c r="G57" s="95"/>
      <c r="H57" s="86"/>
      <c r="I57" s="86"/>
      <c r="J57" s="25"/>
      <c r="K57" s="6"/>
      <c r="L57" s="25">
        <v>63787.71</v>
      </c>
      <c r="M57" s="6"/>
      <c r="N57" s="6"/>
      <c r="O57" s="25"/>
      <c r="P57" s="87"/>
      <c r="Q57" s="7"/>
      <c r="R57" s="91"/>
      <c r="S57" s="18"/>
      <c r="T57" s="18"/>
      <c r="U57" s="88"/>
      <c r="V57" s="88"/>
      <c r="W57" s="88"/>
      <c r="X57" s="88"/>
      <c r="Y57" s="88"/>
      <c r="Z57" s="97" t="s">
        <v>205</v>
      </c>
      <c r="AA57" s="89" t="s">
        <v>219</v>
      </c>
      <c r="AB57" t="s">
        <v>185</v>
      </c>
    </row>
    <row r="58" spans="1:28" ht="16.5" customHeight="1" x14ac:dyDescent="0.3">
      <c r="A58" s="86">
        <f t="shared" si="10"/>
        <v>57</v>
      </c>
      <c r="B58" s="95" t="s">
        <v>93</v>
      </c>
      <c r="C58" s="95" t="s">
        <v>220</v>
      </c>
      <c r="D58" s="95"/>
      <c r="E58" s="95"/>
      <c r="F58" s="95"/>
      <c r="G58" s="95"/>
      <c r="H58" s="86"/>
      <c r="I58" s="86"/>
      <c r="J58" s="25"/>
      <c r="K58" s="6"/>
      <c r="L58" s="25">
        <v>151216.72</v>
      </c>
      <c r="M58" s="6"/>
      <c r="N58" s="6"/>
      <c r="O58" s="25"/>
      <c r="P58" s="87"/>
      <c r="Q58" s="7"/>
      <c r="R58" s="91"/>
      <c r="S58" s="18"/>
      <c r="T58" s="18"/>
      <c r="U58" s="88"/>
      <c r="V58" s="88"/>
      <c r="W58" s="88"/>
      <c r="X58" s="88"/>
      <c r="Y58" s="88"/>
      <c r="Z58" s="97" t="s">
        <v>167</v>
      </c>
      <c r="AA58" s="89" t="s">
        <v>184</v>
      </c>
      <c r="AB58" t="s">
        <v>185</v>
      </c>
    </row>
    <row r="59" spans="1:28" ht="16.5" customHeight="1" x14ac:dyDescent="0.3">
      <c r="A59" s="86">
        <f t="shared" si="10"/>
        <v>58</v>
      </c>
      <c r="B59" s="95" t="s">
        <v>43</v>
      </c>
      <c r="C59" s="95" t="s">
        <v>221</v>
      </c>
      <c r="D59" s="95"/>
      <c r="E59" s="95"/>
      <c r="F59" s="95"/>
      <c r="G59" s="95"/>
      <c r="H59" s="86"/>
      <c r="I59" s="86"/>
      <c r="J59" s="25"/>
      <c r="K59" s="6"/>
      <c r="L59" s="25">
        <v>14826.57</v>
      </c>
      <c r="M59" s="6"/>
      <c r="N59" s="6"/>
      <c r="O59" s="25"/>
      <c r="P59" s="87"/>
      <c r="Q59" s="7"/>
      <c r="R59" s="91"/>
      <c r="S59" s="18"/>
      <c r="T59" s="18"/>
      <c r="U59" s="88"/>
      <c r="V59" s="88"/>
      <c r="W59" s="88"/>
      <c r="X59" s="88"/>
      <c r="Y59" s="88"/>
      <c r="Z59" s="97" t="s">
        <v>205</v>
      </c>
      <c r="AA59" s="89" t="s">
        <v>222</v>
      </c>
    </row>
    <row r="60" spans="1:28" ht="16.5" customHeight="1" x14ac:dyDescent="0.3">
      <c r="A60" s="86">
        <f t="shared" si="10"/>
        <v>59</v>
      </c>
      <c r="B60" s="95" t="s">
        <v>94</v>
      </c>
      <c r="C60" s="95" t="s">
        <v>223</v>
      </c>
      <c r="D60" s="95"/>
      <c r="E60" s="95"/>
      <c r="F60" s="95"/>
      <c r="G60" s="95"/>
      <c r="H60" s="86"/>
      <c r="I60" s="86"/>
      <c r="J60" s="25"/>
      <c r="K60" s="6"/>
      <c r="L60" s="25">
        <v>43128.41</v>
      </c>
      <c r="M60" s="6"/>
      <c r="N60" s="6"/>
      <c r="O60" s="25"/>
      <c r="P60" s="87"/>
      <c r="Q60" s="7"/>
      <c r="R60" s="91"/>
      <c r="S60" s="18"/>
      <c r="T60" s="18"/>
      <c r="U60" s="88"/>
      <c r="V60" s="88"/>
      <c r="W60" s="88"/>
      <c r="X60" s="88"/>
      <c r="Y60" s="88"/>
      <c r="Z60" s="97" t="s">
        <v>205</v>
      </c>
      <c r="AA60" s="89" t="s">
        <v>222</v>
      </c>
    </row>
    <row r="61" spans="1:28" ht="16.5" customHeight="1" x14ac:dyDescent="0.3">
      <c r="A61" s="86">
        <f t="shared" si="10"/>
        <v>60</v>
      </c>
      <c r="B61" s="95" t="s">
        <v>95</v>
      </c>
      <c r="C61" s="95" t="s">
        <v>161</v>
      </c>
      <c r="D61" s="95"/>
      <c r="E61" s="95"/>
      <c r="F61" s="95"/>
      <c r="G61" s="95"/>
      <c r="H61" s="86"/>
      <c r="I61" s="86"/>
      <c r="J61" s="25"/>
      <c r="K61" s="6"/>
      <c r="L61" s="25">
        <v>4257.28</v>
      </c>
      <c r="M61" s="6"/>
      <c r="N61" s="6"/>
      <c r="O61" s="25"/>
      <c r="P61" s="87"/>
      <c r="Q61" s="7"/>
      <c r="R61" s="91"/>
      <c r="S61" s="18"/>
      <c r="T61" s="18"/>
      <c r="U61" s="88"/>
      <c r="V61" s="88"/>
      <c r="W61" s="88"/>
      <c r="X61" s="88"/>
      <c r="Y61" s="88"/>
      <c r="Z61" s="99" t="s">
        <v>167</v>
      </c>
      <c r="AA61" s="89" t="s">
        <v>184</v>
      </c>
      <c r="AB61" t="s">
        <v>185</v>
      </c>
    </row>
    <row r="62" spans="1:28" ht="16.5" customHeight="1" x14ac:dyDescent="0.3">
      <c r="A62" s="86">
        <f t="shared" si="10"/>
        <v>61</v>
      </c>
      <c r="B62" s="95" t="s">
        <v>96</v>
      </c>
      <c r="C62" s="95" t="s">
        <v>224</v>
      </c>
      <c r="D62" s="95" t="s">
        <v>225</v>
      </c>
      <c r="E62" s="95" t="s">
        <v>226</v>
      </c>
      <c r="F62" s="96">
        <v>277749.43799999997</v>
      </c>
      <c r="G62" s="95" t="s">
        <v>151</v>
      </c>
      <c r="H62" s="86"/>
      <c r="I62" s="86"/>
      <c r="J62" s="25"/>
      <c r="K62" s="6"/>
      <c r="L62" s="25">
        <v>55331.76</v>
      </c>
      <c r="M62" s="6"/>
      <c r="N62" s="6"/>
      <c r="O62" s="25"/>
      <c r="P62" s="87"/>
      <c r="Q62" s="7"/>
      <c r="R62" s="91"/>
      <c r="S62" s="18"/>
      <c r="T62" s="18"/>
      <c r="U62" s="88"/>
      <c r="V62" s="88"/>
      <c r="W62" s="88"/>
      <c r="X62" s="88"/>
      <c r="Y62" s="88"/>
      <c r="Z62" s="99" t="s">
        <v>167</v>
      </c>
      <c r="AA62" s="89" t="s">
        <v>184</v>
      </c>
      <c r="AB62" t="s">
        <v>185</v>
      </c>
    </row>
    <row r="63" spans="1:28" ht="16.5" customHeight="1" x14ac:dyDescent="0.3">
      <c r="A63" s="86">
        <f t="shared" si="10"/>
        <v>62</v>
      </c>
      <c r="B63" s="7" t="s">
        <v>97</v>
      </c>
      <c r="C63" s="7" t="s">
        <v>224</v>
      </c>
      <c r="D63" s="7" t="s">
        <v>227</v>
      </c>
      <c r="E63" s="7" t="s">
        <v>228</v>
      </c>
      <c r="F63" s="64">
        <v>7957.4769999999999</v>
      </c>
      <c r="G63" s="7" t="s">
        <v>155</v>
      </c>
      <c r="H63" s="86"/>
      <c r="I63" s="86"/>
      <c r="J63" s="25"/>
      <c r="K63" s="6"/>
      <c r="L63" s="25">
        <v>68678.399999999994</v>
      </c>
      <c r="M63" s="6"/>
      <c r="N63" s="6"/>
      <c r="O63" s="25"/>
      <c r="P63" s="87"/>
      <c r="Q63" s="7"/>
      <c r="R63" s="91"/>
      <c r="S63" s="18"/>
      <c r="T63" s="18"/>
      <c r="U63" s="88"/>
      <c r="V63" s="88"/>
      <c r="W63" s="88"/>
      <c r="X63" s="88"/>
      <c r="Y63" s="88"/>
      <c r="Z63" s="99" t="s">
        <v>167</v>
      </c>
      <c r="AA63" s="89" t="s">
        <v>168</v>
      </c>
      <c r="AB63" t="s">
        <v>185</v>
      </c>
    </row>
    <row r="64" spans="1:28" ht="16.5" customHeight="1" x14ac:dyDescent="0.3">
      <c r="A64" s="86">
        <f t="shared" si="10"/>
        <v>63</v>
      </c>
      <c r="B64" s="95" t="s">
        <v>98</v>
      </c>
      <c r="C64" s="95" t="s">
        <v>224</v>
      </c>
      <c r="D64" s="95" t="s">
        <v>229</v>
      </c>
      <c r="E64" s="95" t="s">
        <v>230</v>
      </c>
      <c r="F64" s="96">
        <v>22794.636149999998</v>
      </c>
      <c r="G64" s="95" t="s">
        <v>151</v>
      </c>
      <c r="H64" s="86"/>
      <c r="I64" s="86"/>
      <c r="J64" s="25"/>
      <c r="K64" s="6"/>
      <c r="L64" s="25">
        <v>3350</v>
      </c>
      <c r="M64" s="6"/>
      <c r="N64" s="6"/>
      <c r="O64" s="25"/>
      <c r="P64" s="87"/>
      <c r="Q64" s="7"/>
      <c r="R64" s="91"/>
      <c r="S64" s="18"/>
      <c r="T64" s="18"/>
      <c r="U64" s="88"/>
      <c r="V64" s="88"/>
      <c r="W64" s="88"/>
      <c r="X64" s="88"/>
      <c r="Y64" s="88"/>
      <c r="Z64" s="99" t="s">
        <v>167</v>
      </c>
      <c r="AA64" s="89" t="s">
        <v>184</v>
      </c>
      <c r="AB64" t="s">
        <v>185</v>
      </c>
    </row>
    <row r="65" spans="1:28" ht="16.5" customHeight="1" x14ac:dyDescent="0.3">
      <c r="A65" s="86">
        <f t="shared" si="10"/>
        <v>64</v>
      </c>
      <c r="B65" s="95" t="s">
        <v>99</v>
      </c>
      <c r="C65" s="95" t="s">
        <v>231</v>
      </c>
      <c r="D65" s="95"/>
      <c r="E65" s="95"/>
      <c r="F65" s="95"/>
      <c r="G65" s="95"/>
      <c r="H65" s="86"/>
      <c r="I65" s="86"/>
      <c r="J65" s="25"/>
      <c r="K65" s="6"/>
      <c r="L65" s="25">
        <v>196710.22</v>
      </c>
      <c r="M65" s="6"/>
      <c r="N65" s="6"/>
      <c r="O65" s="25"/>
      <c r="P65" s="87"/>
      <c r="Q65" s="7"/>
      <c r="R65" s="91"/>
      <c r="S65" s="18"/>
      <c r="T65" s="18"/>
      <c r="U65" s="88"/>
      <c r="V65" s="88"/>
      <c r="W65" s="88"/>
      <c r="X65" s="88"/>
      <c r="Y65" s="88"/>
      <c r="Z65" s="97" t="s">
        <v>167</v>
      </c>
      <c r="AA65" s="89" t="s">
        <v>184</v>
      </c>
      <c r="AB65" t="s">
        <v>185</v>
      </c>
    </row>
    <row r="66" spans="1:28" ht="16.5" customHeight="1" x14ac:dyDescent="0.3">
      <c r="A66" s="86">
        <f t="shared" si="10"/>
        <v>65</v>
      </c>
      <c r="B66" s="7" t="s">
        <v>42</v>
      </c>
      <c r="C66" s="7" t="s">
        <v>232</v>
      </c>
      <c r="D66" s="7" t="s">
        <v>233</v>
      </c>
      <c r="E66" s="7" t="s">
        <v>234</v>
      </c>
      <c r="F66" s="64">
        <v>24641.319883726006</v>
      </c>
      <c r="G66" s="7" t="s">
        <v>183</v>
      </c>
      <c r="H66" s="86"/>
      <c r="I66" s="86"/>
      <c r="J66" s="25"/>
      <c r="K66" s="6"/>
      <c r="L66" s="25">
        <v>29954.51</v>
      </c>
      <c r="M66" s="6"/>
      <c r="N66" s="6"/>
      <c r="O66" s="25"/>
      <c r="P66" s="87"/>
      <c r="Q66" s="7"/>
      <c r="R66" s="91"/>
      <c r="S66" s="18"/>
      <c r="T66" s="18"/>
      <c r="U66" s="88"/>
      <c r="V66" s="88"/>
      <c r="W66" s="88"/>
      <c r="X66" s="88"/>
      <c r="Y66" s="88"/>
      <c r="Z66" s="99" t="s">
        <v>167</v>
      </c>
      <c r="AA66" s="89" t="s">
        <v>168</v>
      </c>
      <c r="AB66" t="s">
        <v>185</v>
      </c>
    </row>
    <row r="67" spans="1:28" ht="16.5" customHeight="1" x14ac:dyDescent="0.3">
      <c r="A67" s="86">
        <f t="shared" si="10"/>
        <v>66</v>
      </c>
      <c r="B67" s="95" t="s">
        <v>100</v>
      </c>
      <c r="C67" s="95" t="s">
        <v>235</v>
      </c>
      <c r="D67" s="95"/>
      <c r="E67" s="95"/>
      <c r="F67" s="95"/>
      <c r="G67" s="95"/>
      <c r="H67" s="86"/>
      <c r="I67" s="86"/>
      <c r="J67" s="25"/>
      <c r="K67" s="6"/>
      <c r="L67" s="25">
        <v>54794.97</v>
      </c>
      <c r="M67" s="6"/>
      <c r="N67" s="6"/>
      <c r="O67" s="25"/>
      <c r="P67" s="87"/>
      <c r="Q67" s="7"/>
      <c r="R67" s="91"/>
      <c r="S67" s="18"/>
      <c r="T67" s="18"/>
      <c r="U67" s="88"/>
      <c r="V67" s="88"/>
      <c r="W67" s="88"/>
      <c r="X67" s="88"/>
      <c r="Y67" s="88"/>
      <c r="Z67" s="97" t="s">
        <v>167</v>
      </c>
      <c r="AA67" s="89" t="s">
        <v>184</v>
      </c>
      <c r="AB67" s="89" t="s">
        <v>215</v>
      </c>
    </row>
    <row r="68" spans="1:28" ht="16.5" customHeight="1" x14ac:dyDescent="0.3">
      <c r="A68" s="86">
        <f t="shared" ref="A68:A73" si="20">A67+1</f>
        <v>67</v>
      </c>
      <c r="B68" s="95" t="s">
        <v>101</v>
      </c>
      <c r="C68" s="95" t="s">
        <v>236</v>
      </c>
      <c r="D68" s="95"/>
      <c r="E68" s="95"/>
      <c r="F68" s="95"/>
      <c r="G68" s="95"/>
      <c r="H68" s="86"/>
      <c r="I68" s="86"/>
      <c r="J68" s="25"/>
      <c r="K68" s="6"/>
      <c r="L68" s="25">
        <v>769094</v>
      </c>
      <c r="M68" s="6"/>
      <c r="N68" s="6"/>
      <c r="O68" s="25"/>
      <c r="P68" s="87"/>
      <c r="Q68" s="7"/>
      <c r="R68" s="91"/>
      <c r="S68" s="18"/>
      <c r="T68" s="18"/>
      <c r="U68" s="88"/>
      <c r="V68" s="88"/>
      <c r="W68" s="88"/>
      <c r="X68" s="88"/>
      <c r="Y68" s="88"/>
      <c r="Z68" s="97" t="s">
        <v>213</v>
      </c>
      <c r="AA68" s="89" t="s">
        <v>214</v>
      </c>
      <c r="AB68" s="89" t="s">
        <v>215</v>
      </c>
    </row>
    <row r="69" spans="1:28" ht="16.5" customHeight="1" x14ac:dyDescent="0.3">
      <c r="A69" s="86">
        <f t="shared" si="20"/>
        <v>68</v>
      </c>
      <c r="B69" s="95" t="s">
        <v>102</v>
      </c>
      <c r="C69" s="95" t="s">
        <v>237</v>
      </c>
      <c r="D69" s="95"/>
      <c r="E69" s="95"/>
      <c r="F69" s="95"/>
      <c r="G69" s="95"/>
      <c r="H69" s="86"/>
      <c r="I69" s="86"/>
      <c r="J69" s="25"/>
      <c r="K69" s="6"/>
      <c r="L69" s="25">
        <v>105705.66</v>
      </c>
      <c r="M69" s="6"/>
      <c r="N69" s="6"/>
      <c r="O69" s="25"/>
      <c r="P69" s="87"/>
      <c r="Q69" s="7"/>
      <c r="R69" s="91"/>
      <c r="S69" s="18"/>
      <c r="T69" s="18"/>
      <c r="U69" s="88"/>
      <c r="V69" s="88"/>
      <c r="W69" s="88"/>
      <c r="X69" s="88"/>
      <c r="Y69" s="88"/>
      <c r="Z69" s="99" t="s">
        <v>167</v>
      </c>
      <c r="AA69" s="89" t="s">
        <v>168</v>
      </c>
      <c r="AB69" s="89" t="s">
        <v>215</v>
      </c>
    </row>
    <row r="70" spans="1:28" ht="16.5" customHeight="1" x14ac:dyDescent="0.3">
      <c r="A70" s="86">
        <f t="shared" si="20"/>
        <v>69</v>
      </c>
      <c r="B70" s="95" t="s">
        <v>103</v>
      </c>
      <c r="C70" s="95" t="s">
        <v>238</v>
      </c>
      <c r="D70" s="95"/>
      <c r="E70" s="95"/>
      <c r="F70" s="95"/>
      <c r="G70" s="95"/>
      <c r="H70" s="86"/>
      <c r="I70" s="86"/>
      <c r="J70" s="25"/>
      <c r="K70" s="6"/>
      <c r="L70" s="25">
        <v>59831.19</v>
      </c>
      <c r="M70" s="6"/>
      <c r="N70" s="6"/>
      <c r="O70" s="25"/>
      <c r="P70" s="87"/>
      <c r="Q70" s="7"/>
      <c r="R70" s="91"/>
      <c r="S70" s="18"/>
      <c r="T70" s="18"/>
      <c r="U70" s="88"/>
      <c r="V70" s="88"/>
      <c r="W70" s="88"/>
      <c r="X70" s="88"/>
      <c r="Y70" s="88"/>
      <c r="Z70" s="97" t="s">
        <v>213</v>
      </c>
      <c r="AA70" s="89" t="s">
        <v>214</v>
      </c>
      <c r="AB70" s="89" t="s">
        <v>215</v>
      </c>
    </row>
    <row r="71" spans="1:28" ht="16.5" customHeight="1" x14ac:dyDescent="0.3">
      <c r="A71" s="86" t="e">
        <f>#REF!+1</f>
        <v>#REF!</v>
      </c>
      <c r="B71" s="95" t="s">
        <v>104</v>
      </c>
      <c r="C71" s="95" t="s">
        <v>243</v>
      </c>
      <c r="D71" s="95"/>
      <c r="E71" s="95"/>
      <c r="F71" s="95"/>
      <c r="G71" s="95"/>
      <c r="H71" s="86"/>
      <c r="I71" s="86"/>
      <c r="J71" s="25"/>
      <c r="K71" s="6"/>
      <c r="L71" s="25">
        <v>47900</v>
      </c>
      <c r="M71" s="6"/>
      <c r="N71" s="6"/>
      <c r="O71" s="25"/>
      <c r="P71" s="87"/>
      <c r="Q71" s="7"/>
      <c r="R71" s="91"/>
      <c r="S71" s="18"/>
      <c r="T71" s="18"/>
      <c r="U71" s="88"/>
      <c r="V71" s="88"/>
      <c r="W71" s="88"/>
      <c r="X71" s="88"/>
      <c r="Y71" s="88"/>
      <c r="Z71" s="97" t="s">
        <v>167</v>
      </c>
      <c r="AA71" s="89" t="s">
        <v>184</v>
      </c>
      <c r="AB71" t="s">
        <v>185</v>
      </c>
    </row>
    <row r="72" spans="1:28" ht="16.5" customHeight="1" x14ac:dyDescent="0.3">
      <c r="A72" s="86" t="e">
        <f t="shared" si="20"/>
        <v>#REF!</v>
      </c>
      <c r="B72" s="95" t="s">
        <v>105</v>
      </c>
      <c r="C72" s="95" t="s">
        <v>244</v>
      </c>
      <c r="D72" s="95"/>
      <c r="E72" s="95"/>
      <c r="F72" s="95"/>
      <c r="G72" s="95"/>
      <c r="H72" s="86"/>
      <c r="I72" s="86"/>
      <c r="J72" s="25"/>
      <c r="K72" s="6"/>
      <c r="L72" s="25">
        <v>310446.11</v>
      </c>
      <c r="M72" s="6"/>
      <c r="N72" s="6"/>
      <c r="O72" s="25"/>
      <c r="P72" s="87"/>
      <c r="Q72" s="7"/>
      <c r="R72" s="91"/>
      <c r="S72" s="18"/>
      <c r="T72" s="18"/>
      <c r="U72" s="88"/>
      <c r="V72" s="88"/>
      <c r="W72" s="88"/>
      <c r="X72" s="88"/>
      <c r="Y72" s="88"/>
      <c r="Z72" s="97" t="s">
        <v>213</v>
      </c>
      <c r="AA72" s="89" t="s">
        <v>245</v>
      </c>
      <c r="AB72" s="89" t="s">
        <v>215</v>
      </c>
    </row>
    <row r="73" spans="1:28" ht="16.5" customHeight="1" x14ac:dyDescent="0.3">
      <c r="A73" s="86" t="e">
        <f t="shared" si="20"/>
        <v>#REF!</v>
      </c>
      <c r="B73" s="95" t="s">
        <v>106</v>
      </c>
      <c r="C73" s="95" t="s">
        <v>246</v>
      </c>
      <c r="D73" s="95"/>
      <c r="E73" s="95"/>
      <c r="F73" s="95"/>
      <c r="G73" s="95"/>
      <c r="H73" s="86"/>
      <c r="I73" s="86"/>
      <c r="J73" s="25"/>
      <c r="K73" s="6"/>
      <c r="L73" s="25">
        <v>119408.01</v>
      </c>
      <c r="M73" s="6"/>
      <c r="N73" s="6"/>
      <c r="O73" s="25"/>
      <c r="P73" s="87"/>
      <c r="Q73" s="7"/>
      <c r="R73" s="91"/>
      <c r="S73" s="18"/>
      <c r="T73" s="18"/>
      <c r="U73" s="88"/>
      <c r="V73" s="88"/>
      <c r="W73" s="88"/>
      <c r="X73" s="88"/>
      <c r="Y73" s="88"/>
      <c r="Z73" s="99" t="s">
        <v>167</v>
      </c>
      <c r="AA73" s="89" t="s">
        <v>184</v>
      </c>
      <c r="AB73" t="s">
        <v>185</v>
      </c>
    </row>
    <row r="74" spans="1:28" ht="26.25" customHeight="1" x14ac:dyDescent="0.4">
      <c r="A74" s="94"/>
      <c r="B74" s="91"/>
      <c r="C74" s="91"/>
      <c r="D74" s="91"/>
      <c r="E74" s="91"/>
      <c r="F74" s="91"/>
      <c r="G74" s="91"/>
      <c r="H74" s="94"/>
      <c r="I74" s="94"/>
      <c r="J74" s="91"/>
      <c r="K74" s="91"/>
      <c r="L74" s="100"/>
      <c r="M74" s="91"/>
      <c r="N74" s="91"/>
      <c r="O74" s="91"/>
      <c r="P74" s="87">
        <f>O74+N74+M74+L74</f>
        <v>0</v>
      </c>
      <c r="Q74" s="91"/>
      <c r="R74" s="91"/>
      <c r="S74" s="91"/>
      <c r="T74" s="91"/>
      <c r="U74" s="101">
        <f>SUM(U2:U32)</f>
        <v>748129.2781750001</v>
      </c>
      <c r="V74" s="101">
        <f>SUM(V2:V32)</f>
        <v>450660.03595361859</v>
      </c>
      <c r="W74" s="102"/>
      <c r="X74" s="102"/>
      <c r="Y74" s="91"/>
    </row>
    <row r="75" spans="1:28" x14ac:dyDescent="0.3">
      <c r="U75" s="103"/>
    </row>
    <row r="76" spans="1:28" ht="21" x14ac:dyDescent="0.4">
      <c r="O76" s="154" t="s">
        <v>61</v>
      </c>
      <c r="P76" s="154"/>
      <c r="Q76" s="154"/>
      <c r="R76" s="154"/>
      <c r="S76" s="154"/>
      <c r="T76" s="154"/>
      <c r="U76" s="36">
        <f>U74+V74</f>
        <v>1198789.3141286187</v>
      </c>
    </row>
    <row r="77" spans="1:28" x14ac:dyDescent="0.3">
      <c r="D77" s="104"/>
      <c r="E77" s="104"/>
      <c r="F77" s="105"/>
    </row>
    <row r="78" spans="1:28" ht="21" x14ac:dyDescent="0.4">
      <c r="O78" s="154" t="s">
        <v>62</v>
      </c>
      <c r="P78" s="154"/>
      <c r="Q78" s="154"/>
      <c r="R78" s="154"/>
      <c r="S78" s="154"/>
      <c r="T78" s="154"/>
      <c r="U78" s="36">
        <f>U76*361</f>
        <v>432762942.40043133</v>
      </c>
      <c r="V78" s="155" t="s">
        <v>63</v>
      </c>
      <c r="W78" s="155"/>
    </row>
  </sheetData>
  <mergeCells count="3">
    <mergeCell ref="O76:T76"/>
    <mergeCell ref="O78:T78"/>
    <mergeCell ref="V78:W7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43"/>
  <sheetViews>
    <sheetView topLeftCell="I33" workbookViewId="0">
      <selection activeCell="E14" sqref="E14"/>
    </sheetView>
  </sheetViews>
  <sheetFormatPr defaultRowHeight="14.4" x14ac:dyDescent="0.3"/>
  <cols>
    <col min="1" max="1" width="4" bestFit="1" customWidth="1"/>
    <col min="2" max="2" width="40" customWidth="1"/>
    <col min="3" max="3" width="6.21875" customWidth="1"/>
    <col min="4" max="4" width="5" bestFit="1" customWidth="1"/>
    <col min="5" max="5" width="15.21875" bestFit="1" customWidth="1"/>
    <col min="6" max="6" width="14.77734375" bestFit="1" customWidth="1"/>
    <col min="7" max="7" width="17.21875" bestFit="1" customWidth="1"/>
    <col min="8" max="9" width="11.21875" customWidth="1"/>
    <col min="10" max="10" width="10.77734375" bestFit="1" customWidth="1"/>
    <col min="11" max="11" width="14.44140625" customWidth="1"/>
    <col min="12" max="12" width="13.77734375" bestFit="1" customWidth="1"/>
    <col min="13" max="13" width="46.5546875" customWidth="1"/>
    <col min="16" max="16" width="22.77734375" bestFit="1" customWidth="1"/>
    <col min="17" max="17" width="17.6640625" customWidth="1"/>
    <col min="18" max="18" width="20.5546875" bestFit="1" customWidth="1"/>
    <col min="19" max="19" width="13.44140625" bestFit="1" customWidth="1"/>
    <col min="20" max="20" width="12.44140625" bestFit="1" customWidth="1"/>
  </cols>
  <sheetData>
    <row r="2" spans="1:20" ht="25.8" x14ac:dyDescent="0.5">
      <c r="B2" s="40" t="s">
        <v>70</v>
      </c>
    </row>
    <row r="3" spans="1:20" ht="27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19</v>
      </c>
      <c r="K3" s="3" t="s">
        <v>9</v>
      </c>
      <c r="L3" s="4" t="s">
        <v>10</v>
      </c>
      <c r="M3" s="4" t="s">
        <v>27</v>
      </c>
      <c r="N3" s="5" t="s">
        <v>11</v>
      </c>
      <c r="O3" s="5" t="s">
        <v>12</v>
      </c>
      <c r="P3" s="4" t="s">
        <v>13</v>
      </c>
      <c r="Q3" s="4" t="s">
        <v>22</v>
      </c>
      <c r="R3" s="4" t="s">
        <v>14</v>
      </c>
      <c r="S3" s="4" t="s">
        <v>15</v>
      </c>
      <c r="T3" s="4" t="s">
        <v>16</v>
      </c>
    </row>
    <row r="4" spans="1:20" ht="28.8" x14ac:dyDescent="0.3">
      <c r="A4" s="6">
        <v>1</v>
      </c>
      <c r="B4" s="7" t="s">
        <v>18</v>
      </c>
      <c r="C4" s="6">
        <v>1</v>
      </c>
      <c r="D4" s="6" t="s">
        <v>17</v>
      </c>
      <c r="E4" s="6">
        <v>3935.12</v>
      </c>
      <c r="F4" s="6">
        <f>0%*E4</f>
        <v>0</v>
      </c>
      <c r="G4" s="6">
        <f t="shared" ref="G4:G6" si="0">E4-F4</f>
        <v>3935.12</v>
      </c>
      <c r="H4" s="6">
        <f t="shared" ref="H4:H6" si="1">2%*G4</f>
        <v>78.702399999999997</v>
      </c>
      <c r="I4" s="6">
        <f t="shared" ref="I4:I6" si="2">1%*G4</f>
        <v>39.351199999999999</v>
      </c>
      <c r="J4" s="6">
        <v>2143.4</v>
      </c>
      <c r="K4" s="8">
        <f t="shared" ref="K4:K6" si="3">J4+I4+H4+G4</f>
        <v>6196.5735999999997</v>
      </c>
      <c r="L4" s="9">
        <v>7304190000</v>
      </c>
      <c r="M4" s="27" t="s">
        <v>28</v>
      </c>
      <c r="N4" s="10">
        <v>0.05</v>
      </c>
      <c r="O4" s="11">
        <v>7.4999999999999997E-2</v>
      </c>
      <c r="P4" s="12">
        <f>N4*K4</f>
        <v>309.82868000000002</v>
      </c>
      <c r="Q4" s="13">
        <f>O4*(K4+P4+R4+S4+T4)</f>
        <v>494.8818266699999</v>
      </c>
      <c r="R4" s="12">
        <f>7%*P4</f>
        <v>21.688007600000002</v>
      </c>
      <c r="S4" s="12">
        <f t="shared" ref="S4:S8" si="4">0.5%*K4</f>
        <v>30.982868</v>
      </c>
      <c r="T4" s="12">
        <f t="shared" ref="T4:T8" si="5">1%*G4</f>
        <v>39.351199999999999</v>
      </c>
    </row>
    <row r="5" spans="1:20" x14ac:dyDescent="0.3">
      <c r="A5" s="6">
        <v>2</v>
      </c>
      <c r="B5" s="7" t="s">
        <v>20</v>
      </c>
      <c r="C5" s="6">
        <v>4</v>
      </c>
      <c r="D5" s="6" t="s">
        <v>17</v>
      </c>
      <c r="E5" s="25">
        <v>14850.4</v>
      </c>
      <c r="F5" s="6">
        <f t="shared" ref="F5:F6" si="6">0%*E5</f>
        <v>0</v>
      </c>
      <c r="G5" s="6">
        <f t="shared" si="0"/>
        <v>14850.4</v>
      </c>
      <c r="H5" s="6">
        <f t="shared" si="1"/>
        <v>297.00799999999998</v>
      </c>
      <c r="I5" s="6">
        <f t="shared" si="2"/>
        <v>148.50399999999999</v>
      </c>
      <c r="J5" s="25">
        <v>8088.78</v>
      </c>
      <c r="K5" s="8">
        <f t="shared" si="3"/>
        <v>23384.691999999999</v>
      </c>
      <c r="L5" s="9">
        <v>7304190000</v>
      </c>
      <c r="M5" s="26" t="s">
        <v>28</v>
      </c>
      <c r="N5" s="14">
        <v>0.05</v>
      </c>
      <c r="O5" s="15">
        <v>7.4999999999999997E-2</v>
      </c>
      <c r="P5" s="12">
        <f>N5*K5</f>
        <v>1169.2346</v>
      </c>
      <c r="Q5" s="16">
        <f>O5*(K5+P5+R5+S5+T5)</f>
        <v>1867.5900361499998</v>
      </c>
      <c r="R5" s="12">
        <f>7%*P5</f>
        <v>81.846422000000004</v>
      </c>
      <c r="S5" s="12">
        <f t="shared" si="4"/>
        <v>116.92345999999999</v>
      </c>
      <c r="T5" s="12">
        <f t="shared" si="5"/>
        <v>148.50399999999999</v>
      </c>
    </row>
    <row r="6" spans="1:20" x14ac:dyDescent="0.3">
      <c r="A6" s="6">
        <v>3</v>
      </c>
      <c r="B6" s="7" t="s">
        <v>21</v>
      </c>
      <c r="C6" s="6">
        <v>1</v>
      </c>
      <c r="D6" s="6" t="s">
        <v>17</v>
      </c>
      <c r="E6" s="25">
        <v>3845.94</v>
      </c>
      <c r="F6" s="6">
        <f t="shared" si="6"/>
        <v>0</v>
      </c>
      <c r="G6" s="6">
        <f t="shared" si="0"/>
        <v>3845.94</v>
      </c>
      <c r="H6" s="6">
        <f t="shared" si="1"/>
        <v>76.918800000000005</v>
      </c>
      <c r="I6" s="6">
        <f t="shared" si="2"/>
        <v>38.459400000000002</v>
      </c>
      <c r="J6" s="25">
        <v>2094.8200000000002</v>
      </c>
      <c r="K6" s="8">
        <f t="shared" si="3"/>
        <v>6056.1382000000003</v>
      </c>
      <c r="L6" s="9">
        <v>7304190000</v>
      </c>
      <c r="M6" s="26" t="s">
        <v>28</v>
      </c>
      <c r="N6" s="10">
        <v>0.05</v>
      </c>
      <c r="O6" s="11">
        <v>7.4999999999999997E-2</v>
      </c>
      <c r="P6" s="12">
        <f>N6*K6</f>
        <v>302.80691000000002</v>
      </c>
      <c r="Q6" s="13">
        <f>O6*(K6+P6+R6+S6+T6)</f>
        <v>483.66612635249999</v>
      </c>
      <c r="R6" s="12">
        <f>7%*P6</f>
        <v>21.196483700000002</v>
      </c>
      <c r="S6" s="12">
        <f t="shared" si="4"/>
        <v>30.280691000000001</v>
      </c>
      <c r="T6" s="12">
        <f t="shared" si="5"/>
        <v>38.459400000000002</v>
      </c>
    </row>
    <row r="7" spans="1:20" x14ac:dyDescent="0.3">
      <c r="A7" s="6"/>
      <c r="B7" s="7"/>
      <c r="C7" s="6"/>
      <c r="D7" s="6"/>
      <c r="E7" s="6"/>
      <c r="F7" s="6"/>
      <c r="G7" s="6"/>
      <c r="H7" s="6"/>
      <c r="I7" s="6"/>
      <c r="J7" s="6"/>
      <c r="K7" s="9"/>
      <c r="L7" s="9"/>
      <c r="M7" s="26"/>
      <c r="N7" s="17"/>
      <c r="O7" s="17"/>
      <c r="P7" s="12"/>
      <c r="Q7" s="12"/>
      <c r="R7" s="12"/>
      <c r="S7" s="12">
        <f t="shared" si="4"/>
        <v>0</v>
      </c>
      <c r="T7" s="12">
        <f t="shared" si="5"/>
        <v>0</v>
      </c>
    </row>
    <row r="8" spans="1:20" ht="21" x14ac:dyDescent="0.4">
      <c r="A8" s="6"/>
      <c r="B8" s="7"/>
      <c r="C8" s="6"/>
      <c r="D8" s="6"/>
      <c r="E8" s="6"/>
      <c r="F8" s="6"/>
      <c r="G8" s="6"/>
      <c r="H8" s="6"/>
      <c r="I8" s="6"/>
      <c r="J8" s="6"/>
      <c r="K8" s="9"/>
      <c r="L8" s="9"/>
      <c r="M8" s="26"/>
      <c r="N8" s="18"/>
      <c r="O8" s="18"/>
      <c r="P8" s="35">
        <f>SUM(P4:P7)</f>
        <v>1781.8701900000001</v>
      </c>
      <c r="Q8" s="35">
        <f>SUM(Q4:Q7)</f>
        <v>2846.1379891725001</v>
      </c>
      <c r="R8" s="12"/>
      <c r="S8" s="12">
        <f t="shared" si="4"/>
        <v>0</v>
      </c>
      <c r="T8" s="12">
        <f t="shared" si="5"/>
        <v>0</v>
      </c>
    </row>
    <row r="9" spans="1:20" ht="21" x14ac:dyDescent="0.4">
      <c r="J9" s="154" t="s">
        <v>61</v>
      </c>
      <c r="K9" s="154"/>
      <c r="L9" s="154"/>
      <c r="M9" s="154"/>
      <c r="N9" s="154"/>
      <c r="O9" s="154"/>
      <c r="P9" s="36">
        <f>P8+Q8</f>
        <v>4628.0081791725006</v>
      </c>
    </row>
    <row r="11" spans="1:20" ht="21" x14ac:dyDescent="0.4">
      <c r="J11" s="154" t="s">
        <v>62</v>
      </c>
      <c r="K11" s="154"/>
      <c r="L11" s="154"/>
      <c r="M11" s="154"/>
      <c r="N11" s="154"/>
      <c r="O11" s="154"/>
      <c r="P11" s="36">
        <f>P9*361</f>
        <v>1670710.9526812728</v>
      </c>
      <c r="Q11" s="155" t="s">
        <v>63</v>
      </c>
      <c r="R11" s="155"/>
    </row>
    <row r="14" spans="1:20" ht="25.8" x14ac:dyDescent="0.5">
      <c r="B14" s="40" t="s">
        <v>69</v>
      </c>
      <c r="E14" s="1"/>
    </row>
    <row r="16" spans="1:20" ht="25.8" x14ac:dyDescent="0.5">
      <c r="B16" s="40" t="s">
        <v>69</v>
      </c>
      <c r="E16" s="1" t="s">
        <v>10</v>
      </c>
    </row>
    <row r="17" spans="1:20" s="50" customFormat="1" x14ac:dyDescent="0.3">
      <c r="A17" s="52" t="s">
        <v>115</v>
      </c>
      <c r="B17" s="51" t="s">
        <v>116</v>
      </c>
      <c r="C17" s="53"/>
      <c r="D17" s="53"/>
      <c r="E17" s="51"/>
      <c r="F17" s="50" t="s">
        <v>117</v>
      </c>
    </row>
    <row r="18" spans="1:20" ht="27" customHeight="1" x14ac:dyDescent="0.3">
      <c r="A18" s="1" t="s">
        <v>0</v>
      </c>
      <c r="B18" s="1" t="s">
        <v>1</v>
      </c>
      <c r="C18" s="1" t="s">
        <v>2</v>
      </c>
      <c r="D18" s="1" t="s">
        <v>3</v>
      </c>
      <c r="E18" s="2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19</v>
      </c>
      <c r="K18" s="3" t="s">
        <v>9</v>
      </c>
      <c r="L18" s="1" t="s">
        <v>10</v>
      </c>
      <c r="M18" s="1" t="s">
        <v>27</v>
      </c>
      <c r="N18" s="5" t="s">
        <v>11</v>
      </c>
      <c r="O18" s="5" t="s">
        <v>12</v>
      </c>
      <c r="P18" s="1" t="s">
        <v>13</v>
      </c>
      <c r="Q18" s="1" t="s">
        <v>22</v>
      </c>
      <c r="R18" s="1" t="s">
        <v>14</v>
      </c>
      <c r="S18" s="1" t="s">
        <v>15</v>
      </c>
      <c r="T18" s="1" t="s">
        <v>16</v>
      </c>
    </row>
    <row r="19" spans="1:20" ht="28.8" x14ac:dyDescent="0.3">
      <c r="A19" s="6">
        <v>1</v>
      </c>
      <c r="B19" s="7" t="s">
        <v>338</v>
      </c>
      <c r="C19" s="6">
        <v>8</v>
      </c>
      <c r="D19" s="6" t="s">
        <v>318</v>
      </c>
      <c r="E19" s="25">
        <v>27089.599999999999</v>
      </c>
      <c r="F19" s="6">
        <f>0%*E19</f>
        <v>0</v>
      </c>
      <c r="G19" s="107">
        <f t="shared" ref="G19:G37" si="7">E19-F19</f>
        <v>27089.599999999999</v>
      </c>
      <c r="H19" s="107">
        <f t="shared" ref="H19:H37" si="8">2%*G19</f>
        <v>541.79200000000003</v>
      </c>
      <c r="I19" s="107">
        <f t="shared" ref="I19:I37" si="9">1%*G19</f>
        <v>270.89600000000002</v>
      </c>
      <c r="J19" s="25">
        <v>4735.6899999999996</v>
      </c>
      <c r="K19" s="87">
        <f t="shared" ref="K19:K37" si="10">J19+I19+H19+G19</f>
        <v>32637.977999999999</v>
      </c>
      <c r="L19" s="9">
        <v>7304190000</v>
      </c>
      <c r="M19" s="27" t="s">
        <v>28</v>
      </c>
      <c r="N19" s="10">
        <v>0.05</v>
      </c>
      <c r="O19" s="11">
        <v>7.4999999999999997E-2</v>
      </c>
      <c r="P19" s="88">
        <f>N19*K19</f>
        <v>1631.8989000000001</v>
      </c>
      <c r="Q19" s="13">
        <f>O19*(K19+P19+R19+S19+T19)</f>
        <v>2611.3646784750003</v>
      </c>
      <c r="R19" s="88">
        <f>7%*P19</f>
        <v>114.23292300000001</v>
      </c>
      <c r="S19" s="88">
        <f t="shared" ref="S19:S37" si="11">0.5%*K19</f>
        <v>163.18988999999999</v>
      </c>
      <c r="T19" s="88">
        <f t="shared" ref="T19:T37" si="12">1%*G19</f>
        <v>270.89600000000002</v>
      </c>
    </row>
    <row r="20" spans="1:20" ht="28.8" x14ac:dyDescent="0.3">
      <c r="A20" s="131">
        <v>2</v>
      </c>
      <c r="B20" t="s">
        <v>339</v>
      </c>
      <c r="C20" s="131">
        <v>9</v>
      </c>
      <c r="D20" s="6" t="s">
        <v>318</v>
      </c>
      <c r="E20" s="30">
        <v>34402.32</v>
      </c>
      <c r="F20" s="6">
        <f t="shared" ref="F20:F37" si="13">0%*E20</f>
        <v>0</v>
      </c>
      <c r="G20" s="107">
        <f t="shared" si="7"/>
        <v>34402.32</v>
      </c>
      <c r="H20" s="107">
        <f t="shared" si="8"/>
        <v>688.04640000000006</v>
      </c>
      <c r="I20" s="107">
        <f t="shared" si="9"/>
        <v>344.02320000000003</v>
      </c>
      <c r="J20" s="30">
        <v>6014.07</v>
      </c>
      <c r="K20" s="87">
        <f t="shared" si="10"/>
        <v>41448.459600000002</v>
      </c>
      <c r="L20" s="9">
        <v>7304190000</v>
      </c>
      <c r="M20" s="27" t="s">
        <v>28</v>
      </c>
      <c r="N20" s="10">
        <v>0.05</v>
      </c>
      <c r="O20" s="11">
        <v>7.4999999999999997E-2</v>
      </c>
      <c r="P20" s="88">
        <f t="shared" ref="P20:P37" si="14">N20*K20</f>
        <v>2072.4229800000003</v>
      </c>
      <c r="Q20" s="13">
        <f t="shared" ref="Q20:Q37" si="15">O20*(K20+P20+R20+S20+T20)</f>
        <v>3316.2913264950007</v>
      </c>
      <c r="R20" s="88">
        <f t="shared" ref="R20:R38" si="16">7%*P20</f>
        <v>145.06960860000004</v>
      </c>
      <c r="S20" s="88">
        <f t="shared" si="11"/>
        <v>207.24229800000001</v>
      </c>
      <c r="T20" s="88">
        <f t="shared" si="12"/>
        <v>344.02320000000003</v>
      </c>
    </row>
    <row r="21" spans="1:20" ht="28.8" x14ac:dyDescent="0.3">
      <c r="A21" s="6">
        <v>3</v>
      </c>
      <c r="B21" t="s">
        <v>340</v>
      </c>
      <c r="C21" s="131">
        <v>1</v>
      </c>
      <c r="D21" s="6" t="s">
        <v>318</v>
      </c>
      <c r="E21" s="30">
        <v>3331.02</v>
      </c>
      <c r="F21" s="6">
        <f t="shared" si="13"/>
        <v>0</v>
      </c>
      <c r="G21" s="107">
        <f t="shared" si="7"/>
        <v>3331.02</v>
      </c>
      <c r="H21" s="107">
        <f t="shared" si="8"/>
        <v>66.620400000000004</v>
      </c>
      <c r="I21" s="107">
        <f t="shared" si="9"/>
        <v>33.310200000000002</v>
      </c>
      <c r="J21">
        <v>582.30999999999995</v>
      </c>
      <c r="K21" s="87">
        <f t="shared" si="10"/>
        <v>4013.2606000000001</v>
      </c>
      <c r="L21" s="9">
        <v>7304190000</v>
      </c>
      <c r="M21" s="27" t="s">
        <v>28</v>
      </c>
      <c r="N21" s="10">
        <v>0.05</v>
      </c>
      <c r="O21" s="11">
        <v>7.4999999999999997E-2</v>
      </c>
      <c r="P21" s="88">
        <f t="shared" si="14"/>
        <v>200.66303000000002</v>
      </c>
      <c r="Q21" s="13">
        <f t="shared" si="15"/>
        <v>321.10099088250001</v>
      </c>
      <c r="R21" s="88">
        <f t="shared" si="16"/>
        <v>14.046412100000003</v>
      </c>
      <c r="S21" s="88">
        <f t="shared" si="11"/>
        <v>20.066303000000001</v>
      </c>
      <c r="T21" s="88">
        <f t="shared" si="12"/>
        <v>33.310200000000002</v>
      </c>
    </row>
    <row r="22" spans="1:20" ht="28.8" x14ac:dyDescent="0.3">
      <c r="A22" s="131">
        <v>4</v>
      </c>
      <c r="B22" t="s">
        <v>341</v>
      </c>
      <c r="C22" s="131">
        <v>1</v>
      </c>
      <c r="D22" s="6" t="s">
        <v>318</v>
      </c>
      <c r="E22" s="30">
        <v>2632.97</v>
      </c>
      <c r="F22" s="6">
        <f t="shared" si="13"/>
        <v>0</v>
      </c>
      <c r="G22" s="107">
        <f t="shared" si="7"/>
        <v>2632.97</v>
      </c>
      <c r="H22" s="107">
        <f t="shared" si="8"/>
        <v>52.659399999999998</v>
      </c>
      <c r="I22" s="107">
        <f t="shared" si="9"/>
        <v>26.329699999999999</v>
      </c>
      <c r="J22">
        <v>460.28</v>
      </c>
      <c r="K22" s="87">
        <f t="shared" si="10"/>
        <v>3172.2390999999998</v>
      </c>
      <c r="L22" s="9">
        <v>7304190000</v>
      </c>
      <c r="M22" s="27" t="s">
        <v>28</v>
      </c>
      <c r="N22" s="10">
        <v>0.05</v>
      </c>
      <c r="O22" s="11">
        <v>7.4999999999999997E-2</v>
      </c>
      <c r="P22" s="88">
        <f t="shared" si="14"/>
        <v>158.61195499999999</v>
      </c>
      <c r="Q22" s="13">
        <f t="shared" si="15"/>
        <v>253.81085905124996</v>
      </c>
      <c r="R22" s="88">
        <f t="shared" si="16"/>
        <v>11.102836850000001</v>
      </c>
      <c r="S22" s="88">
        <f t="shared" si="11"/>
        <v>15.861195499999999</v>
      </c>
      <c r="T22" s="88">
        <f t="shared" si="12"/>
        <v>26.329699999999999</v>
      </c>
    </row>
    <row r="23" spans="1:20" ht="28.8" x14ac:dyDescent="0.3">
      <c r="A23" s="6">
        <v>5</v>
      </c>
      <c r="B23" t="s">
        <v>342</v>
      </c>
      <c r="C23" s="131">
        <v>1</v>
      </c>
      <c r="D23" s="6" t="s">
        <v>318</v>
      </c>
      <c r="E23" s="30">
        <v>3292.24</v>
      </c>
      <c r="F23" s="6">
        <f t="shared" si="13"/>
        <v>0</v>
      </c>
      <c r="G23" s="107">
        <f t="shared" si="7"/>
        <v>3292.24</v>
      </c>
      <c r="H23" s="107">
        <f t="shared" si="8"/>
        <v>65.844799999999992</v>
      </c>
      <c r="I23" s="107">
        <f t="shared" si="9"/>
        <v>32.922399999999996</v>
      </c>
      <c r="J23">
        <v>575.54</v>
      </c>
      <c r="K23" s="87">
        <f t="shared" si="10"/>
        <v>3966.5472</v>
      </c>
      <c r="L23" s="9">
        <v>7304190000</v>
      </c>
      <c r="M23" s="27" t="s">
        <v>28</v>
      </c>
      <c r="N23" s="10">
        <v>0.05</v>
      </c>
      <c r="O23" s="11">
        <v>7.4999999999999997E-2</v>
      </c>
      <c r="P23" s="88">
        <f t="shared" si="14"/>
        <v>198.32736</v>
      </c>
      <c r="Q23" s="13">
        <f t="shared" si="15"/>
        <v>317.36344584000005</v>
      </c>
      <c r="R23" s="88">
        <f t="shared" si="16"/>
        <v>13.882915200000001</v>
      </c>
      <c r="S23" s="88">
        <f t="shared" si="11"/>
        <v>19.832736000000001</v>
      </c>
      <c r="T23" s="88">
        <f t="shared" si="12"/>
        <v>32.922399999999996</v>
      </c>
    </row>
    <row r="24" spans="1:20" ht="28.8" x14ac:dyDescent="0.3">
      <c r="A24" s="131">
        <v>6</v>
      </c>
      <c r="B24" t="s">
        <v>343</v>
      </c>
      <c r="C24" s="131">
        <v>2</v>
      </c>
      <c r="D24" s="6" t="s">
        <v>318</v>
      </c>
      <c r="E24" s="30">
        <v>6351.8</v>
      </c>
      <c r="F24" s="6">
        <f t="shared" si="13"/>
        <v>0</v>
      </c>
      <c r="G24" s="107">
        <f t="shared" si="7"/>
        <v>6351.8</v>
      </c>
      <c r="H24" s="107">
        <f t="shared" si="8"/>
        <v>127.036</v>
      </c>
      <c r="I24" s="107">
        <f t="shared" si="9"/>
        <v>63.518000000000001</v>
      </c>
      <c r="J24" s="30">
        <v>1110.3900000000001</v>
      </c>
      <c r="K24" s="87">
        <f t="shared" si="10"/>
        <v>7652.7440000000006</v>
      </c>
      <c r="L24" s="9">
        <v>7304190000</v>
      </c>
      <c r="M24" s="27" t="s">
        <v>28</v>
      </c>
      <c r="N24" s="10">
        <v>0.05</v>
      </c>
      <c r="O24" s="11">
        <v>7.4999999999999997E-2</v>
      </c>
      <c r="P24" s="88">
        <f t="shared" si="14"/>
        <v>382.63720000000006</v>
      </c>
      <c r="Q24" s="13">
        <f t="shared" si="15"/>
        <v>612.29606430000001</v>
      </c>
      <c r="R24" s="88">
        <f t="shared" si="16"/>
        <v>26.784604000000009</v>
      </c>
      <c r="S24" s="88">
        <f t="shared" si="11"/>
        <v>38.263720000000006</v>
      </c>
      <c r="T24" s="88">
        <f t="shared" si="12"/>
        <v>63.518000000000001</v>
      </c>
    </row>
    <row r="25" spans="1:20" ht="28.8" x14ac:dyDescent="0.3">
      <c r="A25" s="6">
        <v>7</v>
      </c>
      <c r="B25" t="s">
        <v>344</v>
      </c>
      <c r="C25" s="131">
        <v>1</v>
      </c>
      <c r="D25" s="6" t="s">
        <v>318</v>
      </c>
      <c r="E25" s="30">
        <v>3146.81</v>
      </c>
      <c r="F25" s="6">
        <f t="shared" si="13"/>
        <v>0</v>
      </c>
      <c r="G25" s="107">
        <f t="shared" si="7"/>
        <v>3146.81</v>
      </c>
      <c r="H25" s="107">
        <f t="shared" si="8"/>
        <v>62.936199999999999</v>
      </c>
      <c r="I25" s="107">
        <f t="shared" si="9"/>
        <v>31.4681</v>
      </c>
      <c r="J25">
        <v>550.11</v>
      </c>
      <c r="K25" s="87">
        <f t="shared" si="10"/>
        <v>3791.3243000000002</v>
      </c>
      <c r="L25" s="9">
        <v>7304190000</v>
      </c>
      <c r="M25" s="27" t="s">
        <v>28</v>
      </c>
      <c r="N25" s="10">
        <v>0.05</v>
      </c>
      <c r="O25" s="11">
        <v>7.4999999999999997E-2</v>
      </c>
      <c r="P25" s="88">
        <f t="shared" si="14"/>
        <v>189.56621500000003</v>
      </c>
      <c r="Q25" s="13">
        <f t="shared" si="15"/>
        <v>303.34386536624999</v>
      </c>
      <c r="R25" s="88">
        <f t="shared" si="16"/>
        <v>13.269635050000003</v>
      </c>
      <c r="S25" s="88">
        <f t="shared" si="11"/>
        <v>18.956621500000001</v>
      </c>
      <c r="T25" s="88">
        <f t="shared" si="12"/>
        <v>31.4681</v>
      </c>
    </row>
    <row r="26" spans="1:20" ht="28.8" x14ac:dyDescent="0.3">
      <c r="A26" s="131">
        <v>8</v>
      </c>
      <c r="B26" t="s">
        <v>345</v>
      </c>
      <c r="C26" s="131">
        <v>1</v>
      </c>
      <c r="D26" s="6" t="s">
        <v>318</v>
      </c>
      <c r="E26" s="30">
        <v>3001.38</v>
      </c>
      <c r="F26" s="6">
        <f t="shared" si="13"/>
        <v>0</v>
      </c>
      <c r="G26" s="107">
        <f t="shared" si="7"/>
        <v>3001.38</v>
      </c>
      <c r="H26" s="107">
        <f t="shared" si="8"/>
        <v>60.027600000000007</v>
      </c>
      <c r="I26" s="107">
        <f t="shared" si="9"/>
        <v>30.013800000000003</v>
      </c>
      <c r="J26">
        <v>524.69000000000005</v>
      </c>
      <c r="K26" s="87">
        <f t="shared" si="10"/>
        <v>3616.1114000000002</v>
      </c>
      <c r="L26" s="9">
        <v>7304190000</v>
      </c>
      <c r="M26" s="27" t="s">
        <v>28</v>
      </c>
      <c r="N26" s="10">
        <v>0.05</v>
      </c>
      <c r="O26" s="11">
        <v>7.4999999999999997E-2</v>
      </c>
      <c r="P26" s="88">
        <f t="shared" si="14"/>
        <v>180.80557000000002</v>
      </c>
      <c r="Q26" s="13">
        <f t="shared" si="15"/>
        <v>289.32507876750003</v>
      </c>
      <c r="R26" s="88">
        <f t="shared" si="16"/>
        <v>12.656389900000002</v>
      </c>
      <c r="S26" s="88">
        <f t="shared" si="11"/>
        <v>18.080557000000002</v>
      </c>
      <c r="T26" s="88">
        <f t="shared" si="12"/>
        <v>30.013800000000003</v>
      </c>
    </row>
    <row r="27" spans="1:20" ht="28.8" x14ac:dyDescent="0.3">
      <c r="A27" s="6">
        <v>9</v>
      </c>
      <c r="B27" t="s">
        <v>346</v>
      </c>
      <c r="C27" s="131">
        <v>1</v>
      </c>
      <c r="D27" s="6" t="s">
        <v>318</v>
      </c>
      <c r="E27" s="30">
        <v>2943.21</v>
      </c>
      <c r="F27" s="6">
        <f t="shared" si="13"/>
        <v>0</v>
      </c>
      <c r="G27" s="107">
        <f t="shared" si="7"/>
        <v>2943.21</v>
      </c>
      <c r="H27" s="107">
        <f t="shared" si="8"/>
        <v>58.864200000000004</v>
      </c>
      <c r="I27" s="107">
        <f t="shared" si="9"/>
        <v>29.432100000000002</v>
      </c>
      <c r="J27">
        <v>514.52</v>
      </c>
      <c r="K27" s="87">
        <f t="shared" si="10"/>
        <v>3546.0263</v>
      </c>
      <c r="L27" s="9">
        <v>7304190000</v>
      </c>
      <c r="M27" s="27" t="s">
        <v>28</v>
      </c>
      <c r="N27" s="10">
        <v>0.05</v>
      </c>
      <c r="O27" s="11">
        <v>7.4999999999999997E-2</v>
      </c>
      <c r="P27" s="88">
        <f t="shared" si="14"/>
        <v>177.30131500000002</v>
      </c>
      <c r="Q27" s="13">
        <f t="shared" si="15"/>
        <v>283.71757039125004</v>
      </c>
      <c r="R27" s="88">
        <f t="shared" si="16"/>
        <v>12.411092050000002</v>
      </c>
      <c r="S27" s="88">
        <f t="shared" si="11"/>
        <v>17.730131499999999</v>
      </c>
      <c r="T27" s="88">
        <f t="shared" si="12"/>
        <v>29.432100000000002</v>
      </c>
    </row>
    <row r="28" spans="1:20" ht="28.8" x14ac:dyDescent="0.3">
      <c r="A28" s="131">
        <v>10</v>
      </c>
      <c r="B28" t="s">
        <v>347</v>
      </c>
      <c r="C28" s="131">
        <v>1</v>
      </c>
      <c r="D28" s="6" t="s">
        <v>318</v>
      </c>
      <c r="E28" s="30">
        <v>2914.13</v>
      </c>
      <c r="F28" s="6">
        <f t="shared" si="13"/>
        <v>0</v>
      </c>
      <c r="G28" s="107">
        <f t="shared" si="7"/>
        <v>2914.13</v>
      </c>
      <c r="H28" s="107">
        <f t="shared" si="8"/>
        <v>58.282600000000002</v>
      </c>
      <c r="I28" s="107">
        <f t="shared" si="9"/>
        <v>29.141300000000001</v>
      </c>
      <c r="J28">
        <v>509.44</v>
      </c>
      <c r="K28" s="87">
        <f t="shared" si="10"/>
        <v>3510.9939000000004</v>
      </c>
      <c r="L28" s="9">
        <v>7304190000</v>
      </c>
      <c r="M28" s="27" t="s">
        <v>28</v>
      </c>
      <c r="N28" s="10">
        <v>0.05</v>
      </c>
      <c r="O28" s="11">
        <v>7.4999999999999997E-2</v>
      </c>
      <c r="P28" s="88">
        <f t="shared" si="14"/>
        <v>175.54969500000004</v>
      </c>
      <c r="Q28" s="13">
        <f t="shared" si="15"/>
        <v>280.91462573625</v>
      </c>
      <c r="R28" s="88">
        <f t="shared" si="16"/>
        <v>12.288478650000004</v>
      </c>
      <c r="S28" s="88">
        <f t="shared" si="11"/>
        <v>17.554969500000002</v>
      </c>
      <c r="T28" s="88">
        <f t="shared" si="12"/>
        <v>29.141300000000001</v>
      </c>
    </row>
    <row r="29" spans="1:20" ht="28.8" x14ac:dyDescent="0.3">
      <c r="A29" s="6">
        <v>11</v>
      </c>
      <c r="B29" t="s">
        <v>348</v>
      </c>
      <c r="C29" s="131">
        <v>1</v>
      </c>
      <c r="D29" s="6" t="s">
        <v>318</v>
      </c>
      <c r="E29" s="30">
        <v>2817.18</v>
      </c>
      <c r="F29" s="6">
        <f t="shared" si="13"/>
        <v>0</v>
      </c>
      <c r="G29" s="107">
        <f t="shared" si="7"/>
        <v>2817.18</v>
      </c>
      <c r="H29" s="107">
        <f t="shared" si="8"/>
        <v>56.343599999999995</v>
      </c>
      <c r="I29" s="107">
        <f t="shared" si="9"/>
        <v>28.171799999999998</v>
      </c>
      <c r="J29">
        <v>492.49</v>
      </c>
      <c r="K29" s="87">
        <f t="shared" si="10"/>
        <v>3394.1853999999998</v>
      </c>
      <c r="L29" s="9">
        <v>7304190000</v>
      </c>
      <c r="M29" s="27" t="s">
        <v>28</v>
      </c>
      <c r="N29" s="10">
        <v>0.05</v>
      </c>
      <c r="O29" s="11">
        <v>7.4999999999999997E-2</v>
      </c>
      <c r="P29" s="88">
        <f t="shared" si="14"/>
        <v>169.70927</v>
      </c>
      <c r="Q29" s="13">
        <f t="shared" si="15"/>
        <v>271.56877844249999</v>
      </c>
      <c r="R29" s="88">
        <f t="shared" si="16"/>
        <v>11.879648900000001</v>
      </c>
      <c r="S29" s="88">
        <f t="shared" si="11"/>
        <v>16.970927</v>
      </c>
      <c r="T29" s="88">
        <f t="shared" si="12"/>
        <v>28.171799999999998</v>
      </c>
    </row>
    <row r="30" spans="1:20" ht="28.8" x14ac:dyDescent="0.3">
      <c r="A30" s="131">
        <v>12</v>
      </c>
      <c r="B30" t="s">
        <v>349</v>
      </c>
      <c r="C30" s="131">
        <v>1</v>
      </c>
      <c r="D30" s="6" t="s">
        <v>318</v>
      </c>
      <c r="E30" s="30">
        <v>2778.4</v>
      </c>
      <c r="F30" s="6">
        <f t="shared" si="13"/>
        <v>0</v>
      </c>
      <c r="G30" s="107">
        <f t="shared" si="7"/>
        <v>2778.4</v>
      </c>
      <c r="H30" s="107">
        <f t="shared" si="8"/>
        <v>55.568000000000005</v>
      </c>
      <c r="I30" s="107">
        <f t="shared" si="9"/>
        <v>27.784000000000002</v>
      </c>
      <c r="J30">
        <v>485.71</v>
      </c>
      <c r="K30" s="87">
        <f t="shared" si="10"/>
        <v>3347.462</v>
      </c>
      <c r="L30" s="9">
        <v>7304190000</v>
      </c>
      <c r="M30" s="27" t="s">
        <v>28</v>
      </c>
      <c r="N30" s="10">
        <v>0.05</v>
      </c>
      <c r="O30" s="11">
        <v>7.4999999999999997E-2</v>
      </c>
      <c r="P30" s="88">
        <f t="shared" si="14"/>
        <v>167.37310000000002</v>
      </c>
      <c r="Q30" s="13">
        <f t="shared" si="15"/>
        <v>267.83043952500003</v>
      </c>
      <c r="R30" s="88">
        <f t="shared" si="16"/>
        <v>11.716117000000002</v>
      </c>
      <c r="S30" s="88">
        <f t="shared" si="11"/>
        <v>16.737310000000001</v>
      </c>
      <c r="T30" s="88">
        <f t="shared" si="12"/>
        <v>27.784000000000002</v>
      </c>
    </row>
    <row r="31" spans="1:20" ht="28.8" x14ac:dyDescent="0.3">
      <c r="A31" s="6">
        <v>13</v>
      </c>
      <c r="B31" t="s">
        <v>350</v>
      </c>
      <c r="C31" s="131">
        <v>1</v>
      </c>
      <c r="D31" s="6" t="s">
        <v>318</v>
      </c>
      <c r="E31" s="30">
        <v>2729.92</v>
      </c>
      <c r="F31" s="6">
        <f t="shared" si="13"/>
        <v>0</v>
      </c>
      <c r="G31" s="107">
        <f t="shared" si="7"/>
        <v>2729.92</v>
      </c>
      <c r="H31" s="107">
        <f t="shared" si="8"/>
        <v>54.598400000000005</v>
      </c>
      <c r="I31" s="107">
        <f t="shared" si="9"/>
        <v>27.299200000000003</v>
      </c>
      <c r="J31">
        <v>477.23</v>
      </c>
      <c r="K31" s="87">
        <f t="shared" si="10"/>
        <v>3289.0475999999999</v>
      </c>
      <c r="L31" s="9">
        <v>7304190000</v>
      </c>
      <c r="M31" s="27" t="s">
        <v>28</v>
      </c>
      <c r="N31" s="10">
        <v>0.05</v>
      </c>
      <c r="O31" s="11">
        <v>7.4999999999999997E-2</v>
      </c>
      <c r="P31" s="88">
        <f t="shared" si="14"/>
        <v>164.45238000000001</v>
      </c>
      <c r="Q31" s="13">
        <f t="shared" si="15"/>
        <v>263.15670634499998</v>
      </c>
      <c r="R31" s="88">
        <f t="shared" si="16"/>
        <v>11.511666600000002</v>
      </c>
      <c r="S31" s="88">
        <f t="shared" si="11"/>
        <v>16.445238</v>
      </c>
      <c r="T31" s="88">
        <f t="shared" si="12"/>
        <v>27.299200000000003</v>
      </c>
    </row>
    <row r="32" spans="1:20" ht="28.8" x14ac:dyDescent="0.3">
      <c r="A32" s="131">
        <v>14</v>
      </c>
      <c r="B32" t="s">
        <v>351</v>
      </c>
      <c r="C32" s="131">
        <v>1</v>
      </c>
      <c r="D32" s="6" t="s">
        <v>318</v>
      </c>
      <c r="E32" s="30">
        <v>2710.53</v>
      </c>
      <c r="F32" s="6">
        <f t="shared" si="13"/>
        <v>0</v>
      </c>
      <c r="G32" s="107">
        <f t="shared" si="7"/>
        <v>2710.53</v>
      </c>
      <c r="H32" s="107">
        <f t="shared" si="8"/>
        <v>54.210600000000007</v>
      </c>
      <c r="I32" s="107">
        <f t="shared" si="9"/>
        <v>27.105300000000003</v>
      </c>
      <c r="J32">
        <v>473.84</v>
      </c>
      <c r="K32" s="87">
        <f t="shared" si="10"/>
        <v>3265.6859000000004</v>
      </c>
      <c r="L32" s="9">
        <v>7304190000</v>
      </c>
      <c r="M32" s="27" t="s">
        <v>28</v>
      </c>
      <c r="N32" s="10">
        <v>0.05</v>
      </c>
      <c r="O32" s="11">
        <v>7.4999999999999997E-2</v>
      </c>
      <c r="P32" s="88">
        <f t="shared" si="14"/>
        <v>163.28429500000004</v>
      </c>
      <c r="Q32" s="13">
        <f t="shared" si="15"/>
        <v>261.28753688625</v>
      </c>
      <c r="R32" s="88">
        <f t="shared" si="16"/>
        <v>11.429900650000004</v>
      </c>
      <c r="S32" s="88">
        <f t="shared" si="11"/>
        <v>16.328429500000002</v>
      </c>
      <c r="T32" s="88">
        <f t="shared" si="12"/>
        <v>27.105300000000003</v>
      </c>
    </row>
    <row r="33" spans="1:20" ht="28.8" x14ac:dyDescent="0.3">
      <c r="A33" s="6">
        <v>15</v>
      </c>
      <c r="B33" t="s">
        <v>352</v>
      </c>
      <c r="C33" s="131">
        <v>1</v>
      </c>
      <c r="D33" s="6" t="s">
        <v>318</v>
      </c>
      <c r="E33" s="30">
        <v>2681.45</v>
      </c>
      <c r="F33" s="6">
        <f t="shared" si="13"/>
        <v>0</v>
      </c>
      <c r="G33" s="107">
        <f t="shared" si="7"/>
        <v>2681.45</v>
      </c>
      <c r="H33" s="107">
        <f t="shared" si="8"/>
        <v>53.628999999999998</v>
      </c>
      <c r="I33" s="107">
        <f t="shared" si="9"/>
        <v>26.814499999999999</v>
      </c>
      <c r="J33">
        <v>468.76</v>
      </c>
      <c r="K33" s="87">
        <f t="shared" si="10"/>
        <v>3230.6534999999999</v>
      </c>
      <c r="L33" s="9">
        <v>7304190000</v>
      </c>
      <c r="M33" s="27" t="s">
        <v>28</v>
      </c>
      <c r="N33" s="10">
        <v>0.05</v>
      </c>
      <c r="O33" s="11">
        <v>7.4999999999999997E-2</v>
      </c>
      <c r="P33" s="88">
        <f t="shared" si="14"/>
        <v>161.53267500000001</v>
      </c>
      <c r="Q33" s="13">
        <f t="shared" si="15"/>
        <v>258.48459223124996</v>
      </c>
      <c r="R33" s="88">
        <f t="shared" si="16"/>
        <v>11.307287250000002</v>
      </c>
      <c r="S33" s="88">
        <f t="shared" si="11"/>
        <v>16.153267499999998</v>
      </c>
      <c r="T33" s="88">
        <f t="shared" si="12"/>
        <v>26.814499999999999</v>
      </c>
    </row>
    <row r="34" spans="1:20" ht="28.8" x14ac:dyDescent="0.3">
      <c r="A34" s="131">
        <v>16</v>
      </c>
      <c r="B34" t="s">
        <v>353</v>
      </c>
      <c r="C34" s="131">
        <v>2</v>
      </c>
      <c r="D34" s="6" t="s">
        <v>318</v>
      </c>
      <c r="E34" s="30">
        <v>5227.16</v>
      </c>
      <c r="F34" s="6">
        <f t="shared" si="13"/>
        <v>0</v>
      </c>
      <c r="G34" s="107">
        <f t="shared" si="7"/>
        <v>5227.16</v>
      </c>
      <c r="H34" s="107">
        <f t="shared" si="8"/>
        <v>104.5432</v>
      </c>
      <c r="I34" s="107">
        <f t="shared" si="9"/>
        <v>52.271599999999999</v>
      </c>
      <c r="J34">
        <v>913.79</v>
      </c>
      <c r="K34" s="87">
        <f t="shared" si="10"/>
        <v>6297.7647999999999</v>
      </c>
      <c r="L34" s="9">
        <v>7304190000</v>
      </c>
      <c r="M34" s="27" t="s">
        <v>28</v>
      </c>
      <c r="N34" s="10">
        <v>0.05</v>
      </c>
      <c r="O34" s="11">
        <v>7.4999999999999997E-2</v>
      </c>
      <c r="P34" s="88">
        <f t="shared" si="14"/>
        <v>314.88824</v>
      </c>
      <c r="Q34" s="13">
        <f t="shared" si="15"/>
        <v>503.88417305999997</v>
      </c>
      <c r="R34" s="88">
        <f t="shared" si="16"/>
        <v>22.042176800000004</v>
      </c>
      <c r="S34" s="88">
        <f t="shared" si="11"/>
        <v>31.488824000000001</v>
      </c>
      <c r="T34" s="88">
        <f t="shared" si="12"/>
        <v>52.271599999999999</v>
      </c>
    </row>
    <row r="35" spans="1:20" ht="43.2" x14ac:dyDescent="0.3">
      <c r="A35" s="131">
        <v>17</v>
      </c>
      <c r="B35" s="132" t="s">
        <v>354</v>
      </c>
      <c r="C35" s="131">
        <v>1</v>
      </c>
      <c r="E35" s="30">
        <v>3935.12</v>
      </c>
      <c r="F35" s="6">
        <f t="shared" si="13"/>
        <v>0</v>
      </c>
      <c r="G35" s="107">
        <f t="shared" si="7"/>
        <v>3935.12</v>
      </c>
      <c r="H35" s="107">
        <f t="shared" si="8"/>
        <v>78.702399999999997</v>
      </c>
      <c r="I35" s="107">
        <f t="shared" si="9"/>
        <v>39.351199999999999</v>
      </c>
      <c r="J35" s="30">
        <v>2143.4</v>
      </c>
      <c r="K35" s="87">
        <f t="shared" si="10"/>
        <v>6196.5735999999997</v>
      </c>
      <c r="L35">
        <v>7304190000</v>
      </c>
      <c r="M35" s="27" t="s">
        <v>28</v>
      </c>
      <c r="N35" s="10">
        <v>0.05</v>
      </c>
      <c r="O35" s="11">
        <v>7.4999999999999997E-2</v>
      </c>
      <c r="P35" s="88">
        <f t="shared" si="14"/>
        <v>309.82868000000002</v>
      </c>
      <c r="Q35" s="13">
        <f t="shared" si="15"/>
        <v>494.8818266699999</v>
      </c>
      <c r="R35" s="88">
        <f t="shared" si="16"/>
        <v>21.688007600000002</v>
      </c>
      <c r="S35" s="88">
        <f t="shared" si="11"/>
        <v>30.982868</v>
      </c>
      <c r="T35" s="88">
        <f t="shared" si="12"/>
        <v>39.351199999999999</v>
      </c>
    </row>
    <row r="36" spans="1:20" ht="43.2" x14ac:dyDescent="0.3">
      <c r="A36" s="131">
        <v>18</v>
      </c>
      <c r="B36" s="132" t="s">
        <v>355</v>
      </c>
      <c r="C36" s="131">
        <v>4</v>
      </c>
      <c r="E36" s="30">
        <v>14850.4</v>
      </c>
      <c r="F36" s="6">
        <f t="shared" si="13"/>
        <v>0</v>
      </c>
      <c r="G36" s="107">
        <f t="shared" si="7"/>
        <v>14850.4</v>
      </c>
      <c r="H36" s="107">
        <f t="shared" si="8"/>
        <v>297.00799999999998</v>
      </c>
      <c r="I36" s="107">
        <f t="shared" si="9"/>
        <v>148.50399999999999</v>
      </c>
      <c r="J36" s="30">
        <v>8088.78</v>
      </c>
      <c r="K36" s="87">
        <f t="shared" si="10"/>
        <v>23384.691999999999</v>
      </c>
      <c r="L36">
        <v>7304190000</v>
      </c>
      <c r="M36" s="27" t="s">
        <v>28</v>
      </c>
      <c r="N36" s="10">
        <v>0.05</v>
      </c>
      <c r="O36" s="11">
        <v>7.4999999999999997E-2</v>
      </c>
      <c r="P36" s="88">
        <f t="shared" si="14"/>
        <v>1169.2346</v>
      </c>
      <c r="Q36" s="13">
        <f t="shared" si="15"/>
        <v>1867.5900361499998</v>
      </c>
      <c r="R36" s="88">
        <f t="shared" si="16"/>
        <v>81.846422000000004</v>
      </c>
      <c r="S36" s="88">
        <f t="shared" si="11"/>
        <v>116.92345999999999</v>
      </c>
      <c r="T36" s="88">
        <f t="shared" si="12"/>
        <v>148.50399999999999</v>
      </c>
    </row>
    <row r="37" spans="1:20" ht="43.2" x14ac:dyDescent="0.3">
      <c r="A37" s="131">
        <v>19</v>
      </c>
      <c r="B37" s="132" t="s">
        <v>356</v>
      </c>
      <c r="C37" s="131">
        <v>1</v>
      </c>
      <c r="E37" s="30">
        <v>3845.94</v>
      </c>
      <c r="F37" s="6">
        <f t="shared" si="13"/>
        <v>0</v>
      </c>
      <c r="G37" s="107">
        <f t="shared" si="7"/>
        <v>3845.94</v>
      </c>
      <c r="H37" s="107">
        <f t="shared" si="8"/>
        <v>76.918800000000005</v>
      </c>
      <c r="I37" s="107">
        <f t="shared" si="9"/>
        <v>38.459400000000002</v>
      </c>
      <c r="J37" s="30">
        <v>2094.8200000000002</v>
      </c>
      <c r="K37" s="87">
        <f t="shared" si="10"/>
        <v>6056.1382000000003</v>
      </c>
      <c r="L37">
        <v>7304190000</v>
      </c>
      <c r="M37" s="27" t="s">
        <v>28</v>
      </c>
      <c r="N37" s="10">
        <v>0.05</v>
      </c>
      <c r="O37" s="11">
        <v>7.4999999999999997E-2</v>
      </c>
      <c r="P37" s="88">
        <f t="shared" si="14"/>
        <v>302.80691000000002</v>
      </c>
      <c r="Q37" s="13">
        <f t="shared" si="15"/>
        <v>483.66612635249999</v>
      </c>
      <c r="R37" s="88">
        <f t="shared" si="16"/>
        <v>21.196483700000002</v>
      </c>
      <c r="S37" s="88">
        <f t="shared" si="11"/>
        <v>30.280691000000001</v>
      </c>
      <c r="T37" s="88">
        <f t="shared" si="12"/>
        <v>38.459400000000002</v>
      </c>
    </row>
    <row r="38" spans="1:20" ht="18" x14ac:dyDescent="0.35">
      <c r="P38" s="133">
        <f>SUM(P19:P37)</f>
        <v>8290.89437</v>
      </c>
      <c r="Q38" s="133">
        <f>SUM(Q19:Q37)</f>
        <v>13261.878720967501</v>
      </c>
      <c r="R38" s="134">
        <f t="shared" si="16"/>
        <v>580.36260590000006</v>
      </c>
    </row>
    <row r="40" spans="1:20" ht="18" x14ac:dyDescent="0.35">
      <c r="M40" s="156" t="s">
        <v>334</v>
      </c>
      <c r="N40" s="157"/>
      <c r="O40" s="157"/>
      <c r="P40" s="128">
        <v>8290.89</v>
      </c>
    </row>
    <row r="41" spans="1:20" ht="18" x14ac:dyDescent="0.35">
      <c r="M41" s="156" t="s">
        <v>335</v>
      </c>
      <c r="N41" s="157"/>
      <c r="O41" s="157"/>
      <c r="P41" s="128">
        <v>13261.88</v>
      </c>
    </row>
    <row r="42" spans="1:20" ht="18" x14ac:dyDescent="0.35">
      <c r="K42" s="158" t="s">
        <v>336</v>
      </c>
      <c r="L42" s="158"/>
      <c r="M42" s="158"/>
      <c r="N42" s="158"/>
      <c r="O42" s="158"/>
      <c r="P42" s="128">
        <f>SUM(P40:P41)</f>
        <v>21552.769999999997</v>
      </c>
    </row>
    <row r="43" spans="1:20" ht="18" x14ac:dyDescent="0.35">
      <c r="J43" s="158" t="s">
        <v>357</v>
      </c>
      <c r="K43" s="158"/>
      <c r="L43" s="158"/>
      <c r="M43" s="158"/>
      <c r="N43" s="158"/>
      <c r="O43" s="158"/>
      <c r="P43" s="158"/>
      <c r="Q43" s="158"/>
    </row>
  </sheetData>
  <mergeCells count="7">
    <mergeCell ref="K42:O42"/>
    <mergeCell ref="J43:Q43"/>
    <mergeCell ref="J9:O9"/>
    <mergeCell ref="J11:O11"/>
    <mergeCell ref="Q11:R11"/>
    <mergeCell ref="M40:O40"/>
    <mergeCell ref="M41:O4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F09C-311E-4BE1-B64A-132F0542B35D}">
  <dimension ref="A2:AF8"/>
  <sheetViews>
    <sheetView workbookViewId="0">
      <selection activeCell="B19" sqref="B19"/>
    </sheetView>
  </sheetViews>
  <sheetFormatPr defaultRowHeight="14.4" x14ac:dyDescent="0.3"/>
  <cols>
    <col min="1" max="1" width="5.6640625" bestFit="1" customWidth="1"/>
    <col min="2" max="2" width="40" customWidth="1"/>
    <col min="3" max="3" width="18" bestFit="1" customWidth="1"/>
    <col min="4" max="4" width="9.33203125" bestFit="1" customWidth="1"/>
    <col min="5" max="5" width="15.21875" bestFit="1" customWidth="1"/>
    <col min="6" max="6" width="14.77734375" bestFit="1" customWidth="1"/>
    <col min="7" max="7" width="17.21875" bestFit="1" customWidth="1"/>
    <col min="8" max="9" width="11.21875" customWidth="1"/>
    <col min="10" max="10" width="10.77734375" bestFit="1" customWidth="1"/>
    <col min="11" max="11" width="14.44140625" customWidth="1"/>
    <col min="12" max="12" width="13.77734375" bestFit="1" customWidth="1"/>
    <col min="13" max="13" width="46.5546875" customWidth="1"/>
    <col min="15" max="15" width="14.33203125" bestFit="1" customWidth="1"/>
    <col min="16" max="16" width="22.77734375" bestFit="1" customWidth="1"/>
    <col min="17" max="17" width="17.6640625" customWidth="1"/>
    <col min="18" max="18" width="20.5546875" bestFit="1" customWidth="1"/>
    <col min="19" max="19" width="13.44140625" bestFit="1" customWidth="1"/>
    <col min="20" max="20" width="12.44140625" bestFit="1" customWidth="1"/>
    <col min="22" max="22" width="20.88671875" customWidth="1"/>
    <col min="26" max="26" width="23.109375" bestFit="1" customWidth="1"/>
    <col min="27" max="27" width="60.6640625" bestFit="1" customWidth="1"/>
  </cols>
  <sheetData>
    <row r="2" spans="1:32" s="38" customFormat="1" ht="52.5" customHeight="1" x14ac:dyDescent="0.3">
      <c r="A2" s="54" t="s">
        <v>0</v>
      </c>
      <c r="B2" s="55" t="s">
        <v>1</v>
      </c>
      <c r="C2" s="55" t="s">
        <v>258</v>
      </c>
      <c r="D2" s="56" t="s">
        <v>259</v>
      </c>
      <c r="E2" s="56" t="s">
        <v>260</v>
      </c>
      <c r="F2" s="56" t="s">
        <v>261</v>
      </c>
      <c r="G2" s="57" t="s">
        <v>262</v>
      </c>
      <c r="H2" s="54" t="s">
        <v>2</v>
      </c>
      <c r="I2" s="54" t="s">
        <v>3</v>
      </c>
      <c r="J2" s="58" t="s">
        <v>4</v>
      </c>
      <c r="K2" s="55" t="s">
        <v>5</v>
      </c>
      <c r="L2" s="59" t="s">
        <v>6</v>
      </c>
      <c r="M2" s="55" t="s">
        <v>7</v>
      </c>
      <c r="N2" s="55" t="s">
        <v>8</v>
      </c>
      <c r="O2" s="55" t="s">
        <v>19</v>
      </c>
      <c r="P2" s="60" t="s">
        <v>9</v>
      </c>
      <c r="Q2" s="55" t="s">
        <v>10</v>
      </c>
      <c r="R2" s="55" t="s">
        <v>27</v>
      </c>
      <c r="S2" s="61" t="s">
        <v>11</v>
      </c>
      <c r="T2" s="61" t="s">
        <v>12</v>
      </c>
      <c r="U2" s="55" t="s">
        <v>13</v>
      </c>
      <c r="V2" s="55" t="s">
        <v>22</v>
      </c>
      <c r="W2" s="55" t="s">
        <v>14</v>
      </c>
      <c r="X2" s="55" t="s">
        <v>15</v>
      </c>
      <c r="Y2" s="55" t="s">
        <v>16</v>
      </c>
      <c r="Z2" s="62" t="s">
        <v>263</v>
      </c>
      <c r="AA2" s="63" t="s">
        <v>264</v>
      </c>
      <c r="AB2" s="45" t="s">
        <v>265</v>
      </c>
      <c r="AF2" s="45"/>
    </row>
    <row r="3" spans="1:32" s="43" customFormat="1" ht="16.5" customHeight="1" x14ac:dyDescent="0.3">
      <c r="A3" s="46">
        <v>1</v>
      </c>
      <c r="B3" s="41" t="s">
        <v>239</v>
      </c>
      <c r="C3" s="41" t="s">
        <v>240</v>
      </c>
      <c r="D3" s="41"/>
      <c r="E3" s="41"/>
      <c r="F3" s="41"/>
      <c r="G3" s="41"/>
      <c r="H3" s="46"/>
      <c r="I3" s="46"/>
      <c r="J3" s="47"/>
      <c r="K3" s="48"/>
      <c r="L3" s="47">
        <v>493231.51</v>
      </c>
      <c r="M3" s="48"/>
      <c r="N3" s="48"/>
      <c r="O3" s="47"/>
      <c r="P3" s="65"/>
      <c r="Q3" s="41"/>
      <c r="R3" s="66"/>
      <c r="S3" s="67"/>
      <c r="T3" s="67"/>
      <c r="U3" s="68"/>
      <c r="V3" s="68"/>
      <c r="W3" s="68"/>
      <c r="X3" s="68"/>
      <c r="Y3" s="68"/>
      <c r="Z3" s="72" t="s">
        <v>241</v>
      </c>
      <c r="AA3" s="69" t="s">
        <v>242</v>
      </c>
      <c r="AB3" s="69" t="s">
        <v>215</v>
      </c>
      <c r="AF3" s="70"/>
    </row>
    <row r="4" spans="1:32" s="43" customFormat="1" ht="16.5" customHeight="1" x14ac:dyDescent="0.3">
      <c r="A4" s="71">
        <v>2</v>
      </c>
      <c r="B4" s="41" t="s">
        <v>107</v>
      </c>
      <c r="C4" s="41" t="s">
        <v>247</v>
      </c>
      <c r="D4" s="41"/>
      <c r="E4" s="41"/>
      <c r="F4" s="41"/>
      <c r="G4" s="41"/>
      <c r="H4" s="46"/>
      <c r="I4" s="46"/>
      <c r="J4" s="47"/>
      <c r="K4" s="48"/>
      <c r="L4" s="47">
        <v>2284030</v>
      </c>
      <c r="M4" s="48"/>
      <c r="N4" s="48"/>
      <c r="O4" s="47"/>
      <c r="P4" s="65"/>
      <c r="Q4" s="41"/>
      <c r="R4" s="66"/>
      <c r="S4" s="67"/>
      <c r="T4" s="67"/>
      <c r="U4" s="68"/>
      <c r="V4" s="68"/>
      <c r="W4" s="68"/>
      <c r="X4" s="68"/>
      <c r="Y4" s="68"/>
      <c r="Z4" s="49" t="s">
        <v>248</v>
      </c>
      <c r="AA4" s="69" t="s">
        <v>249</v>
      </c>
      <c r="AB4" s="69" t="s">
        <v>215</v>
      </c>
      <c r="AF4" s="70"/>
    </row>
    <row r="5" spans="1:32" s="43" customFormat="1" ht="16.5" customHeight="1" x14ac:dyDescent="0.3">
      <c r="A5" s="71">
        <v>3</v>
      </c>
      <c r="B5" s="41" t="s">
        <v>108</v>
      </c>
      <c r="C5" s="41" t="s">
        <v>250</v>
      </c>
      <c r="D5" s="41"/>
      <c r="E5" s="41"/>
      <c r="F5" s="41"/>
      <c r="G5" s="41"/>
      <c r="H5" s="46"/>
      <c r="I5" s="46"/>
      <c r="J5" s="47"/>
      <c r="K5" s="48"/>
      <c r="L5" s="47">
        <v>277000</v>
      </c>
      <c r="M5" s="48"/>
      <c r="N5" s="48"/>
      <c r="O5" s="47"/>
      <c r="P5" s="65"/>
      <c r="Q5" s="41"/>
      <c r="R5" s="66"/>
      <c r="S5" s="67"/>
      <c r="T5" s="67"/>
      <c r="U5" s="68"/>
      <c r="V5" s="68"/>
      <c r="W5" s="68"/>
      <c r="X5" s="68"/>
      <c r="Y5" s="68"/>
      <c r="Z5" s="72" t="s">
        <v>251</v>
      </c>
      <c r="AA5" s="69" t="s">
        <v>252</v>
      </c>
      <c r="AB5" s="69" t="s">
        <v>215</v>
      </c>
      <c r="AF5" s="70"/>
    </row>
    <row r="6" spans="1:32" s="43" customFormat="1" ht="16.5" customHeight="1" x14ac:dyDescent="0.3">
      <c r="A6" s="46">
        <v>4</v>
      </c>
      <c r="B6" s="41" t="s">
        <v>109</v>
      </c>
      <c r="C6" s="41" t="s">
        <v>253</v>
      </c>
      <c r="D6" s="41"/>
      <c r="E6" s="41"/>
      <c r="F6" s="41"/>
      <c r="G6" s="41"/>
      <c r="H6" s="46"/>
      <c r="I6" s="46"/>
      <c r="J6" s="47"/>
      <c r="K6" s="48"/>
      <c r="L6" s="47">
        <v>1176074.1599999999</v>
      </c>
      <c r="M6" s="48"/>
      <c r="N6" s="48"/>
      <c r="O6" s="47"/>
      <c r="P6" s="65"/>
      <c r="Q6" s="41"/>
      <c r="R6" s="66"/>
      <c r="S6" s="67"/>
      <c r="T6" s="67"/>
      <c r="U6" s="68"/>
      <c r="V6" s="68"/>
      <c r="W6" s="68"/>
      <c r="X6" s="68"/>
      <c r="Y6" s="68"/>
      <c r="Z6" s="72" t="s">
        <v>254</v>
      </c>
      <c r="AA6" s="69" t="s">
        <v>255</v>
      </c>
      <c r="AB6" s="69" t="s">
        <v>215</v>
      </c>
      <c r="AF6" s="70"/>
    </row>
    <row r="7" spans="1:32" s="43" customFormat="1" ht="16.5" customHeight="1" x14ac:dyDescent="0.3">
      <c r="A7" s="71">
        <v>5</v>
      </c>
      <c r="B7" s="41" t="s">
        <v>110</v>
      </c>
      <c r="C7" s="41" t="s">
        <v>256</v>
      </c>
      <c r="D7" s="41"/>
      <c r="E7" s="41"/>
      <c r="F7" s="41"/>
      <c r="G7" s="41"/>
      <c r="H7" s="46"/>
      <c r="I7" s="46"/>
      <c r="J7" s="47"/>
      <c r="K7" s="48"/>
      <c r="L7" s="47">
        <v>4200000</v>
      </c>
      <c r="M7" s="48"/>
      <c r="N7" s="48"/>
      <c r="O7" s="47"/>
      <c r="P7" s="65"/>
      <c r="Q7" s="41"/>
      <c r="R7" s="66"/>
      <c r="S7" s="67"/>
      <c r="T7" s="67"/>
      <c r="U7" s="68"/>
      <c r="V7" s="68"/>
      <c r="W7" s="68"/>
      <c r="X7" s="68"/>
      <c r="Y7" s="68"/>
      <c r="Z7" s="72" t="s">
        <v>251</v>
      </c>
      <c r="AA7" s="69" t="s">
        <v>252</v>
      </c>
      <c r="AB7" s="69" t="s">
        <v>215</v>
      </c>
      <c r="AF7" s="70"/>
    </row>
    <row r="8" spans="1:32" s="43" customFormat="1" ht="16.5" customHeight="1" x14ac:dyDescent="0.3">
      <c r="A8" s="71">
        <v>6</v>
      </c>
      <c r="B8" s="41" t="s">
        <v>111</v>
      </c>
      <c r="C8" s="41" t="s">
        <v>257</v>
      </c>
      <c r="D8" s="41"/>
      <c r="E8" s="41"/>
      <c r="F8" s="41"/>
      <c r="G8" s="41"/>
      <c r="H8" s="46"/>
      <c r="I8" s="46"/>
      <c r="J8" s="47"/>
      <c r="K8" s="48"/>
      <c r="L8" s="47">
        <v>3043266.34</v>
      </c>
      <c r="M8" s="48"/>
      <c r="N8" s="48"/>
      <c r="O8" s="47"/>
      <c r="P8" s="65"/>
      <c r="Q8" s="41"/>
      <c r="R8" s="66"/>
      <c r="S8" s="67"/>
      <c r="T8" s="67"/>
      <c r="U8" s="68"/>
      <c r="V8" s="68"/>
      <c r="W8" s="68"/>
      <c r="X8" s="68"/>
      <c r="Y8" s="68"/>
      <c r="Z8" s="72" t="s">
        <v>254</v>
      </c>
      <c r="AA8" s="69" t="s">
        <v>255</v>
      </c>
      <c r="AB8" s="69" t="s">
        <v>215</v>
      </c>
      <c r="AF8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Pk1_2020 materials</vt:lpstr>
      <vt:lpstr>2019 Pk 2 materials</vt:lpstr>
      <vt:lpstr>Pk 2020 Materials -updated</vt:lpstr>
      <vt:lpstr>Pk 2_2020 materials</vt:lpstr>
      <vt:lpstr>Pk1 2021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Onyeji, Ugochukwu SPDC-PTC/UAE</dc:creator>
  <cp:lastModifiedBy>Eleke, Nnenna SPDC-PTP/O/NC</cp:lastModifiedBy>
  <dcterms:created xsi:type="dcterms:W3CDTF">2018-05-22T16:34:44Z</dcterms:created>
  <dcterms:modified xsi:type="dcterms:W3CDTF">2020-11-03T13:37:39Z</dcterms:modified>
</cp:coreProperties>
</file>