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RKAZ-S-50003\Okiemute.Odudu$\cached\My Documents\NLNG Supplies CAPEX Efficiency\Variations\Uzu\"/>
    </mc:Choice>
  </mc:AlternateContent>
  <xr:revisionPtr revIDLastSave="0" documentId="13_ncr:1_{140D898E-51D2-4D2F-86A3-38A8C1AA847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25320" yWindow="285" windowWidth="25440" windowHeight="1527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5" l="1"/>
  <c r="R39" i="5" s="1"/>
  <c r="S39" i="5" s="1"/>
  <c r="P33" i="5"/>
  <c r="E22" i="5"/>
  <c r="T22" i="5" l="1"/>
  <c r="H39" i="5"/>
  <c r="E24" i="5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<sst xmlns="http://schemas.openxmlformats.org/spreadsheetml/2006/main" count="330" uniqueCount="159">
  <si>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</si>
  <si>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</si>
  <si>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</si>
  <si>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</si>
  <si>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</si>
  <si>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</si>
  <si>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</si>
  <si>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</si>
  <si>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</si>
  <si>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</si>
  <si>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</si>
  <si>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</si>
  <si>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</si>
  <si>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</si>
  <si>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</si>
  <si>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</si>
  <si>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</si>
  <si>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</si>
  <si>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</si>
  <si>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</si>
  <si>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</si>
  <si>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</si>
  <si>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</si>
  <si>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</si>
  <si>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</si>
  <si>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</si>
  <si>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</si>
  <si>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</si>
  <si>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</si>
  <si>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</si>
  <si>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</si>
  <si>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</si>
  <si>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</si>
  <si>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</si>
  <si>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</si>
  <si>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</si>
  <si>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</si>
  <si>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</si>
  <si>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</si>
  <si>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</si>
  <si>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</si>
  <si>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</si>
  <si>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</si>
  <si>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</si>
  <si>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</si>
  <si>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</si>
  <si>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</si>
  <si>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</si>
  <si>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</si>
  <si>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</si>
  <si>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</si>
  <si>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</si>
  <si>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</si>
  <si>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</si>
  <si>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</si>
  <si>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</si>
  <si>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</si>
  <si>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</si>
  <si>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</si>
  <si>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</si>
  <si>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</si>
  <si>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</si>
  <si>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</si>
  <si>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</si>
  <si>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</si>
  <si>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</si>
  <si>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</si>
  <si>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</si>
  <si>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</si>
  <si>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</si>
  <si>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</si>
  <si>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</si>
  <si>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</si>
  <si>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</si>
  <si>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</si>
  <si>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</si>
  <si>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</si>
  <si>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</si>
  <si>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</si>
  <si>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</si>
  <si>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</si>
  <si>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</si>
  <si>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</si>
  <si>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</si>
  <si>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</si>
  <si>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</si>
  <si>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</si>
  <si>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</si>
  <si>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</si>
  <si>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</si>
  <si>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</si>
  <si>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</si>
  <si>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</si>
  <si>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</si>
  <si>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</si>
  <si>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</si>
  <si>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</si>
  <si>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</si>
  <si>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</si>
  <si>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</si>
  <si>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</si>
  <si>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</si>
  <si>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</si>
  <si>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</si>
  <si>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</si>
  <si>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</si>
  <si>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</si>
  <si>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</si>
  <si>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</si>
  <si>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</si>
  <si>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</si>
  <si>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</si>
  <si>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</si>
  <si>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</si>
  <si>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</si>
  <si>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</si>
  <si>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</si>
  <si>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</si>
  <si>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</si>
  <si>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</si>
  <si>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</si>
  <si>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</si>
  <si>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</si>
  <si>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</si>
  <si>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</si>
  <si>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</si>
  <si>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</si>
  <si>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</si>
  <si>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</si>
  <si>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</si>
  <si>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</si>
  <si>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</si>
  <si>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</si>
  <si>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</si>
  <si>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</si>
  <si>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</si>
  <si>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NGN</t>
  </si>
  <si>
    <t>USD</t>
  </si>
  <si>
    <t>F$ @$1/854</t>
  </si>
  <si>
    <t> VP</t>
  </si>
  <si>
    <t>VP Scope</t>
  </si>
  <si>
    <t>Initial VP</t>
  </si>
  <si>
    <t>Close Out Position</t>
  </si>
  <si>
    <t>EPU 5 Scope</t>
  </si>
  <si>
    <r>
      <t xml:space="preserve">$2,829,090.00 + N1,878,886,211.00 </t>
    </r>
    <r>
      <rPr>
        <b/>
        <sz val="9"/>
        <color rgb="FF00B050"/>
        <rFont val="Garamond"/>
        <family val="1"/>
      </rPr>
      <t>(F$ 5,029,191.00)</t>
    </r>
  </si>
  <si>
    <t>ZAR 15 Extension</t>
  </si>
  <si>
    <r>
      <t xml:space="preserve">$2,032,114.00 + N606,263,337.64 </t>
    </r>
    <r>
      <rPr>
        <b/>
        <sz val="9"/>
        <color rgb="FF00B050"/>
        <rFont val="Garamond"/>
        <family val="1"/>
      </rPr>
      <t>(F$ 2,742,024.00)</t>
    </r>
  </si>
  <si>
    <t>ZAR Well A to B Relocation</t>
  </si>
  <si>
    <t>$46,972.00 + N29,507,401.00 (F$ 81,523.09*)</t>
  </si>
  <si>
    <t>ZAR 08-11 (NAG)</t>
  </si>
  <si>
    <r>
      <t> </t>
    </r>
    <r>
      <rPr>
        <b/>
        <sz val="9"/>
        <color rgb="FF00B050"/>
        <rFont val="Garamond"/>
        <family val="1"/>
      </rPr>
      <t>734,062.19</t>
    </r>
  </si>
  <si>
    <t>HIMA Scope</t>
  </si>
  <si>
    <r>
      <t> </t>
    </r>
    <r>
      <rPr>
        <b/>
        <sz val="9"/>
        <color rgb="FF00B050"/>
        <rFont val="Garamond"/>
        <family val="1"/>
      </rPr>
      <t>16,848.90</t>
    </r>
  </si>
  <si>
    <t>delta (cost avoidance)</t>
  </si>
  <si>
    <t xml:space="preserve">Equivalent F$ </t>
  </si>
  <si>
    <t>100% Cost Avoidance</t>
  </si>
  <si>
    <t>FCF (30% Shell Share)</t>
  </si>
  <si>
    <t>initiative uploaded in FIT4</t>
  </si>
  <si>
    <t>Seflam Uzu + Epu 2 VPs Negotiation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</si>
</sst>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9"/>
      <color theme="1"/>
      <name val="Garamond"/>
      <family val="1"/>
    </font>
    <font>
      <b/>
      <sz val="9"/>
      <color rgb="FFC00000"/>
      <name val="Garamond"/>
      <family val="1"/>
    </font>
    <font>
      <sz val="9"/>
      <color theme="1"/>
      <name val="Garamond"/>
      <family val="1"/>
    </font>
    <font>
      <b/>
      <sz val="9"/>
      <color rgb="FF000000"/>
      <name val="Garamond"/>
      <family val="1"/>
    </font>
    <font>
      <b/>
      <sz val="9"/>
      <color rgb="FF00B050"/>
      <name val="Garamond"/>
      <family val="1"/>
    </font>
    <font>
      <sz val="9"/>
      <color rgb="FF000000"/>
      <name val="Garamond"/>
      <family val="1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4" fillId="0" borderId="0" xfId="0" applyFont="1"/>
    <xf numFmtId="0" fontId="13" fillId="0" borderId="36" xfId="0" applyFont="1" applyBorder="1" applyAlignment="1">
      <alignment vertical="top"/>
    </xf>
    <xf numFmtId="0" fontId="13" fillId="0" borderId="39" xfId="0" applyFont="1" applyBorder="1" applyAlignment="1">
      <alignment vertical="top"/>
    </xf>
    <xf numFmtId="0" fontId="14" fillId="0" borderId="39" xfId="0" applyFont="1" applyBorder="1" applyAlignment="1">
      <alignment vertical="center"/>
    </xf>
    <xf numFmtId="0" fontId="15" fillId="0" borderId="39" xfId="0" applyFont="1" applyBorder="1" applyAlignment="1">
      <alignment vertical="center" wrapText="1"/>
    </xf>
    <xf numFmtId="0" fontId="15" fillId="0" borderId="39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7" fillId="8" borderId="15" xfId="0" applyFont="1" applyFill="1" applyBorder="1" applyAlignment="1">
      <alignment vertical="center"/>
    </xf>
    <xf numFmtId="0" fontId="17" fillId="8" borderId="15" xfId="0" applyFont="1" applyFill="1" applyBorder="1" applyAlignment="1">
      <alignment horizontal="center" vertical="center"/>
    </xf>
    <xf numFmtId="4" fontId="17" fillId="8" borderId="15" xfId="0" applyNumberFormat="1" applyFont="1" applyFill="1" applyBorder="1" applyAlignment="1">
      <alignment vertical="center" wrapText="1"/>
    </xf>
    <xf numFmtId="0" fontId="18" fillId="8" borderId="15" xfId="0" applyFont="1" applyFill="1" applyBorder="1" applyAlignment="1">
      <alignment vertical="center"/>
    </xf>
    <xf numFmtId="0" fontId="17" fillId="0" borderId="15" xfId="0" applyFont="1" applyBorder="1" applyAlignment="1">
      <alignment vertical="center"/>
    </xf>
    <xf numFmtId="4" fontId="17" fillId="0" borderId="15" xfId="0" applyNumberFormat="1" applyFont="1" applyBorder="1" applyAlignment="1">
      <alignment horizontal="center" vertical="center"/>
    </xf>
    <xf numFmtId="4" fontId="17" fillId="0" borderId="15" xfId="0" applyNumberFormat="1" applyFont="1" applyBorder="1" applyAlignment="1">
      <alignment vertical="center" wrapText="1"/>
    </xf>
    <xf numFmtId="0" fontId="18" fillId="0" borderId="15" xfId="0" applyFont="1" applyBorder="1" applyAlignment="1">
      <alignment vertical="center"/>
    </xf>
    <xf numFmtId="0" fontId="17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20" fillId="0" borderId="15" xfId="0" applyFont="1" applyBorder="1" applyAlignment="1">
      <alignment vertical="center"/>
    </xf>
    <xf numFmtId="43" fontId="4" fillId="0" borderId="0" xfId="0" applyNumberFormat="1" applyFont="1"/>
    <xf numFmtId="43" fontId="4" fillId="0" borderId="0" xfId="1" applyFont="1"/>
    <xf numFmtId="0" fontId="12" fillId="0" borderId="0" xfId="0" applyFont="1"/>
    <xf numFmtId="0" fontId="21" fillId="11" borderId="0" xfId="0" applyFont="1" applyFill="1" applyAlignment="1">
      <alignment vertical="center"/>
    </xf>
    <xf numFmtId="43" fontId="12" fillId="0" borderId="0" xfId="0" applyNumberFormat="1" applyFont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43" fontId="0" fillId="3" borderId="1" xfId="0" applyNumberFormat="1" applyFill="1" applyBorder="1" applyAlignment="1">
      <alignment vertical="top" wrapText="1"/>
    </xf>
    <xf numFmtId="0" fontId="0" fillId="3" borderId="0" xfId="0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90" zoomScaleNormal="90" workbookViewId="0">
      <selection activeCell="J40" sqref="J40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23.6328125" style="72" customWidth="1"/>
    <col min="16" max="16" width="15.6328125" customWidth="1"/>
    <col min="17" max="17" width="16.1796875" customWidth="1"/>
    <col min="18" max="18" width="13.36328125" bestFit="1" customWidth="1"/>
    <col min="19" max="20" width="14.36328125" bestFit="1" customWidth="1"/>
  </cols>
  <sheetData>
    <row r="1" spans="2:20" hidden="1"/>
    <row r="2" spans="2:20" ht="25.5" hidden="1" thickBot="1">
      <c r="C2" s="157" t="s">
        <v>0</v>
      </c>
      <c r="D2" s="158"/>
      <c r="E2" s="158"/>
      <c r="F2" s="159"/>
    </row>
    <row r="3" spans="2:20" hidden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4"/>
      <c r="E21" s="155"/>
      <c r="F21" s="156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774227.26</v>
      </c>
      <c r="R22">
        <v>0.25</v>
      </c>
      <c r="S22" s="139">
        <v>0.8</v>
      </c>
      <c r="T22" s="140">
        <f>S22*R22</f>
        <v>0.2</v>
      </c>
    </row>
    <row r="23" spans="2:20" ht="15" thickBot="1">
      <c r="C23" s="70" t="s">
        <v>42</v>
      </c>
      <c r="D23" s="118" t="s">
        <v>43</v>
      </c>
      <c r="E23" s="82"/>
      <c r="F23" s="113">
        <v>0</v>
      </c>
      <c r="H23" s="150" t="s">
        <v>44</v>
      </c>
      <c r="I23" s="151"/>
      <c r="J23" s="95" t="s">
        <v>45</v>
      </c>
      <c r="L23" s="162" t="s">
        <v>158</v>
      </c>
      <c r="M23"/>
      <c r="N23"/>
      <c r="O23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232268.17799999999</v>
      </c>
      <c r="H24" s="152"/>
      <c r="I24" s="153"/>
      <c r="J24" s="96" t="s">
        <v>47</v>
      </c>
      <c r="L24" s="163"/>
      <c r="M24" s="164"/>
      <c r="N24" s="165" t="s">
        <v>136</v>
      </c>
      <c r="O24" s="166" t="s">
        <v>137</v>
      </c>
      <c r="P24" s="166" t="s">
        <v>138</v>
      </c>
      <c r="Q24" s="167" t="s">
        <v>138</v>
      </c>
    </row>
    <row r="25" spans="2:20" ht="27" thickBot="1">
      <c r="C25" s="70" t="s">
        <v>48</v>
      </c>
      <c r="L25" s="168" t="s">
        <v>139</v>
      </c>
      <c r="M25" s="169" t="s">
        <v>140</v>
      </c>
      <c r="N25" s="170" t="s">
        <v>141</v>
      </c>
      <c r="O25" s="171"/>
      <c r="P25" s="172"/>
      <c r="Q25" s="173" t="s">
        <v>142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L26" s="174"/>
      <c r="M26" s="175"/>
      <c r="N26" s="176"/>
      <c r="O26" s="177"/>
      <c r="P26" s="177"/>
      <c r="Q26" s="178"/>
      <c r="R26" s="139"/>
    </row>
    <row r="27" spans="2:20" ht="15" thickBot="1">
      <c r="C27" s="69" t="s">
        <v>51</v>
      </c>
      <c r="D27" s="90" t="s">
        <v>52</v>
      </c>
      <c r="E27" s="90"/>
      <c r="F27" s="112"/>
      <c r="L27" s="174">
        <v>1</v>
      </c>
      <c r="M27" s="179" t="s">
        <v>143</v>
      </c>
      <c r="N27" s="180">
        <v>2016864073.6800001</v>
      </c>
      <c r="O27" s="181">
        <v>2717454.97</v>
      </c>
      <c r="P27" s="181">
        <v>5079122.51</v>
      </c>
      <c r="Q27" s="182" t="s">
        <v>144</v>
      </c>
      <c r="R27" s="139"/>
      <c r="S27" s="139">
        <v>50000</v>
      </c>
    </row>
    <row r="28" spans="2:20" ht="15" thickBot="1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  <c r="L28" s="174">
        <v>2</v>
      </c>
      <c r="M28" s="179" t="s">
        <v>145</v>
      </c>
      <c r="N28" s="180">
        <v>1141507019.45</v>
      </c>
      <c r="O28" s="181">
        <v>2020263.8</v>
      </c>
      <c r="P28" s="181">
        <v>3356923.08</v>
      </c>
      <c r="Q28" s="182" t="s">
        <v>146</v>
      </c>
      <c r="R28" s="139"/>
      <c r="S28" s="139">
        <v>614000</v>
      </c>
    </row>
    <row r="29" spans="2:20" ht="15" thickBot="1">
      <c r="C29" s="69" t="s">
        <v>54</v>
      </c>
      <c r="D29" s="104" t="s">
        <v>55</v>
      </c>
      <c r="E29" s="91">
        <f>(VLOOKUP(D31,$C$5:$F$16,3,FALSE))</f>
        <v>0.3</v>
      </c>
      <c r="F29" s="113"/>
      <c r="L29" s="174">
        <v>3</v>
      </c>
      <c r="M29" s="179" t="s">
        <v>147</v>
      </c>
      <c r="N29" s="179"/>
      <c r="O29" s="183"/>
      <c r="P29" s="184"/>
      <c r="Q29" s="182" t="s">
        <v>148</v>
      </c>
      <c r="R29" s="139"/>
      <c r="S29" s="139"/>
    </row>
    <row r="30" spans="2:20" ht="15" thickBot="1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L30" s="174">
        <v>4</v>
      </c>
      <c r="M30" s="179" t="s">
        <v>149</v>
      </c>
      <c r="N30" s="180">
        <v>100257297.73999999</v>
      </c>
      <c r="O30" s="181">
        <v>724752.01</v>
      </c>
      <c r="P30" s="181">
        <v>842149.31</v>
      </c>
      <c r="Q30" s="185" t="s">
        <v>150</v>
      </c>
      <c r="R30" s="139"/>
      <c r="S30" s="139">
        <v>108000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L31" s="174">
        <v>5</v>
      </c>
      <c r="M31" s="179" t="s">
        <v>151</v>
      </c>
      <c r="N31" s="180">
        <v>4686460.3</v>
      </c>
      <c r="O31" s="181">
        <v>13588.5</v>
      </c>
      <c r="P31" s="181">
        <v>19076.16</v>
      </c>
      <c r="Q31" s="185" t="s">
        <v>152</v>
      </c>
      <c r="R31" s="139"/>
      <c r="S31" s="139">
        <v>2227.2600000000002</v>
      </c>
    </row>
    <row r="32" spans="2:20" ht="13.5" customHeight="1" thickBot="1">
      <c r="C32" s="69" t="s">
        <v>58</v>
      </c>
      <c r="L32" s="174"/>
      <c r="M32" s="179"/>
      <c r="N32" s="180"/>
      <c r="O32" s="181"/>
      <c r="P32" s="181"/>
      <c r="Q32" s="169"/>
      <c r="R32" s="139"/>
      <c r="S32" s="186"/>
    </row>
    <row r="33" spans="3:20" ht="19" customHeight="1" thickBot="1">
      <c r="C33" s="71"/>
      <c r="D33" s="78"/>
      <c r="E33" s="73"/>
      <c r="F33" s="110"/>
      <c r="G33" s="87"/>
      <c r="L33"/>
      <c r="M33"/>
      <c r="N33"/>
      <c r="O33"/>
      <c r="P33" s="187">
        <f>SUM(P26:P32)</f>
        <v>9297271.0600000005</v>
      </c>
    </row>
    <row r="34" spans="3:20" ht="20.5" customHeight="1">
      <c r="D34" s="73"/>
      <c r="E34" s="73"/>
      <c r="F34" s="110"/>
      <c r="G34" s="85"/>
      <c r="L34"/>
      <c r="M34"/>
      <c r="N34"/>
      <c r="O34"/>
      <c r="P34" s="139"/>
      <c r="R34" s="186">
        <f>SUM(S27:S31)</f>
        <v>774227.26</v>
      </c>
      <c r="S34" s="188" t="s">
        <v>153</v>
      </c>
    </row>
    <row r="35" spans="3:20" ht="11" customHeight="1">
      <c r="D35" s="93"/>
      <c r="E35" s="73"/>
      <c r="F35" s="110"/>
      <c r="G35" s="85"/>
      <c r="L35" s="189"/>
      <c r="M35" s="189"/>
      <c r="N35" s="189"/>
      <c r="O35" s="189"/>
      <c r="P35" s="189"/>
      <c r="Q35" s="189"/>
      <c r="R35" s="190"/>
      <c r="S35" s="188"/>
    </row>
    <row r="36" spans="3:20" ht="8.75" customHeight="1" thickBot="1">
      <c r="D36" s="78"/>
      <c r="E36" s="73"/>
      <c r="F36" s="110"/>
      <c r="G36" s="88"/>
      <c r="L36"/>
      <c r="M36"/>
      <c r="N36"/>
      <c r="O36"/>
    </row>
    <row r="37" spans="3:20" ht="12.65" customHeight="1">
      <c r="C37" s="160" t="s">
        <v>59</v>
      </c>
      <c r="F37" s="114"/>
      <c r="L37"/>
      <c r="M37"/>
      <c r="N37"/>
      <c r="O37"/>
      <c r="R37" s="191" t="s">
        <v>154</v>
      </c>
      <c r="S37" s="191" t="s">
        <v>154</v>
      </c>
      <c r="T37" s="192"/>
    </row>
    <row r="38" spans="3:20" ht="29.5" thickBot="1">
      <c r="C38" s="161"/>
      <c r="D38" s="78"/>
      <c r="E38" s="73"/>
      <c r="F38" s="110"/>
      <c r="G38" s="87"/>
      <c r="L38"/>
      <c r="M38"/>
      <c r="N38"/>
      <c r="O38"/>
      <c r="R38" s="191" t="s">
        <v>155</v>
      </c>
      <c r="S38" s="191" t="s">
        <v>156</v>
      </c>
      <c r="T38" s="192"/>
    </row>
    <row r="39" spans="3:20">
      <c r="D39" s="73"/>
      <c r="E39" s="73"/>
      <c r="F39" s="110"/>
      <c r="G39" s="85"/>
      <c r="H39" s="72" t="e">
        <f>F39/F29</f>
        <v>#DIV/0!</v>
      </c>
      <c r="L39"/>
      <c r="M39"/>
      <c r="N39"/>
      <c r="O39"/>
      <c r="R39" s="193">
        <f>R34</f>
        <v>774227.26</v>
      </c>
      <c r="S39" s="193">
        <f>R39*0.3</f>
        <v>232268.17799999999</v>
      </c>
      <c r="T39" s="194" t="s">
        <v>157</v>
      </c>
    </row>
    <row r="40" spans="3:20">
      <c r="D40" s="93"/>
      <c r="E40" s="73"/>
      <c r="F40" s="110"/>
      <c r="G40" s="85"/>
    </row>
    <row r="41" spans="3:20">
      <c r="D41" s="78"/>
      <c r="E41" s="73"/>
      <c r="F41" s="110"/>
      <c r="G41" s="88"/>
    </row>
    <row r="42" spans="3:20">
      <c r="F42" s="114"/>
    </row>
    <row r="43" spans="3:20">
      <c r="F43" s="114"/>
    </row>
    <row r="44" spans="3:20">
      <c r="F44" s="114"/>
    </row>
  </sheetData>
  <sheetProtection selectLockedCells="1"/>
  <mergeCells count="5">
    <mergeCell ref="H23:I24"/>
    <mergeCell ref="D21:F21"/>
    <mergeCell ref="C2:F2"/>
    <mergeCell ref="C37:C38"/>
    <mergeCell ref="N25:P25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Odudu, Okiemute SPDC-PTP/O/NC</cp:lastModifiedBy>
  <cp:revision/>
  <dcterms:created xsi:type="dcterms:W3CDTF">2019-03-08T09:08:42Z</dcterms:created>
  <dcterms:modified xsi:type="dcterms:W3CDTF">2024-11-11T16:11:09Z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