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.Ogbulie\Desktop\My Document_bk-up\Documents\Project Services\H Block\Cadence\2020 Cadence Tracker\"/>
    </mc:Choice>
  </mc:AlternateContent>
  <xr:revisionPtr revIDLastSave="0" documentId="8_{FC0F17EE-5044-4D16-8213-B542EFF41B25}" xr6:coauthVersionLast="44" xr6:coauthVersionMax="44" xr10:uidLastSave="{00000000-0000-0000-0000-000000000000}"/>
  <bookViews>
    <workbookView xWindow="-110" yWindow="-110" windowWidth="19420" windowHeight="10420" firstSheet="4" activeTab="4" xr2:uid="{A441F006-AB35-4ADD-99DB-8ECE31EFEF69}"/>
  </bookViews>
  <sheets>
    <sheet name="VOWD (2)" sheetId="7" state="hidden" r:id="rId1"/>
    <sheet name="Summary (2)" sheetId="6" state="hidden" r:id="rId2"/>
    <sheet name="Summary" sheetId="4" state="hidden" r:id="rId3"/>
    <sheet name="VOWD" sheetId="1" state="hidden" r:id="rId4"/>
    <sheet name="Summary (3)" sheetId="11" r:id="rId5"/>
    <sheet name="Savings" sheetId="5" state="hidden" r:id="rId6"/>
    <sheet name="OTHERS" sheetId="2" state="hidden" r:id="rId7"/>
    <sheet name="PMT" sheetId="3" state="hidden" r:id="rId8"/>
    <sheet name="6mln Boat Catcher" sheetId="8" state="hidden" r:id="rId9"/>
    <sheet name="Sheet1" sheetId="9" state="hidden" r:id="rId10"/>
    <sheet name="Sheet2" sheetId="10" state="hidden" r:id="rId11"/>
  </sheets>
  <externalReferences>
    <externalReference r:id="rId12"/>
  </externalReferences>
  <definedNames>
    <definedName name="_xlnm._FilterDatabase" localSheetId="8" hidden="1">'6mln Boat Catcher'!$A$2:$AJ$304</definedName>
    <definedName name="_xlnm._FilterDatabase" localSheetId="5" hidden="1">Savings!$A$2:$AM$304</definedName>
    <definedName name="_xlnm._FilterDatabase" localSheetId="3" hidden="1">VOWD!$A$2:$AK$304</definedName>
    <definedName name="_xlnm._FilterDatabase" localSheetId="0" hidden="1">'VOWD (2)'!$A$2:$AJ$305</definedName>
  </definedNames>
  <calcPr calcId="191029"/>
  <pivotCaches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1" l="1"/>
  <c r="Q25" i="11"/>
  <c r="Q16" i="11"/>
  <c r="Q17" i="11"/>
  <c r="Q18" i="11"/>
  <c r="Q19" i="11"/>
  <c r="Q20" i="11"/>
  <c r="Q21" i="11"/>
  <c r="Q22" i="11"/>
  <c r="Q23" i="11"/>
  <c r="Q24" i="11"/>
  <c r="Q15" i="11"/>
  <c r="Q14" i="11"/>
  <c r="Q8" i="11"/>
  <c r="Q9" i="11"/>
  <c r="Q10" i="11"/>
  <c r="Q11" i="11"/>
  <c r="Q12" i="11"/>
  <c r="Q13" i="11"/>
  <c r="Q7" i="11"/>
  <c r="N7" i="11" l="1"/>
  <c r="P15" i="11"/>
  <c r="P25" i="11" s="1"/>
  <c r="P17" i="11"/>
  <c r="P9" i="11"/>
  <c r="P7" i="11"/>
  <c r="P14" i="11" s="1"/>
  <c r="P26" i="11" l="1"/>
  <c r="L195" i="1"/>
  <c r="L185" i="1"/>
  <c r="L180" i="1"/>
  <c r="M9" i="11" l="1"/>
  <c r="N33" i="11"/>
  <c r="M88" i="11" l="1"/>
  <c r="E88" i="11"/>
  <c r="M85" i="11"/>
  <c r="M79" i="11" s="1"/>
  <c r="F85" i="11"/>
  <c r="F84" i="11"/>
  <c r="F78" i="11" s="1"/>
  <c r="F81" i="11"/>
  <c r="F79" i="11"/>
  <c r="I77" i="11"/>
  <c r="I80" i="11" s="1"/>
  <c r="F77" i="11"/>
  <c r="F83" i="11" s="1"/>
  <c r="D47" i="11"/>
  <c r="M30" i="11"/>
  <c r="I30" i="11"/>
  <c r="H30" i="11"/>
  <c r="H31" i="11" s="1"/>
  <c r="G30" i="11"/>
  <c r="F30" i="11"/>
  <c r="O29" i="11"/>
  <c r="O28" i="11"/>
  <c r="N27" i="11"/>
  <c r="N21" i="11" s="1"/>
  <c r="O21" i="11" s="1"/>
  <c r="R21" i="11" s="1"/>
  <c r="L25" i="11"/>
  <c r="J25" i="11"/>
  <c r="O20" i="11"/>
  <c r="R19" i="11"/>
  <c r="O19" i="11"/>
  <c r="I18" i="11"/>
  <c r="G18" i="11"/>
  <c r="N17" i="11"/>
  <c r="M17" i="11"/>
  <c r="F82" i="11" s="1"/>
  <c r="I17" i="11"/>
  <c r="G17" i="11"/>
  <c r="F17" i="11"/>
  <c r="I16" i="11"/>
  <c r="G16" i="11"/>
  <c r="N15" i="11"/>
  <c r="M76" i="11" s="1"/>
  <c r="M15" i="11"/>
  <c r="F76" i="11" s="1"/>
  <c r="I15" i="11"/>
  <c r="G15" i="11"/>
  <c r="F15" i="11"/>
  <c r="L14" i="11"/>
  <c r="K14" i="11"/>
  <c r="J14" i="11"/>
  <c r="R13" i="11"/>
  <c r="M12" i="11"/>
  <c r="M11" i="11"/>
  <c r="O11" i="11" s="1"/>
  <c r="R11" i="11" s="1"/>
  <c r="L11" i="11"/>
  <c r="I10" i="11"/>
  <c r="G10" i="11"/>
  <c r="N9" i="11"/>
  <c r="M81" i="11" s="1"/>
  <c r="I9" i="11"/>
  <c r="G9" i="11"/>
  <c r="F9" i="11"/>
  <c r="I8" i="11"/>
  <c r="G8" i="11"/>
  <c r="M7" i="11"/>
  <c r="I7" i="11"/>
  <c r="G7" i="11"/>
  <c r="F7" i="11"/>
  <c r="O6" i="11"/>
  <c r="N6" i="11"/>
  <c r="M6" i="11"/>
  <c r="I6" i="11"/>
  <c r="F6" i="11"/>
  <c r="O17" i="11" l="1"/>
  <c r="F14" i="11"/>
  <c r="F25" i="11"/>
  <c r="F31" i="11"/>
  <c r="J26" i="11"/>
  <c r="L26" i="11"/>
  <c r="I31" i="11"/>
  <c r="F87" i="11"/>
  <c r="R17" i="11"/>
  <c r="O7" i="11"/>
  <c r="R7" i="11" s="1"/>
  <c r="G77" i="11"/>
  <c r="G80" i="11" s="1"/>
  <c r="M83" i="11"/>
  <c r="O27" i="11"/>
  <c r="N30" i="11"/>
  <c r="F75" i="11"/>
  <c r="F80" i="11" s="1"/>
  <c r="O9" i="11"/>
  <c r="R9" i="11" s="1"/>
  <c r="N12" i="11"/>
  <c r="M14" i="11"/>
  <c r="M25" i="11"/>
  <c r="M75" i="11"/>
  <c r="M80" i="11" s="1"/>
  <c r="N25" i="11"/>
  <c r="O15" i="11"/>
  <c r="O25" i="11" s="1"/>
  <c r="M82" i="11"/>
  <c r="J76" i="6"/>
  <c r="J70" i="6" s="1"/>
  <c r="F76" i="6"/>
  <c r="F70" i="6"/>
  <c r="F68" i="6"/>
  <c r="F74" i="6" s="1"/>
  <c r="I68" i="6"/>
  <c r="I71" i="6" s="1"/>
  <c r="F75" i="6"/>
  <c r="F69" i="6" s="1"/>
  <c r="F26" i="11" l="1"/>
  <c r="M87" i="11"/>
  <c r="M89" i="11" s="1"/>
  <c r="M26" i="11"/>
  <c r="O12" i="11"/>
  <c r="R12" i="11" s="1"/>
  <c r="R14" i="11" s="1"/>
  <c r="G87" i="11"/>
  <c r="G89" i="11" s="1"/>
  <c r="N31" i="11"/>
  <c r="F89" i="11"/>
  <c r="H87" i="11"/>
  <c r="N14" i="11"/>
  <c r="N26" i="11" s="1"/>
  <c r="I87" i="11"/>
  <c r="I89" i="11" s="1"/>
  <c r="H77" i="11"/>
  <c r="H80" i="11" s="1"/>
  <c r="O30" i="11"/>
  <c r="O31" i="11" s="1"/>
  <c r="M31" i="11"/>
  <c r="R15" i="11"/>
  <c r="R25" i="11" s="1"/>
  <c r="F72" i="6"/>
  <c r="O14" i="11" l="1"/>
  <c r="O26" i="11" s="1"/>
  <c r="H89" i="11"/>
  <c r="R26" i="11"/>
  <c r="F22" i="6"/>
  <c r="J22" i="6"/>
  <c r="L21" i="6"/>
  <c r="L17" i="6" l="1"/>
  <c r="D4" i="9"/>
  <c r="D5" i="9"/>
  <c r="D6" i="9"/>
  <c r="D7" i="9"/>
  <c r="D3" i="9"/>
  <c r="B7" i="9"/>
  <c r="B6" i="9"/>
  <c r="J14" i="9"/>
  <c r="J6" i="9"/>
  <c r="J5" i="9"/>
  <c r="K9" i="6"/>
  <c r="J72" i="6" s="1"/>
  <c r="K43" i="1"/>
  <c r="K47" i="1"/>
  <c r="H6" i="9"/>
  <c r="K233" i="1"/>
  <c r="K12" i="6"/>
  <c r="J67" i="6" s="1"/>
  <c r="D8" i="9" l="1"/>
  <c r="K19" i="6" s="1"/>
  <c r="K22" i="6" l="1"/>
  <c r="J74" i="6"/>
  <c r="G68" i="6"/>
  <c r="G71" i="6" s="1"/>
  <c r="H3" i="9"/>
  <c r="K29" i="1"/>
  <c r="J29" i="1"/>
  <c r="K90" i="1"/>
  <c r="K103" i="1"/>
  <c r="K116" i="1"/>
  <c r="K124" i="1"/>
  <c r="K137" i="1"/>
  <c r="K303" i="1"/>
  <c r="K293" i="1"/>
  <c r="K294" i="1"/>
  <c r="K295" i="1"/>
  <c r="K296" i="1"/>
  <c r="K297" i="1"/>
  <c r="K298" i="1"/>
  <c r="K299" i="1"/>
  <c r="K300" i="1"/>
  <c r="K301" i="1"/>
  <c r="K302" i="1"/>
  <c r="K292" i="1"/>
  <c r="K243" i="1"/>
  <c r="K220" i="1"/>
  <c r="K232" i="1"/>
  <c r="K226" i="1"/>
  <c r="K219" i="1"/>
  <c r="K215" i="1"/>
  <c r="K206" i="1"/>
  <c r="K207" i="1"/>
  <c r="K208" i="1"/>
  <c r="K209" i="1"/>
  <c r="K210" i="1"/>
  <c r="K211" i="1"/>
  <c r="K212" i="1"/>
  <c r="K213" i="1"/>
  <c r="K214" i="1"/>
  <c r="K205" i="1"/>
  <c r="K178" i="1"/>
  <c r="K179" i="1"/>
  <c r="K202" i="1" s="1"/>
  <c r="K180" i="1"/>
  <c r="K181" i="1"/>
  <c r="K182" i="1"/>
  <c r="K183" i="1"/>
  <c r="K184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77" i="1"/>
  <c r="K161" i="1"/>
  <c r="K173" i="1" s="1"/>
  <c r="K162" i="1"/>
  <c r="K163" i="1"/>
  <c r="K164" i="1"/>
  <c r="K165" i="1"/>
  <c r="K166" i="1"/>
  <c r="K167" i="1"/>
  <c r="K168" i="1"/>
  <c r="K169" i="1"/>
  <c r="K170" i="1"/>
  <c r="K171" i="1"/>
  <c r="K172" i="1"/>
  <c r="K160" i="1"/>
  <c r="K133" i="1"/>
  <c r="K134" i="1"/>
  <c r="K135" i="1"/>
  <c r="K136" i="1"/>
  <c r="K127" i="1"/>
  <c r="K128" i="1"/>
  <c r="K129" i="1"/>
  <c r="K130" i="1"/>
  <c r="K131" i="1"/>
  <c r="K132" i="1"/>
  <c r="K126" i="1"/>
  <c r="K88" i="1"/>
  <c r="K89" i="1"/>
  <c r="K87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51" i="1"/>
  <c r="K46" i="1"/>
  <c r="K45" i="1"/>
  <c r="K42" i="1"/>
  <c r="K32" i="1"/>
  <c r="K33" i="1"/>
  <c r="K34" i="1"/>
  <c r="K35" i="1"/>
  <c r="K36" i="1"/>
  <c r="K37" i="1"/>
  <c r="K38" i="1"/>
  <c r="K39" i="1"/>
  <c r="K40" i="1"/>
  <c r="K41" i="1"/>
  <c r="K31" i="1"/>
  <c r="K5" i="1"/>
  <c r="K318" i="1"/>
  <c r="K313" i="1"/>
  <c r="K156" i="1"/>
  <c r="K75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12" i="6"/>
  <c r="F67" i="6" s="1"/>
  <c r="K138" i="1" l="1"/>
  <c r="K157" i="1" s="1"/>
  <c r="K174" i="1" s="1"/>
  <c r="K304" i="1"/>
  <c r="K14" i="6" s="1"/>
  <c r="J73" i="6" s="1"/>
  <c r="J78" i="6" s="1"/>
  <c r="K216" i="1"/>
  <c r="K91" i="1"/>
  <c r="K48" i="1"/>
  <c r="H22" i="6"/>
  <c r="I78" i="6" l="1"/>
  <c r="I79" i="6" s="1"/>
  <c r="H78" i="6"/>
  <c r="G78" i="6"/>
  <c r="G79" i="6" s="1"/>
  <c r="K92" i="1"/>
  <c r="K7" i="6" s="1"/>
  <c r="J66" i="6" s="1"/>
  <c r="J71" i="6" s="1"/>
  <c r="J79" i="6" l="1"/>
  <c r="K306" i="1"/>
  <c r="L20" i="6" l="1"/>
  <c r="H18" i="6"/>
  <c r="L16" i="6"/>
  <c r="K18" i="6" l="1"/>
  <c r="L9" i="6"/>
  <c r="L12" i="6"/>
  <c r="L19" i="6"/>
  <c r="L6" i="6"/>
  <c r="K6" i="6"/>
  <c r="L22" i="6" l="1"/>
  <c r="H68" i="6"/>
  <c r="H71" i="6" s="1"/>
  <c r="H79" i="6" s="1"/>
  <c r="I22" i="6"/>
  <c r="N11" i="6"/>
  <c r="J11" i="6"/>
  <c r="J202" i="1"/>
  <c r="J189" i="1"/>
  <c r="J7" i="6" l="1"/>
  <c r="L11" i="6"/>
  <c r="H23" i="6"/>
  <c r="G22" i="6"/>
  <c r="J6" i="6"/>
  <c r="I6" i="6"/>
  <c r="F6" i="6"/>
  <c r="L7" i="6" l="1"/>
  <c r="F66" i="6"/>
  <c r="F71" i="6" s="1"/>
  <c r="G7" i="6"/>
  <c r="G8" i="6"/>
  <c r="G9" i="6"/>
  <c r="G10" i="6"/>
  <c r="G12" i="6"/>
  <c r="G13" i="6"/>
  <c r="G14" i="6"/>
  <c r="G15" i="6"/>
  <c r="J314" i="8"/>
  <c r="J312" i="8"/>
  <c r="J311" i="8"/>
  <c r="J310" i="8"/>
  <c r="J309" i="8"/>
  <c r="J308" i="8"/>
  <c r="G304" i="8"/>
  <c r="H303" i="8"/>
  <c r="G303" i="8"/>
  <c r="F303" i="8"/>
  <c r="F304" i="8" s="1"/>
  <c r="J302" i="8"/>
  <c r="J301" i="8"/>
  <c r="J300" i="8"/>
  <c r="J299" i="8"/>
  <c r="J298" i="8"/>
  <c r="J297" i="8"/>
  <c r="J296" i="8"/>
  <c r="J295" i="8"/>
  <c r="J294" i="8"/>
  <c r="J293" i="8"/>
  <c r="J292" i="8"/>
  <c r="J303" i="8" s="1"/>
  <c r="J291" i="8"/>
  <c r="J290" i="8"/>
  <c r="H289" i="8"/>
  <c r="H304" i="8" s="1"/>
  <c r="G289" i="8"/>
  <c r="F289" i="8"/>
  <c r="J288" i="8"/>
  <c r="J287" i="8"/>
  <c r="J286" i="8"/>
  <c r="J285" i="8"/>
  <c r="J284" i="8"/>
  <c r="J283" i="8"/>
  <c r="J289" i="8" s="1"/>
  <c r="J282" i="8"/>
  <c r="J281" i="8"/>
  <c r="H280" i="8"/>
  <c r="G280" i="8"/>
  <c r="F280" i="8"/>
  <c r="J279" i="8"/>
  <c r="J278" i="8"/>
  <c r="J277" i="8"/>
  <c r="J276" i="8"/>
  <c r="J275" i="8"/>
  <c r="J274" i="8"/>
  <c r="J273" i="8"/>
  <c r="J272" i="8"/>
  <c r="J271" i="8"/>
  <c r="J270" i="8"/>
  <c r="J280" i="8" s="1"/>
  <c r="J269" i="8"/>
  <c r="J268" i="8"/>
  <c r="J267" i="8"/>
  <c r="H266" i="8"/>
  <c r="G266" i="8"/>
  <c r="F266" i="8"/>
  <c r="J265" i="8"/>
  <c r="J264" i="8"/>
  <c r="J263" i="8"/>
  <c r="J262" i="8"/>
  <c r="J261" i="8"/>
  <c r="J266" i="8" s="1"/>
  <c r="J260" i="8"/>
  <c r="J259" i="8"/>
  <c r="J258" i="8"/>
  <c r="H257" i="8"/>
  <c r="G257" i="8"/>
  <c r="F257" i="8"/>
  <c r="J256" i="8"/>
  <c r="J255" i="8"/>
  <c r="J254" i="8"/>
  <c r="J253" i="8"/>
  <c r="J252" i="8"/>
  <c r="J251" i="8"/>
  <c r="J250" i="8"/>
  <c r="J249" i="8"/>
  <c r="J248" i="8"/>
  <c r="J257" i="8" s="1"/>
  <c r="J247" i="8"/>
  <c r="J246" i="8"/>
  <c r="J245" i="8"/>
  <c r="J244" i="8"/>
  <c r="H243" i="8"/>
  <c r="G243" i="8"/>
  <c r="F243" i="8"/>
  <c r="J242" i="8"/>
  <c r="J241" i="8"/>
  <c r="J240" i="8"/>
  <c r="J239" i="8"/>
  <c r="J238" i="8"/>
  <c r="J237" i="8"/>
  <c r="J243" i="8" s="1"/>
  <c r="J236" i="8"/>
  <c r="J235" i="8"/>
  <c r="H232" i="8"/>
  <c r="G232" i="8"/>
  <c r="G233" i="8" s="1"/>
  <c r="F232" i="8"/>
  <c r="F233" i="8" s="1"/>
  <c r="J231" i="8"/>
  <c r="J230" i="8"/>
  <c r="J229" i="8"/>
  <c r="J232" i="8" s="1"/>
  <c r="J228" i="8"/>
  <c r="J227" i="8"/>
  <c r="H226" i="8"/>
  <c r="G226" i="8"/>
  <c r="F226" i="8"/>
  <c r="J225" i="8"/>
  <c r="J226" i="8" s="1"/>
  <c r="J224" i="8"/>
  <c r="J223" i="8"/>
  <c r="J222" i="8"/>
  <c r="J221" i="8"/>
  <c r="H220" i="8"/>
  <c r="G220" i="8"/>
  <c r="F220" i="8"/>
  <c r="H219" i="8"/>
  <c r="J219" i="8" s="1"/>
  <c r="H218" i="8"/>
  <c r="J218" i="8" s="1"/>
  <c r="J220" i="8" s="1"/>
  <c r="J217" i="8"/>
  <c r="J216" i="8"/>
  <c r="H216" i="8"/>
  <c r="G216" i="8"/>
  <c r="F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G202" i="8"/>
  <c r="F202" i="8"/>
  <c r="H201" i="8"/>
  <c r="J201" i="8" s="1"/>
  <c r="H200" i="8"/>
  <c r="J200" i="8" s="1"/>
  <c r="H199" i="8"/>
  <c r="J199" i="8" s="1"/>
  <c r="H198" i="8"/>
  <c r="J198" i="8" s="1"/>
  <c r="J197" i="8"/>
  <c r="H196" i="8"/>
  <c r="J196" i="8" s="1"/>
  <c r="J195" i="8"/>
  <c r="H195" i="8"/>
  <c r="H194" i="8"/>
  <c r="J194" i="8" s="1"/>
  <c r="J193" i="8"/>
  <c r="H193" i="8"/>
  <c r="H192" i="8"/>
  <c r="J192" i="8" s="1"/>
  <c r="J191" i="8"/>
  <c r="H191" i="8"/>
  <c r="H190" i="8"/>
  <c r="J190" i="8" s="1"/>
  <c r="J189" i="8"/>
  <c r="H189" i="8"/>
  <c r="H188" i="8"/>
  <c r="J188" i="8" s="1"/>
  <c r="J187" i="8"/>
  <c r="H187" i="8"/>
  <c r="H186" i="8"/>
  <c r="J186" i="8" s="1"/>
  <c r="J185" i="8"/>
  <c r="H185" i="8"/>
  <c r="H184" i="8"/>
  <c r="J184" i="8" s="1"/>
  <c r="J183" i="8"/>
  <c r="H183" i="8"/>
  <c r="H182" i="8"/>
  <c r="J182" i="8" s="1"/>
  <c r="J181" i="8"/>
  <c r="H181" i="8"/>
  <c r="H180" i="8"/>
  <c r="J180" i="8" s="1"/>
  <c r="J179" i="8"/>
  <c r="H179" i="8"/>
  <c r="H178" i="8"/>
  <c r="H202" i="8" s="1"/>
  <c r="J177" i="8"/>
  <c r="J176" i="8"/>
  <c r="G173" i="8"/>
  <c r="F173" i="8"/>
  <c r="H172" i="8"/>
  <c r="J172" i="8" s="1"/>
  <c r="J171" i="8"/>
  <c r="H171" i="8"/>
  <c r="H170" i="8"/>
  <c r="J170" i="8" s="1"/>
  <c r="J169" i="8"/>
  <c r="H169" i="8"/>
  <c r="J168" i="8"/>
  <c r="H167" i="8"/>
  <c r="J167" i="8" s="1"/>
  <c r="J166" i="8"/>
  <c r="H166" i="8"/>
  <c r="J165" i="8"/>
  <c r="J164" i="8"/>
  <c r="H164" i="8"/>
  <c r="H163" i="8"/>
  <c r="J163" i="8" s="1"/>
  <c r="J162" i="8"/>
  <c r="J161" i="8"/>
  <c r="H161" i="8"/>
  <c r="H173" i="8" s="1"/>
  <c r="J160" i="8"/>
  <c r="J159" i="8"/>
  <c r="J158" i="8"/>
  <c r="H155" i="8"/>
  <c r="H156" i="8" s="1"/>
  <c r="H157" i="8" s="1"/>
  <c r="G155" i="8"/>
  <c r="G156" i="8" s="1"/>
  <c r="G157" i="8" s="1"/>
  <c r="G174" i="8" s="1"/>
  <c r="F155" i="8"/>
  <c r="F156" i="8" s="1"/>
  <c r="J154" i="8"/>
  <c r="J153" i="8"/>
  <c r="J152" i="8"/>
  <c r="J151" i="8"/>
  <c r="J150" i="8"/>
  <c r="J149" i="8"/>
  <c r="J148" i="8"/>
  <c r="J155" i="8" s="1"/>
  <c r="H147" i="8"/>
  <c r="G147" i="8"/>
  <c r="F147" i="8"/>
  <c r="J146" i="8"/>
  <c r="J145" i="8"/>
  <c r="J144" i="8"/>
  <c r="J143" i="8"/>
  <c r="J142" i="8"/>
  <c r="J141" i="8"/>
  <c r="J147" i="8" s="1"/>
  <c r="J140" i="8"/>
  <c r="J139" i="8"/>
  <c r="I138" i="8"/>
  <c r="H138" i="8"/>
  <c r="G138" i="8"/>
  <c r="H137" i="8"/>
  <c r="G137" i="8"/>
  <c r="F137" i="8"/>
  <c r="F138" i="8" s="1"/>
  <c r="J136" i="8"/>
  <c r="J135" i="8"/>
  <c r="J134" i="8"/>
  <c r="J133" i="8"/>
  <c r="J132" i="8"/>
  <c r="J131" i="8"/>
  <c r="J130" i="8"/>
  <c r="J129" i="8"/>
  <c r="J128" i="8"/>
  <c r="J127" i="8"/>
  <c r="J126" i="8"/>
  <c r="J137" i="8" s="1"/>
  <c r="J138" i="8" s="1"/>
  <c r="J125" i="8"/>
  <c r="H124" i="8"/>
  <c r="G124" i="8"/>
  <c r="F124" i="8"/>
  <c r="J123" i="8"/>
  <c r="J122" i="8"/>
  <c r="J121" i="8"/>
  <c r="J120" i="8"/>
  <c r="J119" i="8"/>
  <c r="J118" i="8"/>
  <c r="J124" i="8" s="1"/>
  <c r="J117" i="8"/>
  <c r="J116" i="8"/>
  <c r="H116" i="8"/>
  <c r="G116" i="8"/>
  <c r="F116" i="8"/>
  <c r="J104" i="8"/>
  <c r="J103" i="8"/>
  <c r="H103" i="8"/>
  <c r="G103" i="8"/>
  <c r="F103" i="8"/>
  <c r="J96" i="8"/>
  <c r="J95" i="8"/>
  <c r="J94" i="8"/>
  <c r="F91" i="8"/>
  <c r="F92" i="8" s="1"/>
  <c r="H90" i="8"/>
  <c r="G90" i="8"/>
  <c r="F90" i="8"/>
  <c r="J87" i="8"/>
  <c r="J90" i="8" s="1"/>
  <c r="G75" i="8"/>
  <c r="G91" i="8" s="1"/>
  <c r="F75" i="8"/>
  <c r="H74" i="8"/>
  <c r="J74" i="8" s="1"/>
  <c r="J73" i="8"/>
  <c r="H73" i="8"/>
  <c r="H72" i="8"/>
  <c r="J72" i="8" s="1"/>
  <c r="J71" i="8"/>
  <c r="H71" i="8"/>
  <c r="H70" i="8"/>
  <c r="J70" i="8" s="1"/>
  <c r="J69" i="8"/>
  <c r="H69" i="8"/>
  <c r="H68" i="8"/>
  <c r="J68" i="8" s="1"/>
  <c r="J67" i="8"/>
  <c r="H67" i="8"/>
  <c r="H66" i="8"/>
  <c r="J66" i="8" s="1"/>
  <c r="J65" i="8"/>
  <c r="H65" i="8"/>
  <c r="H64" i="8"/>
  <c r="J64" i="8" s="1"/>
  <c r="J63" i="8"/>
  <c r="H63" i="8"/>
  <c r="H62" i="8"/>
  <c r="J62" i="8" s="1"/>
  <c r="J61" i="8"/>
  <c r="H61" i="8"/>
  <c r="H60" i="8"/>
  <c r="J60" i="8" s="1"/>
  <c r="J59" i="8"/>
  <c r="H59" i="8"/>
  <c r="H58" i="8"/>
  <c r="J58" i="8" s="1"/>
  <c r="J57" i="8"/>
  <c r="H57" i="8"/>
  <c r="H56" i="8"/>
  <c r="J56" i="8" s="1"/>
  <c r="J55" i="8"/>
  <c r="H55" i="8"/>
  <c r="H54" i="8"/>
  <c r="J54" i="8" s="1"/>
  <c r="J53" i="8"/>
  <c r="H53" i="8"/>
  <c r="H52" i="8"/>
  <c r="H75" i="8" s="1"/>
  <c r="J51" i="8"/>
  <c r="H51" i="8"/>
  <c r="J50" i="8"/>
  <c r="J49" i="8"/>
  <c r="G47" i="8"/>
  <c r="G48" i="8" s="1"/>
  <c r="F47" i="8"/>
  <c r="J46" i="8"/>
  <c r="H46" i="8"/>
  <c r="H45" i="8"/>
  <c r="H47" i="8" s="1"/>
  <c r="J44" i="8"/>
  <c r="H43" i="8"/>
  <c r="G43" i="8"/>
  <c r="F43" i="8"/>
  <c r="J42" i="8"/>
  <c r="J41" i="8"/>
  <c r="J40" i="8"/>
  <c r="J39" i="8"/>
  <c r="J32" i="8"/>
  <c r="J31" i="8"/>
  <c r="J43" i="8" s="1"/>
  <c r="J30" i="8"/>
  <c r="G29" i="8"/>
  <c r="F29" i="8"/>
  <c r="F48" i="8" s="1"/>
  <c r="J28" i="8"/>
  <c r="H28" i="8"/>
  <c r="H27" i="8"/>
  <c r="J27" i="8" s="1"/>
  <c r="J26" i="8"/>
  <c r="H26" i="8"/>
  <c r="H25" i="8"/>
  <c r="J25" i="8" s="1"/>
  <c r="J24" i="8"/>
  <c r="H24" i="8"/>
  <c r="H23" i="8"/>
  <c r="J23" i="8" s="1"/>
  <c r="J22" i="8"/>
  <c r="H22" i="8"/>
  <c r="H21" i="8"/>
  <c r="J21" i="8" s="1"/>
  <c r="J20" i="8"/>
  <c r="H20" i="8"/>
  <c r="H19" i="8"/>
  <c r="J19" i="8" s="1"/>
  <c r="J18" i="8"/>
  <c r="H18" i="8"/>
  <c r="H17" i="8"/>
  <c r="J17" i="8" s="1"/>
  <c r="J16" i="8"/>
  <c r="H16" i="8"/>
  <c r="H15" i="8"/>
  <c r="J15" i="8" s="1"/>
  <c r="J14" i="8"/>
  <c r="H14" i="8"/>
  <c r="H13" i="8"/>
  <c r="J13" i="8" s="1"/>
  <c r="J12" i="8"/>
  <c r="H12" i="8"/>
  <c r="J11" i="8"/>
  <c r="H10" i="8"/>
  <c r="J10" i="8" s="1"/>
  <c r="H9" i="8"/>
  <c r="J9" i="8" s="1"/>
  <c r="H8" i="8"/>
  <c r="J8" i="8" s="1"/>
  <c r="J7" i="8"/>
  <c r="H7" i="8"/>
  <c r="H6" i="8"/>
  <c r="J6" i="8" s="1"/>
  <c r="H5" i="8"/>
  <c r="H29" i="8" s="1"/>
  <c r="J4" i="8"/>
  <c r="J316" i="8"/>
  <c r="J317" i="8"/>
  <c r="J315" i="8"/>
  <c r="J313" i="8" l="1"/>
  <c r="G18" i="6"/>
  <c r="H306" i="8"/>
  <c r="J304" i="8"/>
  <c r="F157" i="8"/>
  <c r="F174" i="8" s="1"/>
  <c r="J156" i="8"/>
  <c r="J157" i="8" s="1"/>
  <c r="G92" i="8"/>
  <c r="H174" i="8"/>
  <c r="J202" i="8"/>
  <c r="J233" i="8" s="1"/>
  <c r="H48" i="8"/>
  <c r="H91" i="8"/>
  <c r="H92" i="8" s="1"/>
  <c r="J173" i="8"/>
  <c r="H233" i="8"/>
  <c r="J318" i="8"/>
  <c r="J45" i="8"/>
  <c r="J47" i="8" s="1"/>
  <c r="J52" i="8"/>
  <c r="J75" i="8" s="1"/>
  <c r="J91" i="8" s="1"/>
  <c r="J5" i="8"/>
  <c r="J29" i="8" s="1"/>
  <c r="J178" i="8"/>
  <c r="J48" i="8" l="1"/>
  <c r="J92" i="8" s="1"/>
  <c r="J174" i="8"/>
  <c r="J306" i="8" l="1"/>
  <c r="J322" i="8" s="1"/>
  <c r="J315" i="7" l="1"/>
  <c r="J313" i="7"/>
  <c r="J312" i="7"/>
  <c r="J311" i="7"/>
  <c r="J310" i="7"/>
  <c r="J309" i="7"/>
  <c r="H304" i="7"/>
  <c r="H305" i="7" s="1"/>
  <c r="G304" i="7"/>
  <c r="F304" i="7"/>
  <c r="J303" i="7"/>
  <c r="J302" i="7"/>
  <c r="J301" i="7"/>
  <c r="J300" i="7"/>
  <c r="J299" i="7"/>
  <c r="J298" i="7"/>
  <c r="J304" i="7" s="1"/>
  <c r="J305" i="7" s="1"/>
  <c r="J297" i="7"/>
  <c r="J296" i="7"/>
  <c r="J295" i="7"/>
  <c r="J294" i="7"/>
  <c r="J293" i="7"/>
  <c r="J292" i="7"/>
  <c r="J291" i="7"/>
  <c r="H290" i="7"/>
  <c r="G290" i="7"/>
  <c r="F290" i="7"/>
  <c r="J289" i="7"/>
  <c r="J288" i="7"/>
  <c r="J287" i="7"/>
  <c r="J286" i="7"/>
  <c r="J285" i="7"/>
  <c r="J290" i="7" s="1"/>
  <c r="J284" i="7"/>
  <c r="J283" i="7"/>
  <c r="J282" i="7"/>
  <c r="H281" i="7"/>
  <c r="G281" i="7"/>
  <c r="G305" i="7" s="1"/>
  <c r="F281" i="7"/>
  <c r="F305" i="7" s="1"/>
  <c r="J280" i="7"/>
  <c r="J279" i="7"/>
  <c r="J278" i="7"/>
  <c r="J277" i="7"/>
  <c r="J276" i="7"/>
  <c r="J275" i="7"/>
  <c r="J274" i="7"/>
  <c r="J273" i="7"/>
  <c r="J272" i="7"/>
  <c r="J271" i="7"/>
  <c r="J270" i="7"/>
  <c r="J269" i="7"/>
  <c r="J281" i="7" s="1"/>
  <c r="J268" i="7"/>
  <c r="H267" i="7"/>
  <c r="G267" i="7"/>
  <c r="F267" i="7"/>
  <c r="J266" i="7"/>
  <c r="J265" i="7"/>
  <c r="J264" i="7"/>
  <c r="J263" i="7"/>
  <c r="J262" i="7"/>
  <c r="J261" i="7"/>
  <c r="J267" i="7" s="1"/>
  <c r="J260" i="7"/>
  <c r="J259" i="7"/>
  <c r="H258" i="7"/>
  <c r="G258" i="7"/>
  <c r="F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58" i="7" s="1"/>
  <c r="J245" i="7"/>
  <c r="H244" i="7"/>
  <c r="G244" i="7"/>
  <c r="F244" i="7"/>
  <c r="J243" i="7"/>
  <c r="J242" i="7"/>
  <c r="J241" i="7"/>
  <c r="J240" i="7"/>
  <c r="J239" i="7"/>
  <c r="J238" i="7"/>
  <c r="J244" i="7" s="1"/>
  <c r="J237" i="7"/>
  <c r="J236" i="7"/>
  <c r="H233" i="7"/>
  <c r="G233" i="7"/>
  <c r="F233" i="7"/>
  <c r="F234" i="7" s="1"/>
  <c r="J232" i="7"/>
  <c r="J231" i="7"/>
  <c r="J230" i="7"/>
  <c r="J233" i="7" s="1"/>
  <c r="J229" i="7"/>
  <c r="J228" i="7"/>
  <c r="H227" i="7"/>
  <c r="G227" i="7"/>
  <c r="F227" i="7"/>
  <c r="J226" i="7"/>
  <c r="J227" i="7" s="1"/>
  <c r="J225" i="7"/>
  <c r="J224" i="7"/>
  <c r="J223" i="7"/>
  <c r="J222" i="7"/>
  <c r="G221" i="7"/>
  <c r="F221" i="7"/>
  <c r="J220" i="7"/>
  <c r="H220" i="7"/>
  <c r="H219" i="7"/>
  <c r="J219" i="7" s="1"/>
  <c r="J221" i="7" s="1"/>
  <c r="J218" i="7"/>
  <c r="H217" i="7"/>
  <c r="G217" i="7"/>
  <c r="F217" i="7"/>
  <c r="J216" i="7"/>
  <c r="J215" i="7"/>
  <c r="J214" i="7"/>
  <c r="J213" i="7"/>
  <c r="J212" i="7"/>
  <c r="J211" i="7"/>
  <c r="J210" i="7"/>
  <c r="J209" i="7"/>
  <c r="J208" i="7"/>
  <c r="J207" i="7"/>
  <c r="J206" i="7"/>
  <c r="J217" i="7" s="1"/>
  <c r="J205" i="7"/>
  <c r="J204" i="7"/>
  <c r="G203" i="7"/>
  <c r="G234" i="7" s="1"/>
  <c r="F203" i="7"/>
  <c r="H202" i="7"/>
  <c r="J202" i="7" s="1"/>
  <c r="H201" i="7"/>
  <c r="J201" i="7" s="1"/>
  <c r="H200" i="7"/>
  <c r="J200" i="7" s="1"/>
  <c r="J199" i="7"/>
  <c r="H199" i="7"/>
  <c r="J198" i="7"/>
  <c r="J197" i="7"/>
  <c r="H197" i="7"/>
  <c r="H196" i="7"/>
  <c r="J196" i="7" s="1"/>
  <c r="H195" i="7"/>
  <c r="J195" i="7" s="1"/>
  <c r="J194" i="7"/>
  <c r="H194" i="7"/>
  <c r="J193" i="7"/>
  <c r="H193" i="7"/>
  <c r="H192" i="7"/>
  <c r="J192" i="7" s="1"/>
  <c r="H191" i="7"/>
  <c r="J191" i="7" s="1"/>
  <c r="J190" i="7"/>
  <c r="H190" i="7"/>
  <c r="J189" i="7"/>
  <c r="H189" i="7"/>
  <c r="H188" i="7"/>
  <c r="J188" i="7" s="1"/>
  <c r="H187" i="7"/>
  <c r="J187" i="7" s="1"/>
  <c r="J186" i="7"/>
  <c r="H186" i="7"/>
  <c r="J185" i="7"/>
  <c r="H185" i="7"/>
  <c r="H184" i="7"/>
  <c r="J184" i="7" s="1"/>
  <c r="H183" i="7"/>
  <c r="J183" i="7" s="1"/>
  <c r="J182" i="7"/>
  <c r="H182" i="7"/>
  <c r="J181" i="7"/>
  <c r="H181" i="7"/>
  <c r="H180" i="7"/>
  <c r="J180" i="7" s="1"/>
  <c r="H179" i="7"/>
  <c r="H203" i="7" s="1"/>
  <c r="J178" i="7"/>
  <c r="J177" i="7"/>
  <c r="G174" i="7"/>
  <c r="F174" i="7"/>
  <c r="J173" i="7"/>
  <c r="H173" i="7"/>
  <c r="H172" i="7"/>
  <c r="J172" i="7" s="1"/>
  <c r="H171" i="7"/>
  <c r="H174" i="7" s="1"/>
  <c r="J170" i="7"/>
  <c r="H170" i="7"/>
  <c r="J169" i="7"/>
  <c r="H168" i="7"/>
  <c r="J168" i="7" s="1"/>
  <c r="H167" i="7"/>
  <c r="J167" i="7" s="1"/>
  <c r="J166" i="7"/>
  <c r="J165" i="7"/>
  <c r="H165" i="7"/>
  <c r="J164" i="7"/>
  <c r="H164" i="7"/>
  <c r="J163" i="7"/>
  <c r="H162" i="7"/>
  <c r="J162" i="7" s="1"/>
  <c r="J161" i="7"/>
  <c r="J160" i="7"/>
  <c r="J159" i="7"/>
  <c r="H157" i="7"/>
  <c r="H156" i="7"/>
  <c r="G156" i="7"/>
  <c r="F156" i="7"/>
  <c r="F157" i="7" s="1"/>
  <c r="F158" i="7" s="1"/>
  <c r="F175" i="7" s="1"/>
  <c r="J155" i="7"/>
  <c r="J154" i="7"/>
  <c r="J153" i="7"/>
  <c r="J152" i="7"/>
  <c r="J151" i="7"/>
  <c r="J150" i="7"/>
  <c r="J149" i="7"/>
  <c r="J156" i="7" s="1"/>
  <c r="J157" i="7" s="1"/>
  <c r="H148" i="7"/>
  <c r="G148" i="7"/>
  <c r="G157" i="7" s="1"/>
  <c r="G158" i="7" s="1"/>
  <c r="G175" i="7" s="1"/>
  <c r="F148" i="7"/>
  <c r="J147" i="7"/>
  <c r="J146" i="7"/>
  <c r="J145" i="7"/>
  <c r="J144" i="7"/>
  <c r="J143" i="7"/>
  <c r="J142" i="7"/>
  <c r="J148" i="7" s="1"/>
  <c r="J141" i="7"/>
  <c r="J140" i="7"/>
  <c r="I139" i="7"/>
  <c r="F139" i="7"/>
  <c r="H138" i="7"/>
  <c r="H139" i="7" s="1"/>
  <c r="G138" i="7"/>
  <c r="G139" i="7" s="1"/>
  <c r="F138" i="7"/>
  <c r="J137" i="7"/>
  <c r="J136" i="7"/>
  <c r="J135" i="7"/>
  <c r="J134" i="7"/>
  <c r="J133" i="7"/>
  <c r="J132" i="7"/>
  <c r="J138" i="7" s="1"/>
  <c r="J139" i="7" s="1"/>
  <c r="J131" i="7"/>
  <c r="J130" i="7"/>
  <c r="J129" i="7"/>
  <c r="J128" i="7"/>
  <c r="J127" i="7"/>
  <c r="J126" i="7"/>
  <c r="H125" i="7"/>
  <c r="G125" i="7"/>
  <c r="F125" i="7"/>
  <c r="J124" i="7"/>
  <c r="J123" i="7"/>
  <c r="J122" i="7"/>
  <c r="J121" i="7"/>
  <c r="J120" i="7"/>
  <c r="J119" i="7"/>
  <c r="J125" i="7" s="1"/>
  <c r="J118" i="7"/>
  <c r="J117" i="7"/>
  <c r="H117" i="7"/>
  <c r="G117" i="7"/>
  <c r="F117" i="7"/>
  <c r="J105" i="7"/>
  <c r="J104" i="7"/>
  <c r="H104" i="7"/>
  <c r="G104" i="7"/>
  <c r="F104" i="7"/>
  <c r="J97" i="7"/>
  <c r="J96" i="7"/>
  <c r="J95" i="7"/>
  <c r="J91" i="7"/>
  <c r="H91" i="7"/>
  <c r="H92" i="7" s="1"/>
  <c r="G91" i="7"/>
  <c r="G92" i="7" s="1"/>
  <c r="G93" i="7" s="1"/>
  <c r="F91" i="7"/>
  <c r="F92" i="7" s="1"/>
  <c r="F93" i="7" s="1"/>
  <c r="J88" i="7"/>
  <c r="G76" i="7"/>
  <c r="F76" i="7"/>
  <c r="H75" i="7"/>
  <c r="J75" i="7" s="1"/>
  <c r="J74" i="7"/>
  <c r="H74" i="7"/>
  <c r="J73" i="7"/>
  <c r="H73" i="7"/>
  <c r="H72" i="7"/>
  <c r="J72" i="7" s="1"/>
  <c r="H71" i="7"/>
  <c r="J71" i="7" s="1"/>
  <c r="J70" i="7"/>
  <c r="H70" i="7"/>
  <c r="J69" i="7"/>
  <c r="H69" i="7"/>
  <c r="H68" i="7"/>
  <c r="J68" i="7" s="1"/>
  <c r="H67" i="7"/>
  <c r="J67" i="7" s="1"/>
  <c r="J66" i="7"/>
  <c r="H66" i="7"/>
  <c r="J65" i="7"/>
  <c r="H65" i="7"/>
  <c r="H64" i="7"/>
  <c r="J64" i="7" s="1"/>
  <c r="H63" i="7"/>
  <c r="J63" i="7" s="1"/>
  <c r="J62" i="7"/>
  <c r="H62" i="7"/>
  <c r="J61" i="7"/>
  <c r="H61" i="7"/>
  <c r="H60" i="7"/>
  <c r="J60" i="7" s="1"/>
  <c r="H59" i="7"/>
  <c r="J59" i="7" s="1"/>
  <c r="J58" i="7"/>
  <c r="H58" i="7"/>
  <c r="J57" i="7"/>
  <c r="H57" i="7"/>
  <c r="H56" i="7"/>
  <c r="J56" i="7" s="1"/>
  <c r="H55" i="7"/>
  <c r="J55" i="7" s="1"/>
  <c r="J54" i="7"/>
  <c r="H54" i="7"/>
  <c r="J53" i="7"/>
  <c r="H53" i="7"/>
  <c r="H52" i="7"/>
  <c r="H76" i="7" s="1"/>
  <c r="J51" i="7"/>
  <c r="J50" i="7"/>
  <c r="H48" i="7"/>
  <c r="G48" i="7"/>
  <c r="G49" i="7" s="1"/>
  <c r="F48" i="7"/>
  <c r="F49" i="7" s="1"/>
  <c r="J47" i="7"/>
  <c r="J48" i="7" s="1"/>
  <c r="H47" i="7"/>
  <c r="J46" i="7"/>
  <c r="H46" i="7"/>
  <c r="J45" i="7"/>
  <c r="H44" i="7"/>
  <c r="G44" i="7"/>
  <c r="F44" i="7"/>
  <c r="J43" i="7"/>
  <c r="J42" i="7"/>
  <c r="J41" i="7"/>
  <c r="J40" i="7"/>
  <c r="J33" i="7"/>
  <c r="J32" i="7"/>
  <c r="J44" i="7" s="1"/>
  <c r="J31" i="7"/>
  <c r="G30" i="7"/>
  <c r="F30" i="7"/>
  <c r="H29" i="7"/>
  <c r="J29" i="7" s="1"/>
  <c r="H28" i="7"/>
  <c r="J28" i="7" s="1"/>
  <c r="J27" i="7"/>
  <c r="H27" i="7"/>
  <c r="J26" i="7"/>
  <c r="H26" i="7"/>
  <c r="H25" i="7"/>
  <c r="J25" i="7" s="1"/>
  <c r="H24" i="7"/>
  <c r="J24" i="7" s="1"/>
  <c r="J23" i="7"/>
  <c r="H23" i="7"/>
  <c r="J22" i="7"/>
  <c r="H22" i="7"/>
  <c r="H21" i="7"/>
  <c r="J21" i="7" s="1"/>
  <c r="H20" i="7"/>
  <c r="J20" i="7" s="1"/>
  <c r="J19" i="7"/>
  <c r="H19" i="7"/>
  <c r="J18" i="7"/>
  <c r="H18" i="7"/>
  <c r="H17" i="7"/>
  <c r="J17" i="7" s="1"/>
  <c r="H16" i="7"/>
  <c r="J16" i="7" s="1"/>
  <c r="J15" i="7"/>
  <c r="H15" i="7"/>
  <c r="J14" i="7"/>
  <c r="H14" i="7"/>
  <c r="H13" i="7"/>
  <c r="J13" i="7" s="1"/>
  <c r="J12" i="7"/>
  <c r="J11" i="7"/>
  <c r="H11" i="7"/>
  <c r="H10" i="7"/>
  <c r="J10" i="7" s="1"/>
  <c r="H9" i="7"/>
  <c r="J9" i="7" s="1"/>
  <c r="H8" i="7"/>
  <c r="J8" i="7" s="1"/>
  <c r="J7" i="7"/>
  <c r="H7" i="7"/>
  <c r="H6" i="7"/>
  <c r="H30" i="7" s="1"/>
  <c r="J5" i="7"/>
  <c r="D38" i="6"/>
  <c r="I15" i="6"/>
  <c r="J14" i="6"/>
  <c r="I14" i="6"/>
  <c r="F14" i="6"/>
  <c r="I13" i="6"/>
  <c r="F12" i="6"/>
  <c r="I10" i="6"/>
  <c r="I9" i="6"/>
  <c r="F9" i="6"/>
  <c r="F7" i="6"/>
  <c r="J316" i="7"/>
  <c r="J317" i="7"/>
  <c r="J318" i="7"/>
  <c r="L14" i="6" l="1"/>
  <c r="L18" i="6" s="1"/>
  <c r="L23" i="6" s="1"/>
  <c r="F73" i="6"/>
  <c r="F18" i="6"/>
  <c r="F23" i="6" s="1"/>
  <c r="J314" i="7"/>
  <c r="J319" i="7"/>
  <c r="H93" i="7"/>
  <c r="H158" i="7"/>
  <c r="H175" i="7" s="1"/>
  <c r="J76" i="7"/>
  <c r="J92" i="7" s="1"/>
  <c r="H49" i="7"/>
  <c r="J158" i="7"/>
  <c r="J171" i="7"/>
  <c r="J174" i="7" s="1"/>
  <c r="J52" i="7"/>
  <c r="H221" i="7"/>
  <c r="H234" i="7" s="1"/>
  <c r="H307" i="7" s="1"/>
  <c r="J179" i="7"/>
  <c r="J203" i="7" s="1"/>
  <c r="J234" i="7" s="1"/>
  <c r="J6" i="7"/>
  <c r="J30" i="7" s="1"/>
  <c r="J49" i="7" s="1"/>
  <c r="F78" i="6" l="1"/>
  <c r="F79" i="6" s="1"/>
  <c r="J93" i="7"/>
  <c r="J175" i="7"/>
  <c r="J307" i="7" s="1"/>
  <c r="J323" i="7" s="1"/>
  <c r="K138" i="5"/>
  <c r="K302" i="5"/>
  <c r="K301" i="5"/>
  <c r="K300" i="5"/>
  <c r="K299" i="5"/>
  <c r="K298" i="5"/>
  <c r="K297" i="5"/>
  <c r="K296" i="5"/>
  <c r="K295" i="5"/>
  <c r="K303" i="5" s="1"/>
  <c r="K294" i="5"/>
  <c r="K293" i="5"/>
  <c r="K292" i="5"/>
  <c r="K288" i="5"/>
  <c r="K287" i="5"/>
  <c r="K286" i="5"/>
  <c r="K285" i="5"/>
  <c r="K284" i="5"/>
  <c r="K283" i="5"/>
  <c r="K289" i="5" s="1"/>
  <c r="K282" i="5"/>
  <c r="K281" i="5"/>
  <c r="K279" i="5"/>
  <c r="K278" i="5"/>
  <c r="K277" i="5"/>
  <c r="K276" i="5"/>
  <c r="K275" i="5"/>
  <c r="K274" i="5"/>
  <c r="K273" i="5"/>
  <c r="K272" i="5"/>
  <c r="K271" i="5"/>
  <c r="K270" i="5"/>
  <c r="K269" i="5"/>
  <c r="K280" i="5" s="1"/>
  <c r="K268" i="5"/>
  <c r="K266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57" i="5" s="1"/>
  <c r="K244" i="5"/>
  <c r="K242" i="5"/>
  <c r="K241" i="5"/>
  <c r="K240" i="5"/>
  <c r="K239" i="5"/>
  <c r="K238" i="5"/>
  <c r="K237" i="5"/>
  <c r="K243" i="5" s="1"/>
  <c r="K155" i="5"/>
  <c r="K154" i="5"/>
  <c r="K153" i="5"/>
  <c r="K152" i="5"/>
  <c r="K151" i="5"/>
  <c r="K150" i="5"/>
  <c r="K149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3" i="5"/>
  <c r="K122" i="5"/>
  <c r="K121" i="5"/>
  <c r="K120" i="5"/>
  <c r="K119" i="5"/>
  <c r="K118" i="5"/>
  <c r="K40" i="5"/>
  <c r="J40" i="5"/>
  <c r="J87" i="1" l="1"/>
  <c r="H92" i="1"/>
  <c r="K89" i="5" l="1"/>
  <c r="J146" i="5"/>
  <c r="J145" i="5"/>
  <c r="J144" i="5"/>
  <c r="J143" i="5"/>
  <c r="J142" i="5"/>
  <c r="J141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2" i="5"/>
  <c r="J101" i="5"/>
  <c r="J100" i="5"/>
  <c r="J99" i="5"/>
  <c r="J98" i="5"/>
  <c r="J97" i="5"/>
  <c r="J89" i="5"/>
  <c r="J87" i="5"/>
  <c r="J86" i="5"/>
  <c r="J85" i="5"/>
  <c r="J83" i="5"/>
  <c r="J82" i="5"/>
  <c r="J81" i="5"/>
  <c r="J80" i="5"/>
  <c r="J79" i="5"/>
  <c r="J42" i="5"/>
  <c r="J38" i="5"/>
  <c r="J37" i="5"/>
  <c r="J36" i="5"/>
  <c r="J35" i="5"/>
  <c r="J34" i="5"/>
  <c r="J33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42" i="5"/>
  <c r="K143" i="5"/>
  <c r="K144" i="5"/>
  <c r="K145" i="5"/>
  <c r="K146" i="5"/>
  <c r="K141" i="5"/>
  <c r="K87" i="5"/>
  <c r="K147" i="5" l="1"/>
  <c r="K116" i="5"/>
  <c r="K354" i="2" l="1"/>
  <c r="K353" i="2"/>
  <c r="K232" i="5"/>
  <c r="K226" i="5"/>
  <c r="K220" i="5"/>
  <c r="K216" i="5"/>
  <c r="K202" i="5"/>
  <c r="K173" i="5"/>
  <c r="K156" i="5"/>
  <c r="K124" i="5"/>
  <c r="K75" i="5"/>
  <c r="K29" i="5"/>
  <c r="K47" i="5"/>
  <c r="K102" i="5"/>
  <c r="K101" i="5"/>
  <c r="K100" i="5"/>
  <c r="K99" i="5"/>
  <c r="K98" i="5"/>
  <c r="K97" i="5"/>
  <c r="K86" i="5"/>
  <c r="K85" i="5"/>
  <c r="K84" i="5"/>
  <c r="K83" i="5"/>
  <c r="K82" i="5"/>
  <c r="K81" i="5"/>
  <c r="K80" i="5"/>
  <c r="K79" i="5"/>
  <c r="K42" i="5"/>
  <c r="K38" i="5"/>
  <c r="K37" i="5"/>
  <c r="K36" i="5"/>
  <c r="K35" i="5"/>
  <c r="K34" i="5"/>
  <c r="K33" i="5"/>
  <c r="J84" i="5"/>
  <c r="J39" i="5"/>
  <c r="J41" i="5"/>
  <c r="J44" i="5"/>
  <c r="J49" i="5"/>
  <c r="J50" i="5"/>
  <c r="J94" i="5"/>
  <c r="J95" i="5"/>
  <c r="J96" i="5"/>
  <c r="J42" i="1"/>
  <c r="J314" i="5"/>
  <c r="J312" i="5"/>
  <c r="J311" i="5"/>
  <c r="J310" i="5"/>
  <c r="J309" i="5"/>
  <c r="J308" i="5"/>
  <c r="H303" i="5"/>
  <c r="G303" i="5"/>
  <c r="F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H289" i="5"/>
  <c r="G289" i="5"/>
  <c r="F289" i="5"/>
  <c r="J288" i="5"/>
  <c r="J287" i="5"/>
  <c r="J286" i="5"/>
  <c r="J285" i="5"/>
  <c r="J284" i="5"/>
  <c r="J283" i="5"/>
  <c r="J282" i="5"/>
  <c r="J281" i="5"/>
  <c r="H280" i="5"/>
  <c r="G280" i="5"/>
  <c r="F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H266" i="5"/>
  <c r="G266" i="5"/>
  <c r="F266" i="5"/>
  <c r="J265" i="5"/>
  <c r="J264" i="5"/>
  <c r="J263" i="5"/>
  <c r="J262" i="5"/>
  <c r="J261" i="5"/>
  <c r="J260" i="5"/>
  <c r="J259" i="5"/>
  <c r="J258" i="5"/>
  <c r="H257" i="5"/>
  <c r="G257" i="5"/>
  <c r="F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H243" i="5"/>
  <c r="G243" i="5"/>
  <c r="F243" i="5"/>
  <c r="J242" i="5"/>
  <c r="J241" i="5"/>
  <c r="J240" i="5"/>
  <c r="J239" i="5"/>
  <c r="J238" i="5"/>
  <c r="J237" i="5"/>
  <c r="J236" i="5"/>
  <c r="J235" i="5"/>
  <c r="H232" i="5"/>
  <c r="G232" i="5"/>
  <c r="F232" i="5"/>
  <c r="J231" i="5"/>
  <c r="J230" i="5"/>
  <c r="J229" i="5"/>
  <c r="J228" i="5"/>
  <c r="J227" i="5"/>
  <c r="H226" i="5"/>
  <c r="G226" i="5"/>
  <c r="F226" i="5"/>
  <c r="J225" i="5"/>
  <c r="J226" i="5" s="1"/>
  <c r="J224" i="5"/>
  <c r="J223" i="5"/>
  <c r="J222" i="5"/>
  <c r="J221" i="5"/>
  <c r="G220" i="5"/>
  <c r="F220" i="5"/>
  <c r="H219" i="5"/>
  <c r="H218" i="5"/>
  <c r="J218" i="5" s="1"/>
  <c r="J217" i="5"/>
  <c r="H216" i="5"/>
  <c r="G216" i="5"/>
  <c r="F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G202" i="5"/>
  <c r="F202" i="5"/>
  <c r="H201" i="5"/>
  <c r="J201" i="5" s="1"/>
  <c r="H200" i="5"/>
  <c r="J200" i="5" s="1"/>
  <c r="H199" i="5"/>
  <c r="J199" i="5" s="1"/>
  <c r="H198" i="5"/>
  <c r="J198" i="5" s="1"/>
  <c r="J197" i="5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H182" i="5"/>
  <c r="H181" i="5"/>
  <c r="H180" i="5"/>
  <c r="H179" i="5"/>
  <c r="H178" i="5"/>
  <c r="J177" i="5"/>
  <c r="J176" i="5"/>
  <c r="G173" i="5"/>
  <c r="F173" i="5"/>
  <c r="H172" i="5"/>
  <c r="J172" i="5" s="1"/>
  <c r="H171" i="5"/>
  <c r="J171" i="5" s="1"/>
  <c r="H170" i="5"/>
  <c r="J170" i="5" s="1"/>
  <c r="H169" i="5"/>
  <c r="J169" i="5" s="1"/>
  <c r="J168" i="5"/>
  <c r="H167" i="5"/>
  <c r="H166" i="5"/>
  <c r="H164" i="5"/>
  <c r="H163" i="5"/>
  <c r="H161" i="5"/>
  <c r="J160" i="5"/>
  <c r="J159" i="5"/>
  <c r="J158" i="5"/>
  <c r="H155" i="5"/>
  <c r="G155" i="5"/>
  <c r="F155" i="5"/>
  <c r="J154" i="5"/>
  <c r="J153" i="5"/>
  <c r="J152" i="5"/>
  <c r="J151" i="5"/>
  <c r="J150" i="5"/>
  <c r="J149" i="5"/>
  <c r="J148" i="5"/>
  <c r="H147" i="5"/>
  <c r="G147" i="5"/>
  <c r="F147" i="5"/>
  <c r="J140" i="5"/>
  <c r="J139" i="5"/>
  <c r="I138" i="5"/>
  <c r="H137" i="5"/>
  <c r="G137" i="5"/>
  <c r="F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H124" i="5"/>
  <c r="G124" i="5"/>
  <c r="F124" i="5"/>
  <c r="J123" i="5"/>
  <c r="J122" i="5"/>
  <c r="J121" i="5"/>
  <c r="J120" i="5"/>
  <c r="J119" i="5"/>
  <c r="J118" i="5"/>
  <c r="J117" i="5"/>
  <c r="H116" i="5"/>
  <c r="G116" i="5"/>
  <c r="F116" i="5"/>
  <c r="H103" i="5"/>
  <c r="G103" i="5"/>
  <c r="F103" i="5"/>
  <c r="H90" i="5"/>
  <c r="G90" i="5"/>
  <c r="F90" i="5"/>
  <c r="G75" i="5"/>
  <c r="F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G47" i="5"/>
  <c r="F47" i="5"/>
  <c r="H46" i="5"/>
  <c r="J46" i="5" s="1"/>
  <c r="H45" i="5"/>
  <c r="H43" i="5"/>
  <c r="G43" i="5"/>
  <c r="F43" i="5"/>
  <c r="J32" i="5"/>
  <c r="J31" i="5"/>
  <c r="J30" i="5"/>
  <c r="G29" i="5"/>
  <c r="F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0" i="5"/>
  <c r="H9" i="5"/>
  <c r="H8" i="5"/>
  <c r="H7" i="5"/>
  <c r="H6" i="5"/>
  <c r="H5" i="5"/>
  <c r="J316" i="5"/>
  <c r="J315" i="5"/>
  <c r="J317" i="5"/>
  <c r="J313" i="5" l="1"/>
  <c r="J243" i="5"/>
  <c r="K304" i="5"/>
  <c r="K43" i="5"/>
  <c r="K48" i="5" s="1"/>
  <c r="K233" i="5"/>
  <c r="K90" i="5"/>
  <c r="K91" i="5" s="1"/>
  <c r="K103" i="5"/>
  <c r="K157" i="5" s="1"/>
  <c r="K174" i="5" s="1"/>
  <c r="J43" i="5"/>
  <c r="H220" i="5"/>
  <c r="J47" i="5"/>
  <c r="H304" i="5"/>
  <c r="J232" i="5"/>
  <c r="J75" i="5"/>
  <c r="J90" i="5"/>
  <c r="H47" i="5"/>
  <c r="F233" i="5"/>
  <c r="J303" i="5"/>
  <c r="J216" i="5"/>
  <c r="G233" i="5"/>
  <c r="J266" i="5"/>
  <c r="J280" i="5"/>
  <c r="F304" i="5"/>
  <c r="J257" i="5"/>
  <c r="G304" i="5"/>
  <c r="H202" i="5"/>
  <c r="H233" i="5" s="1"/>
  <c r="J289" i="5"/>
  <c r="F156" i="5"/>
  <c r="G91" i="5"/>
  <c r="J103" i="5"/>
  <c r="G156" i="5"/>
  <c r="H138" i="5"/>
  <c r="J124" i="5"/>
  <c r="F48" i="5"/>
  <c r="F91" i="5"/>
  <c r="H29" i="5"/>
  <c r="J137" i="5"/>
  <c r="G48" i="5"/>
  <c r="J147" i="5"/>
  <c r="H75" i="5"/>
  <c r="J116" i="5"/>
  <c r="F138" i="5"/>
  <c r="J155" i="5"/>
  <c r="H173" i="5"/>
  <c r="G138" i="5"/>
  <c r="H156" i="5"/>
  <c r="J318" i="5"/>
  <c r="J29" i="5"/>
  <c r="J173" i="5"/>
  <c r="J219" i="5"/>
  <c r="J220" i="5" s="1"/>
  <c r="J202" i="5"/>
  <c r="J317" i="1"/>
  <c r="J316" i="1"/>
  <c r="J315" i="1"/>
  <c r="K92" i="5" l="1"/>
  <c r="K306" i="5"/>
  <c r="G92" i="5"/>
  <c r="J91" i="5"/>
  <c r="H48" i="5"/>
  <c r="J304" i="5"/>
  <c r="J48" i="5"/>
  <c r="J156" i="5"/>
  <c r="F92" i="5"/>
  <c r="F157" i="5"/>
  <c r="F174" i="5" s="1"/>
  <c r="H157" i="5"/>
  <c r="H174" i="5" s="1"/>
  <c r="G157" i="5"/>
  <c r="G174" i="5" s="1"/>
  <c r="H91" i="5"/>
  <c r="H92" i="5" s="1"/>
  <c r="J138" i="5"/>
  <c r="J233" i="5"/>
  <c r="J312" i="1"/>
  <c r="J311" i="1"/>
  <c r="J310" i="1"/>
  <c r="D19" i="4" s="1"/>
  <c r="J309" i="1"/>
  <c r="H280" i="1"/>
  <c r="H289" i="1"/>
  <c r="H303" i="1"/>
  <c r="F13" i="4" s="1"/>
  <c r="D27" i="4"/>
  <c r="D25" i="4"/>
  <c r="D26" i="4"/>
  <c r="D18" i="4" l="1"/>
  <c r="D21" i="4"/>
  <c r="D20" i="4"/>
  <c r="D22" i="4" s="1"/>
  <c r="D37" i="4"/>
  <c r="J92" i="5"/>
  <c r="D28" i="4"/>
  <c r="J157" i="5"/>
  <c r="J174" i="5" s="1"/>
  <c r="J306" i="5" s="1"/>
  <c r="H306" i="5"/>
  <c r="I138" i="1"/>
  <c r="H137" i="1"/>
  <c r="AU35" i="3"/>
  <c r="AT32" i="3"/>
  <c r="AU30" i="3"/>
  <c r="AT30" i="3"/>
  <c r="AS15" i="3"/>
  <c r="AT15" i="3"/>
  <c r="AR15" i="3"/>
  <c r="J314" i="1"/>
  <c r="J308" i="1"/>
  <c r="J313" i="1" s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8" i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5" i="1"/>
  <c r="J264" i="1"/>
  <c r="J263" i="1"/>
  <c r="J262" i="1"/>
  <c r="J261" i="1"/>
  <c r="J260" i="1"/>
  <c r="J259" i="1"/>
  <c r="J258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2" i="1"/>
  <c r="J241" i="1"/>
  <c r="J240" i="1"/>
  <c r="J239" i="1"/>
  <c r="J238" i="1"/>
  <c r="J237" i="1"/>
  <c r="J236" i="1"/>
  <c r="J235" i="1"/>
  <c r="J231" i="1"/>
  <c r="J230" i="1"/>
  <c r="J229" i="1"/>
  <c r="J228" i="1"/>
  <c r="J227" i="1"/>
  <c r="J225" i="1"/>
  <c r="J226" i="1" s="1"/>
  <c r="J224" i="1"/>
  <c r="J223" i="1"/>
  <c r="J222" i="1"/>
  <c r="J221" i="1"/>
  <c r="J217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97" i="1"/>
  <c r="J177" i="1"/>
  <c r="J176" i="1"/>
  <c r="J168" i="1"/>
  <c r="J165" i="1"/>
  <c r="J162" i="1"/>
  <c r="J160" i="1"/>
  <c r="J159" i="1"/>
  <c r="J158" i="1"/>
  <c r="J154" i="1"/>
  <c r="J153" i="1"/>
  <c r="J152" i="1"/>
  <c r="J151" i="1"/>
  <c r="J150" i="1"/>
  <c r="J149" i="1"/>
  <c r="J148" i="1"/>
  <c r="J146" i="1"/>
  <c r="J145" i="1"/>
  <c r="J144" i="1"/>
  <c r="J143" i="1"/>
  <c r="J142" i="1"/>
  <c r="J141" i="1"/>
  <c r="J140" i="1"/>
  <c r="J139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3" i="1"/>
  <c r="J122" i="1"/>
  <c r="J121" i="1"/>
  <c r="J120" i="1"/>
  <c r="J119" i="1"/>
  <c r="J118" i="1"/>
  <c r="J117" i="1"/>
  <c r="J104" i="1"/>
  <c r="J96" i="1"/>
  <c r="J95" i="1"/>
  <c r="J94" i="1"/>
  <c r="J50" i="1"/>
  <c r="J49" i="1"/>
  <c r="J44" i="1"/>
  <c r="J41" i="1"/>
  <c r="J40" i="1"/>
  <c r="J39" i="1"/>
  <c r="J32" i="1"/>
  <c r="J31" i="1"/>
  <c r="J30" i="1"/>
  <c r="J11" i="1"/>
  <c r="J4" i="1"/>
  <c r="I99" i="2"/>
  <c r="I374" i="2"/>
  <c r="I340" i="2"/>
  <c r="I324" i="2"/>
  <c r="I107" i="2"/>
  <c r="G303" i="1"/>
  <c r="F303" i="1"/>
  <c r="G289" i="1"/>
  <c r="F289" i="1"/>
  <c r="G280" i="1"/>
  <c r="F280" i="1"/>
  <c r="G266" i="1"/>
  <c r="H266" i="1"/>
  <c r="F266" i="1"/>
  <c r="G257" i="1"/>
  <c r="H257" i="1"/>
  <c r="F257" i="1"/>
  <c r="G243" i="1"/>
  <c r="H243" i="1"/>
  <c r="F243" i="1"/>
  <c r="G220" i="1"/>
  <c r="F220" i="1"/>
  <c r="H232" i="1"/>
  <c r="H226" i="1"/>
  <c r="F232" i="1"/>
  <c r="G232" i="1"/>
  <c r="G226" i="1"/>
  <c r="F226" i="1"/>
  <c r="O9" i="6" l="1"/>
  <c r="D36" i="4"/>
  <c r="D38" i="4" s="1"/>
  <c r="F12" i="4"/>
  <c r="F11" i="4"/>
  <c r="H304" i="1"/>
  <c r="E12" i="4" s="1"/>
  <c r="J116" i="1"/>
  <c r="J147" i="1"/>
  <c r="J155" i="1"/>
  <c r="J232" i="1"/>
  <c r="G11" i="4" s="1"/>
  <c r="J137" i="1"/>
  <c r="J216" i="1"/>
  <c r="J124" i="1"/>
  <c r="J303" i="1"/>
  <c r="G13" i="4" s="1"/>
  <c r="J289" i="1"/>
  <c r="J103" i="1"/>
  <c r="J43" i="1"/>
  <c r="J90" i="1"/>
  <c r="J266" i="1"/>
  <c r="J280" i="1"/>
  <c r="J243" i="1"/>
  <c r="J257" i="1"/>
  <c r="J318" i="1"/>
  <c r="I376" i="2"/>
  <c r="G304" i="1"/>
  <c r="F304" i="1"/>
  <c r="H219" i="1"/>
  <c r="J219" i="1" s="1"/>
  <c r="H218" i="1"/>
  <c r="G216" i="1"/>
  <c r="H216" i="1"/>
  <c r="F216" i="1"/>
  <c r="F202" i="1"/>
  <c r="G202" i="1"/>
  <c r="H201" i="1"/>
  <c r="J201" i="1" s="1"/>
  <c r="H200" i="1"/>
  <c r="J200" i="1" s="1"/>
  <c r="H199" i="1"/>
  <c r="J199" i="1" s="1"/>
  <c r="H198" i="1"/>
  <c r="J198" i="1" s="1"/>
  <c r="H196" i="1"/>
  <c r="H195" i="1"/>
  <c r="H194" i="1"/>
  <c r="J194" i="1" s="1"/>
  <c r="H193" i="1"/>
  <c r="J193" i="1" s="1"/>
  <c r="H192" i="1"/>
  <c r="H191" i="1"/>
  <c r="J191" i="1" s="1"/>
  <c r="H190" i="1"/>
  <c r="J190" i="1" s="1"/>
  <c r="H189" i="1"/>
  <c r="H188" i="1"/>
  <c r="H187" i="1"/>
  <c r="H186" i="1"/>
  <c r="H185" i="1"/>
  <c r="H184" i="1"/>
  <c r="J184" i="1" s="1"/>
  <c r="H183" i="1"/>
  <c r="H182" i="1"/>
  <c r="J182" i="1" s="1"/>
  <c r="H181" i="1"/>
  <c r="J181" i="1" s="1"/>
  <c r="H180" i="1"/>
  <c r="J180" i="1" s="1"/>
  <c r="H179" i="1"/>
  <c r="H178" i="1"/>
  <c r="G173" i="1"/>
  <c r="F173" i="1"/>
  <c r="H172" i="1"/>
  <c r="J172" i="1" s="1"/>
  <c r="H171" i="1"/>
  <c r="J171" i="1" s="1"/>
  <c r="H170" i="1"/>
  <c r="J170" i="1" s="1"/>
  <c r="H169" i="1"/>
  <c r="J169" i="1" s="1"/>
  <c r="H167" i="1"/>
  <c r="J167" i="1" s="1"/>
  <c r="H166" i="1"/>
  <c r="J166" i="1" s="1"/>
  <c r="H164" i="1"/>
  <c r="J164" i="1" s="1"/>
  <c r="H163" i="1"/>
  <c r="H161" i="1"/>
  <c r="J161" i="1" s="1"/>
  <c r="G155" i="1"/>
  <c r="H155" i="1"/>
  <c r="F155" i="1"/>
  <c r="G147" i="1"/>
  <c r="H147" i="1"/>
  <c r="F147" i="1"/>
  <c r="G137" i="1"/>
  <c r="F137" i="1"/>
  <c r="G124" i="1"/>
  <c r="H124" i="1"/>
  <c r="F124" i="1"/>
  <c r="G116" i="1"/>
  <c r="H116" i="1"/>
  <c r="F116" i="1"/>
  <c r="G103" i="1"/>
  <c r="H103" i="1"/>
  <c r="F103" i="1"/>
  <c r="F90" i="1"/>
  <c r="H90" i="1"/>
  <c r="G90" i="1"/>
  <c r="G75" i="1"/>
  <c r="F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G47" i="1"/>
  <c r="F47" i="1"/>
  <c r="H46" i="1"/>
  <c r="J46" i="1" s="1"/>
  <c r="H45" i="1"/>
  <c r="J45" i="1" s="1"/>
  <c r="G43" i="1"/>
  <c r="H43" i="1"/>
  <c r="F43" i="1"/>
  <c r="F29" i="1"/>
  <c r="G29" i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O14" i="6" l="1"/>
  <c r="P9" i="6"/>
  <c r="J156" i="1"/>
  <c r="J47" i="1"/>
  <c r="H138" i="1"/>
  <c r="F8" i="4" s="1"/>
  <c r="H156" i="1"/>
  <c r="F156" i="1"/>
  <c r="G156" i="1"/>
  <c r="H220" i="1"/>
  <c r="J218" i="1"/>
  <c r="J220" i="1" s="1"/>
  <c r="F138" i="1"/>
  <c r="G138" i="1"/>
  <c r="I12" i="6"/>
  <c r="J304" i="1"/>
  <c r="G12" i="4"/>
  <c r="J163" i="1"/>
  <c r="J173" i="1" s="1"/>
  <c r="H173" i="1"/>
  <c r="J75" i="1"/>
  <c r="J91" i="1" s="1"/>
  <c r="J138" i="1"/>
  <c r="F233" i="1"/>
  <c r="G233" i="1"/>
  <c r="H47" i="1"/>
  <c r="H202" i="1"/>
  <c r="F91" i="1"/>
  <c r="G91" i="1"/>
  <c r="F48" i="1"/>
  <c r="G48" i="1"/>
  <c r="H75" i="1"/>
  <c r="H29" i="1"/>
  <c r="G7" i="4" l="1"/>
  <c r="I8" i="6"/>
  <c r="F10" i="4"/>
  <c r="G9" i="4"/>
  <c r="F157" i="1"/>
  <c r="F174" i="1" s="1"/>
  <c r="H157" i="1"/>
  <c r="H174" i="1" s="1"/>
  <c r="E8" i="4" s="1"/>
  <c r="J233" i="1"/>
  <c r="H12" i="4"/>
  <c r="I12" i="4" s="1"/>
  <c r="G10" i="4"/>
  <c r="G157" i="1"/>
  <c r="G174" i="1" s="1"/>
  <c r="F9" i="4"/>
  <c r="G8" i="4"/>
  <c r="J157" i="1"/>
  <c r="J174" i="1" s="1"/>
  <c r="H8" i="4" s="1"/>
  <c r="J48" i="1"/>
  <c r="I7" i="6" s="1"/>
  <c r="H91" i="1"/>
  <c r="F7" i="4" s="1"/>
  <c r="H48" i="1"/>
  <c r="F6" i="4" s="1"/>
  <c r="H233" i="1"/>
  <c r="F92" i="1"/>
  <c r="G92" i="1"/>
  <c r="I18" i="6" l="1"/>
  <c r="I23" i="6" s="1"/>
  <c r="H10" i="4"/>
  <c r="N7" i="6"/>
  <c r="I8" i="4"/>
  <c r="F14" i="4"/>
  <c r="E10" i="4"/>
  <c r="G6" i="4"/>
  <c r="J92" i="1"/>
  <c r="E6" i="4"/>
  <c r="E14" i="4" l="1"/>
  <c r="K23" i="6"/>
  <c r="J18" i="6"/>
  <c r="J23" i="6" s="1"/>
  <c r="N18" i="6"/>
  <c r="N22" i="6" s="1"/>
  <c r="I10" i="4"/>
  <c r="H6" i="4"/>
  <c r="H14" i="4" s="1"/>
  <c r="G14" i="4"/>
  <c r="D32" i="4" s="1"/>
  <c r="J306" i="1"/>
  <c r="H306" i="1"/>
  <c r="I6" i="4" l="1"/>
  <c r="J329" i="1"/>
  <c r="J322" i="1"/>
</calcChain>
</file>

<file path=xl/sharedStrings.xml><?xml version="1.0" encoding="utf-8"?>
<sst xmlns="http://schemas.openxmlformats.org/spreadsheetml/2006/main" count="3142" uniqueCount="925">
  <si>
    <t>Onshore mobilisation</t>
  </si>
  <si>
    <t>Onshore demobilisation</t>
  </si>
  <si>
    <t>Offshore mobilisation, equipment premob,  including BOSIET/OSP</t>
  </si>
  <si>
    <t>Offshore demobilisation</t>
  </si>
  <si>
    <t>As-built documentation (DP-A)</t>
  </si>
  <si>
    <t>Mobilisation / Demobilisation</t>
  </si>
  <si>
    <t>Project Management</t>
  </si>
  <si>
    <t>Procurement</t>
  </si>
  <si>
    <t>Piping &amp; Accessories (FOB)</t>
  </si>
  <si>
    <t>Piping &amp; Accessories (Deliver)</t>
  </si>
  <si>
    <t>Instrument (FOB)</t>
  </si>
  <si>
    <t>Instrument (Deliver)</t>
  </si>
  <si>
    <t>Civil/Structural</t>
  </si>
  <si>
    <t>Mechanical/HVAC</t>
  </si>
  <si>
    <t>Electrical</t>
  </si>
  <si>
    <t>Painting</t>
  </si>
  <si>
    <t>Onshore Fabrication</t>
  </si>
  <si>
    <t>Production of shop drawing</t>
  </si>
  <si>
    <t>Fabrication of piping spools</t>
  </si>
  <si>
    <t>NDT</t>
  </si>
  <si>
    <t>Installation/ Commissioning</t>
  </si>
  <si>
    <t>Advance tie-in</t>
  </si>
  <si>
    <t>Pre-drill installation</t>
  </si>
  <si>
    <t>Hook-up</t>
  </si>
  <si>
    <t>Commissioning</t>
  </si>
  <si>
    <t>NGN</t>
  </si>
  <si>
    <t>USD</t>
  </si>
  <si>
    <t>FUSD</t>
  </si>
  <si>
    <t>B. OPTIONAL SCOPE</t>
  </si>
  <si>
    <t>Logistics (Land &amp; Offshore)</t>
  </si>
  <si>
    <t>Marine Logistics</t>
  </si>
  <si>
    <t>Provision of Security Escort Vessel for escort of Platform Supply Vessel</t>
  </si>
  <si>
    <t>Land Logistics</t>
  </si>
  <si>
    <t>Habitat</t>
  </si>
  <si>
    <t>Provide for welding/hotwork habitat (hotwork on the drilling platform including grating cut through (production to cellar deck), demolition scope-related hotwork etc)</t>
  </si>
  <si>
    <t>Procurement of Instruments on Spare Flowlines</t>
  </si>
  <si>
    <t>Instruments/valves on spare flowlines</t>
  </si>
  <si>
    <t>SUB-TOTAL</t>
  </si>
  <si>
    <t>C. BOAT CATCHER &amp; CRANE REMOVAL/REINSTALLATION SCOPE</t>
  </si>
  <si>
    <t xml:space="preserve">Removal of Boat Catcher &amp; Crane </t>
  </si>
  <si>
    <t xml:space="preserve">Re-installation of Boat Catcher &amp; Crane </t>
  </si>
  <si>
    <t>TOTAL BASE SCOPE</t>
  </si>
  <si>
    <t>A.HOOKUP SCOPE DPJ</t>
  </si>
  <si>
    <t>A. HOOKUP SCOPE DPA</t>
  </si>
  <si>
    <t>1.1.1</t>
  </si>
  <si>
    <t>Provision of DP2 PSV boat  – For Medevac/ERP – Including premobilisation  &amp; Group Maritime Assurance System).  Duration includes  movement to site duration and spud + preloading in position of SEWOP &amp; actual working days.</t>
  </si>
  <si>
    <t>1.1.4</t>
  </si>
  <si>
    <r>
      <t xml:space="preserve">Cost of mob/demob (Including Group Maritime Assurance System) for Class 230 SEWOP with a crane capacity as 20tons@20 m radius for both boat catcher and crane dismantling. SEWOP shall have adequate capacity to accommodate Diving spread for removal/reinstallation of boat catcher as specified in previous bid. Crane must be manriding certified. </t>
    </r>
    <r>
      <rPr>
        <sz val="11"/>
        <color rgb="FFFF0000"/>
        <rFont val="Calibri"/>
        <family val="2"/>
      </rPr>
      <t>(Capacity to accomodate at least 45 people not including SEWOP crew)</t>
    </r>
  </si>
  <si>
    <t>1.1.5</t>
  </si>
  <si>
    <t>Provision of Class 230 SEWOP with a crane capacity as 20tons@20 m radius for both boat catcher and crane dismantling . SEWOP shall have adequate capacity to accommodate Diving spread for removal/reinstallation of boat catcher as specified in previous bid. Crane must be manriding certified.</t>
  </si>
  <si>
    <t>1.1.6</t>
  </si>
  <si>
    <t>Provision of SEWOP Support Vessel</t>
  </si>
  <si>
    <t>1.1.7</t>
  </si>
  <si>
    <t>Provision of Crewboat (Including premobilisation  &amp; Group Maritime Assurance System).</t>
  </si>
  <si>
    <t>1.1.8</t>
  </si>
  <si>
    <t>Cost of meals &amp; bunks (2 work crews for hookup , and allowance of 5   for SPDC POB)</t>
  </si>
  <si>
    <t>Travel to Site, Spud &amp; Pre-drill  Logistics Scope (ALL DPA WELL HOOKUP)</t>
  </si>
  <si>
    <t>Sub-total   (With Class 230 SEWOP)</t>
  </si>
  <si>
    <t>Boat Catcher/Crane Removal &amp; Debris Survey (ALL DPA WELL HOOKUP)</t>
  </si>
  <si>
    <r>
      <t>Provision of DP2 PSV boat  – For Medevac/ERP –(Including premobilisation  &amp; Group Maritime Assurance System).   Duration includes actual working days, jackdown + retrieval of SEWOP legs, movement from P1 + positioning in P2 and preloading in position (</t>
    </r>
    <r>
      <rPr>
        <sz val="11"/>
        <color rgb="FFFF0000"/>
        <rFont val="Calibri"/>
        <family val="2"/>
      </rPr>
      <t>In addition to Contractor Crew,</t>
    </r>
    <r>
      <rPr>
        <sz val="11"/>
        <rFont val="Calibri"/>
        <family val="2"/>
      </rPr>
      <t xml:space="preserve"> allow for 3 Diving crew,6NOV Crew, 5 SPDC) &amp; Debris Survey</t>
    </r>
  </si>
  <si>
    <t xml:space="preserve">Provision of a Diving Spread comprising:
</t>
  </si>
  <si>
    <t xml:space="preserve"> Two LARS systems (for working diver and standby diver resp.)</t>
  </si>
  <si>
    <t xml:space="preserve"> One Dive Control (DC) container &amp;  Deck Decompression Chamber (DDC) with sufficeint  HP air storage (16-cylinder, 50-liter quads) to deliver primary and secondary air supplies to divers and DDC &amp;  Sufficient Oxygen (16-cylinder, 50-liter quads) for decompression treatment (min. 90 m3)</t>
  </si>
  <si>
    <t xml:space="preserve"> One Machinery Container (with HP and LP compressors and any ancillary equipment)</t>
  </si>
  <si>
    <t xml:space="preserve"> Diver’s personnel equipment (umbilicals, dive hats, bail out cylinders etc.)</t>
  </si>
  <si>
    <t>One offsite secondary DDC safe haven Deck Decompression Chamber (DDC)</t>
  </si>
  <si>
    <t>Cost of meals &amp; bunks (Allow for Boat Catcher/Crane Removal Crew, 3 Diving crew,6 NOV Crew, 5 SPDC)</t>
  </si>
  <si>
    <t>1.2.1</t>
  </si>
  <si>
    <t>1.2.5</t>
  </si>
  <si>
    <t>1.2.6</t>
  </si>
  <si>
    <t>1.2.5.1</t>
  </si>
  <si>
    <t>1.2.5.2</t>
  </si>
  <si>
    <t>1.2.5.3</t>
  </si>
  <si>
    <t>1.2.5.4</t>
  </si>
  <si>
    <t>1.2.5.5</t>
  </si>
  <si>
    <t>Sub-total (With Class 230 SEWOP)</t>
  </si>
  <si>
    <t xml:space="preserve">DPA Pre-Commissioning/Wellhead Tie-in Scope during Rig Move </t>
  </si>
  <si>
    <t>1.3.1</t>
  </si>
  <si>
    <t>Provision of DP2 PSV boat - For Medevac/ERP –  (Including premobilisation  &amp; Group Maritime Assurance System).  Duration includes  movement to site duration and spud + preloading in position of SEWOP &amp; actual working days.</t>
  </si>
  <si>
    <t>1.3.4</t>
  </si>
  <si>
    <t>1.3.5</t>
  </si>
  <si>
    <t>1.3.6</t>
  </si>
  <si>
    <t>Cost of meals &amp; bunks (1 work crew for hookup , and allowance of 5   for SPDC POB)</t>
  </si>
  <si>
    <t>Boat Catcher Reinstallation</t>
  </si>
  <si>
    <t>1.4.1</t>
  </si>
  <si>
    <t xml:space="preserve">Provision of DP2 PSV boat for Medevac/ERP –  (Including premobilisation  &amp; Group Maritime Assurance System).   Duration includes actual working days, jackdown + retrieval of SEWOP legs, movement from P1 + positioning in P2 and preloading in position </t>
  </si>
  <si>
    <t>1.4.3</t>
  </si>
  <si>
    <t>1.4.4</t>
  </si>
  <si>
    <t>1.4.5</t>
  </si>
  <si>
    <t>1.4.6.1</t>
  </si>
  <si>
    <t>1.4.6.2</t>
  </si>
  <si>
    <t>1.4.6.3</t>
  </si>
  <si>
    <t>1.4.6.4</t>
  </si>
  <si>
    <t>1.4.6.5</t>
  </si>
  <si>
    <t>1.4.7</t>
  </si>
  <si>
    <t>DPA - MARINE LOGISTICS</t>
  </si>
  <si>
    <t>OPTIONAL SCOPE - ADDITIONAL VESSELS - DPA</t>
  </si>
  <si>
    <t>3.1.1</t>
  </si>
  <si>
    <t>Provision of DP2 PSV boat  – For Medevac/ERP – Including premobilisation  &amp; Group Maritime Assurance System).  Duration includes  movement to site duration and spud + preloading in position of SEWOP &amp; actual working days,.</t>
  </si>
  <si>
    <t>3.1.2</t>
  </si>
  <si>
    <r>
      <t xml:space="preserve">Cost of mob/demob (Including Group Maritime Assurance System) for Class 200 SEWOP with a crane capacity as 5tons@20 m radius Crane must be manriding certified.  </t>
    </r>
    <r>
      <rPr>
        <sz val="11"/>
        <color rgb="FFFF0000"/>
        <rFont val="Calibri"/>
        <family val="2"/>
      </rPr>
      <t>(Capacity to accomodate at least 45 people not including SEWOP crew)</t>
    </r>
  </si>
  <si>
    <t>3.1.3</t>
  </si>
  <si>
    <t>Provision of Class 200 SEWOP with a crane capacity as 5tons@20 m radius. Crane must be manriding certified.</t>
  </si>
  <si>
    <t>3.1.4</t>
  </si>
  <si>
    <t>3.1.5</t>
  </si>
  <si>
    <t>3.1.6</t>
  </si>
  <si>
    <t>Sub-total</t>
  </si>
  <si>
    <t xml:space="preserve">DPJ Pre-Commissioning/Wellhead Tie-in Scope during Rig Move </t>
  </si>
  <si>
    <t>3.2.1</t>
  </si>
  <si>
    <t>Provision of DP2 PSV boat - (option to MV Bello) – For Medevac/ERP – (Including premobilisation  &amp; Group Maritime Assurance System).  Duration includes  movement to site duration and spud + preloading in position of SEWOP &amp; actual working days,.</t>
  </si>
  <si>
    <t>3.2.2</t>
  </si>
  <si>
    <r>
      <t>Cost of mob/demob (Including Group Maritime Assurance System) for Class 200 SEWOP with a crane capacity as 5tons@20 m radius. Crane must be manriding certified.</t>
    </r>
    <r>
      <rPr>
        <sz val="11"/>
        <color rgb="FFFF0000"/>
        <rFont val="Calibri"/>
        <family val="2"/>
      </rPr>
      <t xml:space="preserve"> (Capacity to accomodate at least 45 people not including SEWOP crew)</t>
    </r>
  </si>
  <si>
    <t>3.2.3</t>
  </si>
  <si>
    <t>Provision of Class 200 SEWOP with a crane capacity as 5tons@20 m radius for both boat catcher and crane dismantling . Crane must be manriding certified.</t>
  </si>
  <si>
    <t>3.2.4</t>
  </si>
  <si>
    <t>3.2.5</t>
  </si>
  <si>
    <t>3.2.6</t>
  </si>
  <si>
    <t>Travel to Site, Spud &amp; Pre-drill  Logistics Scope (ALL DPJ WELL HOOKUP)</t>
  </si>
  <si>
    <t>OPTIONAL SCOPE - ADDITIONAL VESSELS - DPJ</t>
  </si>
  <si>
    <t>Crane Services</t>
  </si>
  <si>
    <t>Crane removal</t>
  </si>
  <si>
    <t>Reinstallation of crane</t>
  </si>
  <si>
    <t>Telecoms Relocation</t>
  </si>
  <si>
    <t>Mobilisation and 50% relocation works</t>
  </si>
  <si>
    <t>Complete telecoms works 100%</t>
  </si>
  <si>
    <t>Instrumentation (Invesys)</t>
  </si>
  <si>
    <t>50% Instrumentation works</t>
  </si>
  <si>
    <t>Complete Instrumentation works</t>
  </si>
  <si>
    <t>Gas Lift Modification</t>
  </si>
  <si>
    <t>Installation/Commissioning</t>
  </si>
  <si>
    <t>TOTAL ADDITIONAL VESSELS</t>
  </si>
  <si>
    <t xml:space="preserve">TOTAL </t>
  </si>
  <si>
    <t>TOTAL OPTIONAL SCOPE</t>
  </si>
  <si>
    <t>Provision of Platform Supply Vessel (Including premobilisation  &amp; Group Maritime Assurance System). Scope is for Movement of Materials/ Equipment (Max 6 for predrill,  6 days for precomissioning/wellhead tie-in)</t>
  </si>
  <si>
    <t>Provision of Crewboat (Hookup of Last Well post Rigmove)(Max 24 for predrill,  16 days for precomissioning/wellhead tie-in)</t>
  </si>
  <si>
    <t>Movement of materials from Contractor Base to Onne using low bed (Max 2 for material movement)</t>
  </si>
  <si>
    <t>Movement of materials from Contractor Base to Warri using lowbed (Nominated Jetty); (Max 3 days for material movement)</t>
  </si>
  <si>
    <t>Provision of Crewboat (Including premobilisation  &amp; Group Maritime Assurance System).)(Max 16 days for precomissioning/wellhead tie-in)</t>
  </si>
  <si>
    <t>Cost for DP-2 Construction &amp; Diving Support Vessel</t>
  </si>
  <si>
    <t xml:space="preserve">Cost for diving services </t>
  </si>
  <si>
    <t xml:space="preserve">Cost of meals&amp; bunks </t>
  </si>
  <si>
    <t>DORMANLONG DPA</t>
  </si>
  <si>
    <t>DPB - MARINE LOGISTICS</t>
  </si>
  <si>
    <t>Travel to Site, Spud &amp; Pre-drill  Logistics Scope (ALL DPB WELL HOOKUP)</t>
  </si>
  <si>
    <t>2.1.1</t>
  </si>
  <si>
    <t>2.1.2</t>
  </si>
  <si>
    <t>Cost of mob/demob (Including Group Maritime Assurance System) for Class 230 SEWOP with a crane capacity as 20tons@20 m radius for both boat catcher and crane dismantling. SEWOP shall have adequate capacity to accommodate Diving spread for removal/reinstallation of boat catcher as specified in previous bid. Crane must be manriding certified. (Capacity to accomodate at least 45 people not including SEWOP crew)</t>
  </si>
  <si>
    <t>2.1.3</t>
  </si>
  <si>
    <t>2.1.4</t>
  </si>
  <si>
    <t>2.1.5</t>
  </si>
  <si>
    <t>2.1.6</t>
  </si>
  <si>
    <t>Sub-total with SEWOP 230</t>
  </si>
  <si>
    <t>Boat Catcher/Crane Removal &amp; Debris Survey (ALL DPB WELL HOOKUP)</t>
  </si>
  <si>
    <t>2.2.1</t>
  </si>
  <si>
    <t>Provision of DP2 PSV boat – For Medevac/ERP –  (Including premobilisation  &amp; Group Maritime Assurance System).   Duration includes actual working days, jackdown + retrieval of SEWOP legs, movement from P1 + positioning in P2 and preloading in position (Allow for 3 Diving crew,6NOV Crew, 5 SPDC) &amp; Debris Survey</t>
  </si>
  <si>
    <t>2.2.2</t>
  </si>
  <si>
    <t>2.2.3</t>
  </si>
  <si>
    <t>2.2.4</t>
  </si>
  <si>
    <t>2.2.5</t>
  </si>
  <si>
    <t>2.2.6</t>
  </si>
  <si>
    <t>2.2.6.1</t>
  </si>
  <si>
    <t>2.2.6.2</t>
  </si>
  <si>
    <t>2.2.6.3</t>
  </si>
  <si>
    <t>2.2.6.4</t>
  </si>
  <si>
    <t>2.2.6.5</t>
  </si>
  <si>
    <t>2.2.7</t>
  </si>
  <si>
    <t xml:space="preserve">DPB Pre-Commissioning/Wellhead Tie-in Scope during Rig Move </t>
  </si>
  <si>
    <t>2.3.1</t>
  </si>
  <si>
    <t>Provision of DP2 PSV boat  – For Medevac/ERP –  (Including premobilisation  &amp; Group Maritime Assurance System).  Duration includes  movement to site duration and spud + preloading in position of SEWOP &amp; actual working days,.</t>
  </si>
  <si>
    <t>2.3.2</t>
  </si>
  <si>
    <t>2.3.3</t>
  </si>
  <si>
    <t>2.3.4</t>
  </si>
  <si>
    <t>2.3.5</t>
  </si>
  <si>
    <t>2.3.6</t>
  </si>
  <si>
    <t>2.4.1</t>
  </si>
  <si>
    <t xml:space="preserve">Provision of DP2 PSV boat - For Medevac/ERP –  (Including premobilisation  &amp; Group Maritime Assurance System).   Duration includes actual working days, jackdown + retrieval of SEWOP legs, movement from P1 + positioning in P2 and preloading in position (Allow for 3 Diving crew,6NOV Crew, 5 SPDC) </t>
  </si>
  <si>
    <t>2.4.2</t>
  </si>
  <si>
    <t>2.4.3</t>
  </si>
  <si>
    <t>2.4.4</t>
  </si>
  <si>
    <t>2.4.5</t>
  </si>
  <si>
    <t>2.4.5.1</t>
  </si>
  <si>
    <t>Two LARS systems (for working diver and standby diver resp.)</t>
  </si>
  <si>
    <t>2.4.5.2</t>
  </si>
  <si>
    <t>One Dive Control (DC) container &amp;  Deck Decompression Chamber (DDC) with sufficeint  HP air storage (16-cylinder, 50-liter quads) to deliver primary and secondary air supplies to divers and DDC &amp;  Sufficient Oxygen (16-cylinder, 50-liter quads) for decompression treatment (min. 90 m3)</t>
  </si>
  <si>
    <t>2.4.5.3</t>
  </si>
  <si>
    <t>One Machinery Container (with HP and LP compressors and any ancillary equipment)</t>
  </si>
  <si>
    <t>2.4.5.4</t>
  </si>
  <si>
    <t>Diver’s personnel equipment (umbilicals, dive hats, bail out cylinders etc.)</t>
  </si>
  <si>
    <t>2.4.5.5</t>
  </si>
  <si>
    <t>2.4.6</t>
  </si>
  <si>
    <t xml:space="preserve">Sub-Total </t>
  </si>
  <si>
    <t>Boat Catcher Reinstallation (DPA)</t>
  </si>
  <si>
    <t>Sub-total with SEWOP 200</t>
  </si>
  <si>
    <t>Charter Barges</t>
  </si>
  <si>
    <t>4510414994</t>
  </si>
  <si>
    <t>4510420155</t>
  </si>
  <si>
    <t>4510420346</t>
  </si>
  <si>
    <t>4510420353</t>
  </si>
  <si>
    <t>4710138708</t>
  </si>
  <si>
    <t>4710138768</t>
  </si>
  <si>
    <t>4710139131</t>
  </si>
  <si>
    <t>4710139146</t>
  </si>
  <si>
    <t>4710139149</t>
  </si>
  <si>
    <t>4710139661</t>
  </si>
  <si>
    <t>4710140206</t>
  </si>
  <si>
    <t>4710140313</t>
  </si>
  <si>
    <t>4710140431</t>
  </si>
  <si>
    <t>4710140531</t>
  </si>
  <si>
    <t>4710140535</t>
  </si>
  <si>
    <t>Marine Service Vessels</t>
  </si>
  <si>
    <t>4510411034</t>
  </si>
  <si>
    <t>4510411037</t>
  </si>
  <si>
    <t>4510411171</t>
  </si>
  <si>
    <t>4510414853</t>
  </si>
  <si>
    <t>4510414859</t>
  </si>
  <si>
    <t>4510414862</t>
  </si>
  <si>
    <t>4510414868</t>
  </si>
  <si>
    <t>4510418403</t>
  </si>
  <si>
    <t>4510420304</t>
  </si>
  <si>
    <t>4510420308</t>
  </si>
  <si>
    <t>4510420309</t>
  </si>
  <si>
    <t>4510420314</t>
  </si>
  <si>
    <t>4510422365</t>
  </si>
  <si>
    <t>4510423421</t>
  </si>
  <si>
    <t>4510423422</t>
  </si>
  <si>
    <t>4510386111</t>
  </si>
  <si>
    <t>4510386113</t>
  </si>
  <si>
    <t>4510391546</t>
  </si>
  <si>
    <t>4510391547</t>
  </si>
  <si>
    <t>4510394418</t>
  </si>
  <si>
    <t>4510394419</t>
  </si>
  <si>
    <t>4510398827</t>
  </si>
  <si>
    <t>4510398828</t>
  </si>
  <si>
    <t>4510402862</t>
  </si>
  <si>
    <t>4510402863</t>
  </si>
  <si>
    <t>4510406047</t>
  </si>
  <si>
    <t>4510410959</t>
  </si>
  <si>
    <t>4510415103</t>
  </si>
  <si>
    <t>4510415802</t>
  </si>
  <si>
    <t>4510415803</t>
  </si>
  <si>
    <t>4510415804</t>
  </si>
  <si>
    <t>4510416052</t>
  </si>
  <si>
    <t>4510419171</t>
  </si>
  <si>
    <t>4510419574</t>
  </si>
  <si>
    <t>4510419576</t>
  </si>
  <si>
    <t>4510419577</t>
  </si>
  <si>
    <t>4510419578</t>
  </si>
  <si>
    <t>4510419579</t>
  </si>
  <si>
    <t>4510421837</t>
  </si>
  <si>
    <t>4510418089</t>
  </si>
  <si>
    <t>4510422502</t>
  </si>
  <si>
    <t>PROV.OF VESSEL FOR EA FOD SEWOP</t>
  </si>
  <si>
    <t>4510418922</t>
  </si>
  <si>
    <t>PROV.AHTS(GEDANDE)MTRL.MVT.EA-RPA -GREEN</t>
  </si>
  <si>
    <t>4510420533</t>
  </si>
  <si>
    <t>DED</t>
  </si>
  <si>
    <t>4510400803</t>
  </si>
  <si>
    <t>4510410461</t>
  </si>
  <si>
    <t>DED Sea Eagle FPSO Futur DW Change Order</t>
  </si>
  <si>
    <t>Catering</t>
  </si>
  <si>
    <t>AKOMA IKECHUKWU M WESTEND</t>
  </si>
  <si>
    <t>AKOMA IKECHUKWU M WESTEND 15TH - 31ST MARCH 2019 I</t>
  </si>
  <si>
    <t>AKPABIO JESSICA WESTEND 1ST -15TH APRIL 2019 I.A</t>
  </si>
  <si>
    <t>David Joy  ELVIMEX</t>
  </si>
  <si>
    <t>David Joy  MENAGE</t>
  </si>
  <si>
    <t>DAVID JOY WESTEND</t>
  </si>
  <si>
    <t>Jonah Anthony  ELVIMEX LTD</t>
  </si>
  <si>
    <t>OBIAKOR OBIORA WESTEND 1ST -15TH APRIL 2019 I.A</t>
  </si>
  <si>
    <t>Obinya Echezieuche  ELVIMEX</t>
  </si>
  <si>
    <t>Obinya Echezieuche  ELVIMEX NIG LTD</t>
  </si>
  <si>
    <t>Obinya Echezieuche  MENAGE</t>
  </si>
  <si>
    <t>Uko Lydia WESTEND</t>
  </si>
  <si>
    <t>UKO LYDIA WESTEND 15TH - 31ST MARCH 2019 I.A</t>
  </si>
  <si>
    <t>UKO LYDIA WESTEND 1ST -15TH JUNE 2019 I.A</t>
  </si>
  <si>
    <t>UKO LYDIA WESTEND 1ST -15TH MAY 2019 I.A</t>
  </si>
  <si>
    <t>Marine Logisitics</t>
  </si>
  <si>
    <t/>
  </si>
  <si>
    <t>DC Correction cost</t>
  </si>
  <si>
    <t>PROV.JUB(LEYAMAMUS)07-30/4/2019-MICHARRY</t>
  </si>
  <si>
    <t>PROV.JUB(LEYAMAMUS)01-31/05/19-MICHARRY</t>
  </si>
  <si>
    <t>PROV.JUB (LEYAMAMUS) 01-30/06/2019</t>
  </si>
  <si>
    <t>PROV.JUB (LEYAMAMUS) 01-31/07/2019 121207</t>
  </si>
  <si>
    <t>COURTESY VISIT TO EA COMMUNITY TRADITIONAL RULERS</t>
  </si>
  <si>
    <t>Design General</t>
  </si>
  <si>
    <t>SEDO chargeback_EA FOD Step 1 DED Additional Flowl</t>
  </si>
  <si>
    <t>SEDO Chargeback_Update of DED for EA FOD DPB based</t>
  </si>
  <si>
    <t>Fuel, Gasoline/Diesel/Vaporising</t>
  </si>
  <si>
    <t>Fuel East CB for September 19</t>
  </si>
  <si>
    <t>Fuel West CB for August 19</t>
  </si>
  <si>
    <t>Fuel West CB for July 19</t>
  </si>
  <si>
    <t>JUB Layemamus at DP-J 20K litres of AGO for EA FOD</t>
  </si>
  <si>
    <t>ADEKOYA ADEBANJI AYALLA HOTELS</t>
  </si>
  <si>
    <t>ADESHOLA TELLA HOTEL PRESIDENTIAL</t>
  </si>
  <si>
    <t>Adesola Ojesanmi  Eko Suites Hotel</t>
  </si>
  <si>
    <t>Agha Johnson  Kayriott Hotel &amp; Suites</t>
  </si>
  <si>
    <t>Amam Stanley SE Eko Suites Hotel</t>
  </si>
  <si>
    <t>ARIAGBODE E. CHRISTIAN MATHO CRYSTAL HOTEL</t>
  </si>
  <si>
    <t>Asalu Bunmi  Eko Suites Hotel</t>
  </si>
  <si>
    <t>Awe Oluwaseun O GOLDEN TULIP</t>
  </si>
  <si>
    <t>Ayeni Paul PO Eko Suites Hotel</t>
  </si>
  <si>
    <t>Bale Nurudeen GOLDEN TULIP</t>
  </si>
  <si>
    <t>Bassey Essien EEko Suites Hotel</t>
  </si>
  <si>
    <t>CHIDIEBERE CHIKWUMA AYALLA HOTELS</t>
  </si>
  <si>
    <t>CONFERENCE HALL SEG LECTURE Eko Suites Hotel</t>
  </si>
  <si>
    <t>CYRIL NDUDI EJOWOKOGHENE  PH Guesthouse</t>
  </si>
  <si>
    <t>Ebenuwah Andrew AC Eko Suites Hotel</t>
  </si>
  <si>
    <t>Ebinum Olisemeka  Regent Luxury Suites Ltd</t>
  </si>
  <si>
    <t>ELOHO ABU AYALLA HOTELS</t>
  </si>
  <si>
    <t>ELUMEZE EBELE AYALLA HOTELS</t>
  </si>
  <si>
    <t>EMAKPO EREWHATA  PH Guesthouse</t>
  </si>
  <si>
    <t>Emakpo Erewhata PH_RA HALL</t>
  </si>
  <si>
    <t>EMMANUEL EKOBA AYALLA HOTELS</t>
  </si>
  <si>
    <t>ETIM ASUQUO AYALLA HOTELS</t>
  </si>
  <si>
    <t>Ikhureigbe Macdonald ME Eko Suites Hotel</t>
  </si>
  <si>
    <t>Ikhureigbe Macdonald MEEko Suites Hotel</t>
  </si>
  <si>
    <t>Ikpeme Philip  Eko Suites Hotel</t>
  </si>
  <si>
    <t>Ikpeme Philip  Kayriott Hotel &amp; Suites</t>
  </si>
  <si>
    <t>Ikpewock Mudei GOLDEN TULIP</t>
  </si>
  <si>
    <t>Kabiru Onisarotu GOLDEN TULIP</t>
  </si>
  <si>
    <t>KINGSLEY CHINWO AYALLA HOTELS</t>
  </si>
  <si>
    <t>Kura Mohammed Aisha GOLDEN TULIP</t>
  </si>
  <si>
    <t>Micheal Richard  Eko Suites Hotel</t>
  </si>
  <si>
    <t>NTUK FABIAN AYALLA HOTELS</t>
  </si>
  <si>
    <t>Nwabuoku Michael MU Eko Suites Hotel</t>
  </si>
  <si>
    <t>Nwabuoku Michael MUEko Suites Hotel</t>
  </si>
  <si>
    <t>Nwabuoku Uche  Eko Suites Hotel</t>
  </si>
  <si>
    <t>Obinya Echezieuche PH_RA HALL</t>
  </si>
  <si>
    <t>Oboho Eteyen EE Kayriott Hotel &amp; Suites</t>
  </si>
  <si>
    <t>Ocho Uchechukwu UL Eko Suites Hotel</t>
  </si>
  <si>
    <t>Ocho Uchechukwu ULEko Suites Hotel</t>
  </si>
  <si>
    <t>Odokuma Lucky L Eko Suites Hotel</t>
  </si>
  <si>
    <t>Okafor Nnanna  Kayriott Hotel &amp; Suites</t>
  </si>
  <si>
    <t>OKOLI CHRIS AYALLA HOTELS</t>
  </si>
  <si>
    <t>Okpo Abonne EtetimEko Suites Hotel</t>
  </si>
  <si>
    <t>Olanipekun Bashiru  Kayriott Hotel &amp; Suites</t>
  </si>
  <si>
    <t>Ovokeronye Ejenavi GOLDEN TULIP</t>
  </si>
  <si>
    <t>ROLAND  ONYEJIUWA MATHO CRYSTAL HOTEL</t>
  </si>
  <si>
    <t>Shariff Bashiru GOLDEN TULIP</t>
  </si>
  <si>
    <t>Shehu Mohammed GOLDEN TULIP</t>
  </si>
  <si>
    <t>SIMPLE OHALLEM HOTEL PRESIDENTIAL</t>
  </si>
  <si>
    <t>STEPHEN OKIRI AYALLA HOTELS</t>
  </si>
  <si>
    <t>SUNNY  RICHARD MATHO CRYSTAL HOTEL</t>
  </si>
  <si>
    <t>TAIWO  MAFIMISEBI MATHO CRYSTAL HOTEL</t>
  </si>
  <si>
    <t>TITAN  ATILA MATHO CRYSTAL HOTEL</t>
  </si>
  <si>
    <t>UKPE GODWIN AYALLA HOTELS</t>
  </si>
  <si>
    <t>Umar El-Badawy GOLDEN TULIP</t>
  </si>
  <si>
    <t>UNUIGBE CHRISTOPHER WARRI GUESTHOUSE</t>
  </si>
  <si>
    <t>Hotels</t>
  </si>
  <si>
    <t>HSE Services Generic</t>
  </si>
  <si>
    <t>ABDULAZEEZNURUDEENOffshore Safety Permit cards</t>
  </si>
  <si>
    <t>AyeniNikkiOffshore Safety Permit cards</t>
  </si>
  <si>
    <t>AyeniPaulOffshore Safety Permit cards</t>
  </si>
  <si>
    <t>BUKARAHMED ABDULLAHI Offshore Safety Permit cards</t>
  </si>
  <si>
    <t>CHIOKEKELECHUKWUOffshore Safety Permit cards</t>
  </si>
  <si>
    <t>EmakpoErewhata FataOffshore Safety Permit cards</t>
  </si>
  <si>
    <t>KOLAJOOLADELE OLUWASEYIOffshore Safety Permit card</t>
  </si>
  <si>
    <t>MAJAROAKINLOLU OLUBUSAYOOffshore Safety Permit car</t>
  </si>
  <si>
    <t>MOHAMMEDMUKHTAROffshore Safety Permit cards</t>
  </si>
  <si>
    <t>OBRESAHGODSPOWEROffshore Safety Permit cards</t>
  </si>
  <si>
    <t>ODUDIMUAKINLOWO OLADAPOOffshore Safety Permit card</t>
  </si>
  <si>
    <t>OkpoAbonneOffshore Safety Permit cards</t>
  </si>
  <si>
    <t>ORODUMERCY OMENEBELEOffshore Safety Permit cards</t>
  </si>
  <si>
    <t>SEPTEMBER 2017 TBOSIET ChTBOSIET TRAINING Ayeni Ni</t>
  </si>
  <si>
    <t>SEPTEMBER 2017 TBOSIET ChTBOSIET TRAINING Jaiyeola</t>
  </si>
  <si>
    <t>TBOSIET TRAINING Ayeni Nikki A SPDC-PTEEUPE</t>
  </si>
  <si>
    <t>TBOSIET TRAINING Jaiyeola Rotimi O SPDC-UPOGPWT</t>
  </si>
  <si>
    <t>TBOSIET WITH CA-EBS Briggs Ibifubara SPDC-UPO/G/SC</t>
  </si>
  <si>
    <t>TBOSIET WITH CA-EBS Ogwe Ezenwa SPDC-PTP/O/NP</t>
  </si>
  <si>
    <t>TBOSIET WITH CA-EBS Unuigbe Christopher SPDC-UPO/G</t>
  </si>
  <si>
    <t>QA/QC SERV. 1  PERS 01 .M</t>
  </si>
  <si>
    <t>QA/QC SERV. 1  PERS 01 .S</t>
  </si>
  <si>
    <t>QA/QC SERV. 1  PERS 02 .M</t>
  </si>
  <si>
    <t>QA/QC SERV. 1  PERS 02 .S</t>
  </si>
  <si>
    <t>QA/QC SERV. 1  PERS 03 .M</t>
  </si>
  <si>
    <t>QA/QC SERV. 1  PERS 03 .S</t>
  </si>
  <si>
    <t>QA/QC SERV. 2  PERS 01 .M</t>
  </si>
  <si>
    <t>QA/QC SERV. 2  PERS 01 .S</t>
  </si>
  <si>
    <t>QA/QC SERV. 2  PERS 3 .M</t>
  </si>
  <si>
    <t>QA/QC SERV. 2  PERS 3 .S</t>
  </si>
  <si>
    <t>QA/QC SERV. 4  PERS 01 .M</t>
  </si>
  <si>
    <t>QA/QC SERV. 4  PERS 01 .S</t>
  </si>
  <si>
    <t>QA/QC SERV. 4  PERS 02 .M</t>
  </si>
  <si>
    <t>QA/QC SERV. 4  PERS 02 .S</t>
  </si>
  <si>
    <t>QA/QC SERV. 4  PERS 03 .M</t>
  </si>
  <si>
    <t>QA/QC SERV. 4  PERS 03 .S</t>
  </si>
  <si>
    <t>QA/QC SERV. 1  PERS 06 .M</t>
  </si>
  <si>
    <t>QA/QC SERV. 1  PERS 06 .S</t>
  </si>
  <si>
    <t>QA/QC SERV. 3  PERS 04 .M</t>
  </si>
  <si>
    <t>QA/QC SERV. 3  PERS 06 .M</t>
  </si>
  <si>
    <t>QA/QC SERV. 3  PERS 06 .S</t>
  </si>
  <si>
    <t>QA/QC SERV. 4  PERS 04 .S</t>
  </si>
  <si>
    <t>QA/QC SERV. 4  PERS 05 .M</t>
  </si>
  <si>
    <t>QA/QC SERV. 4  PERS 05 .S</t>
  </si>
  <si>
    <t>QA/QC SERV. 2  PERS 04 .M</t>
  </si>
  <si>
    <t>QA/QC SERV. 2  PERS 04 .S</t>
  </si>
  <si>
    <t>QA/QC SERV. 2  PERS 05 .M</t>
  </si>
  <si>
    <t>QA/QC SERV. 2  PERS 05 .S</t>
  </si>
  <si>
    <t>QA/QC SERV. 1  PER  06 . M</t>
  </si>
  <si>
    <t>QA/QC SERV. 1  PER  07 . M</t>
  </si>
  <si>
    <t>QA/QC SERV. 1  PERS 07 .S</t>
  </si>
  <si>
    <t>QA/QC SERV. 1  PERS 04 .M</t>
  </si>
  <si>
    <t>QA/QC SERV. 1  PERS 04 .S</t>
  </si>
  <si>
    <t>QA/QC SERV. 1  PERS 05 .M</t>
  </si>
  <si>
    <t>QA/QC SERV. 1  PERS 05 .S</t>
  </si>
  <si>
    <t>QA/QC SERV. 2  PERS 06 .M</t>
  </si>
  <si>
    <t>QA/QC SERV. 2  PERS 06 .S</t>
  </si>
  <si>
    <t>QA/QC SERV. 4  PER M</t>
  </si>
  <si>
    <t>QA/QC SERV. 4  PERS 07 .S</t>
  </si>
  <si>
    <t>QA/QC SERV. 4  PERS 08 .S</t>
  </si>
  <si>
    <t>QA/QC SERV. 4  PERS 09.M</t>
  </si>
  <si>
    <t>QA/QC SERV. 4 PERS 09 . S</t>
  </si>
  <si>
    <t>QA/QC SERV. 1  PER  08 . M</t>
  </si>
  <si>
    <t>QA/QC SERV. 1  PERS 07 .M</t>
  </si>
  <si>
    <t>QA/QC SERV. 1  PERS 08 .S</t>
  </si>
  <si>
    <t>QA/QC SERV. 1  PERS 09.M</t>
  </si>
  <si>
    <t>QA/QC SERV. 1 PERS 09 . S</t>
  </si>
  <si>
    <t>QA/QC SERV. 1  PER M</t>
  </si>
  <si>
    <t>QA/QC SERV. 1  PERS 08 .M</t>
  </si>
  <si>
    <t>QA/QC SERV. 2  PERS 09.M</t>
  </si>
  <si>
    <t>QA/QC SERV. 2  PERS 09.S</t>
  </si>
  <si>
    <t>QA/QC VEHICLE SERV.</t>
  </si>
  <si>
    <t>QA/QC VEHICLE SERV. M</t>
  </si>
  <si>
    <t>QA/QC SERV. 4x4  HiKUX  M</t>
  </si>
  <si>
    <t>QA/QC SERV. 4x4  HiKUX JUL - SEPT</t>
  </si>
  <si>
    <t>QA/QC SERV. 1  PERS 07 .S 2018</t>
  </si>
  <si>
    <t>Technical Support service/QA QC</t>
  </si>
  <si>
    <t>PO 4510385813 EA FOD Step 1 DED</t>
  </si>
  <si>
    <t>SEDO charge back -EA FOD  Step 1 DED</t>
  </si>
  <si>
    <t>SEDO chargeback_EA FOD  Step 1 DED</t>
  </si>
  <si>
    <t>SEDO chargeback-EA FOD  Step 1 DED</t>
  </si>
  <si>
    <t>August2017 Planning Engr Ighagbon J</t>
  </si>
  <si>
    <t>July2017 Planning Engr Ighagbon J</t>
  </si>
  <si>
    <t>Sept2017 Planning Engr Ighagbon J</t>
  </si>
  <si>
    <t>August2017 2No Service Positions</t>
  </si>
  <si>
    <t>July2017 2No Service Positions</t>
  </si>
  <si>
    <t>July2017 2No Service Positions 134873</t>
  </si>
  <si>
    <t>Sept2017 2No Service Positions</t>
  </si>
  <si>
    <t>Dec2017 Planning Engr Ighagbon Joel</t>
  </si>
  <si>
    <t>Nov2017 Planning Engr Ighagbon Joel</t>
  </si>
  <si>
    <t>Oct2017 Planning Engr Ighagbon Joel</t>
  </si>
  <si>
    <t>Dec2017 2No Service Positions</t>
  </si>
  <si>
    <t>Nov2017 2No Service Positions</t>
  </si>
  <si>
    <t>Oct2017 2No Service Positions</t>
  </si>
  <si>
    <t>Feb 2018 Planning Engr Ighagbon Joel</t>
  </si>
  <si>
    <t>Feb 2018 Planning Engr Ighagbon Joel 134807</t>
  </si>
  <si>
    <t>Jan2018 Planning Engr Ighagbon Joel</t>
  </si>
  <si>
    <t>March 2018 Planning Engr Ighagbon Joel</t>
  </si>
  <si>
    <t>Feb 2018 3No Service Positions</t>
  </si>
  <si>
    <t>Jan2018 3No Service Positions</t>
  </si>
  <si>
    <t>March 2018 3No Service Positions</t>
  </si>
  <si>
    <t>April 2018 Planning Engr Ighagbon Joel</t>
  </si>
  <si>
    <t>June 2018 Planning Engr Ighagbon Joel</t>
  </si>
  <si>
    <t>May 2018 Planning Engr Ighagbon Joel</t>
  </si>
  <si>
    <t>May 2018 Planning Engr Ighagbon Joel 134807</t>
  </si>
  <si>
    <t>April 2018  2No Service Positions</t>
  </si>
  <si>
    <t>June 2018  2No Service Positiions</t>
  </si>
  <si>
    <t>May 2018  2No Service Positiions</t>
  </si>
  <si>
    <t>Aug 2018  Planning Engr Ighagbon Joel</t>
  </si>
  <si>
    <t>July 2018  Planning Engr Ighagbon Joel</t>
  </si>
  <si>
    <t>Sep 2018  Planning Engr Ighagbon Joel</t>
  </si>
  <si>
    <t>Aug 2018  3No Service Positions</t>
  </si>
  <si>
    <t>July 2018  3No Service Positions</t>
  </si>
  <si>
    <t>Sep 2018  3No Service Positions</t>
  </si>
  <si>
    <t>Dec 2018  2No Service Positions</t>
  </si>
  <si>
    <t>Nov 2018  2No Service Positions</t>
  </si>
  <si>
    <t>Oct 2018  2No Service Positions</t>
  </si>
  <si>
    <t>Feb 2019  2No service Positions</t>
  </si>
  <si>
    <t>Jan 2019  2No service Positions</t>
  </si>
  <si>
    <t>Mar 2019  2No Service Positions</t>
  </si>
  <si>
    <t>Feb 2019 Civil/Struc Engr Lawal Ademola</t>
  </si>
  <si>
    <t>Mar  2019 Civil/Struc Engr Lawal Ademola</t>
  </si>
  <si>
    <t>Apr 2019 Civil/Struc Engr Lawal Ademola</t>
  </si>
  <si>
    <t>June 2019 Civil/Struc Engr Lawal Ademola</t>
  </si>
  <si>
    <t>May 2019 Civil/Struc Engr Lawal Ademola</t>
  </si>
  <si>
    <t>Apr 2019  3No Service Positions</t>
  </si>
  <si>
    <t>June 2019  2No Service Positions</t>
  </si>
  <si>
    <t>May 2019  2No Service Positions</t>
  </si>
  <si>
    <t>Apr 2019  Security Adviser Bature Paul</t>
  </si>
  <si>
    <t>June 2019  Security Adviser Bature Paul</t>
  </si>
  <si>
    <t>May 2019  Security Adviser Bature Paul</t>
  </si>
  <si>
    <t>Apr 2019 Construc Engr Onyemaenu Obiora</t>
  </si>
  <si>
    <t>June 2019 Construc Engr Onyemaenu Obiora</t>
  </si>
  <si>
    <t>May 2019 Construc Engr Onyemaenu Obiora</t>
  </si>
  <si>
    <t>June 2019 Logistics Coord Okafor Nnanna</t>
  </si>
  <si>
    <t>Aug 2019  4No Service Positions</t>
  </si>
  <si>
    <t>July 2019  4No Service Positions</t>
  </si>
  <si>
    <t>Sep 2019  4No Service Positions</t>
  </si>
  <si>
    <t>Aug 2019 Logist Coord Okafor Nnanna</t>
  </si>
  <si>
    <t>July 2019 Logist Coord Okafor Nnanna</t>
  </si>
  <si>
    <t>Sep 2019 Logist Coord Okafor Nnanna</t>
  </si>
  <si>
    <t>Aug 2019 Civl/Struc Engr Lawal Ademola</t>
  </si>
  <si>
    <t>July 2019 Civl/Struc Engr Lawal Ademola</t>
  </si>
  <si>
    <t>Sep 2019 Civl/Struc Engr Lawal Ademola</t>
  </si>
  <si>
    <t>Aug 2019  2No Service Positions</t>
  </si>
  <si>
    <t>July 2019  2No Service Positions</t>
  </si>
  <si>
    <t>Sep 2019  2No Service Positions</t>
  </si>
  <si>
    <t>Aug 2019 Security Adviser Bature Paul</t>
  </si>
  <si>
    <t>July 2019 Security Adviser Bature Paul</t>
  </si>
  <si>
    <t>Sep 2019 Security Adviser Bature Paul</t>
  </si>
  <si>
    <t>Aug 2019 Snr Planning Engr Bob-Manuel S</t>
  </si>
  <si>
    <t>July 2019 Snr Planning Engr Bob-Manuel S</t>
  </si>
  <si>
    <t>Sep 2019 Snr Planning Engr Bob-Manuel S</t>
  </si>
  <si>
    <t>50% paymnt DED Sea Eagle FPSO Fut Dev W.</t>
  </si>
  <si>
    <t>Bal 50% PM DED Sea Eagle FPSO Fut Dev W.</t>
  </si>
  <si>
    <t>NPA (JTF FUEL DELIVERY) CHIOMA OZOAGU</t>
  </si>
  <si>
    <t>WARRI ENVIRONS OBOHO ETEYEN</t>
  </si>
  <si>
    <t xml:space="preserve">Security Expenditure </t>
  </si>
  <si>
    <t>Stand-by Vessels</t>
  </si>
  <si>
    <t>MAY '19 PROV OF FFSV  XXNNS EA FOD SEWOP 129878</t>
  </si>
  <si>
    <t>PROV. OF SECURITY PATROL VESSELS-</t>
  </si>
  <si>
    <t>PROV. OF SECURITY PATROL VESSELS- 129878</t>
  </si>
  <si>
    <t>PROV.OF VESSEL FOR EA FOD SEWOP-NNS EKO</t>
  </si>
  <si>
    <t>Prov.of Vessels @ EIA Project - FDG for 129878</t>
  </si>
  <si>
    <t>Prov.of Vessels @Africa Worker -SEPTEMBR 129878</t>
  </si>
  <si>
    <t>TBOSIET TRAINING WITH CA-EBSOnimowo Kayode O SPDC-</t>
  </si>
  <si>
    <t>TBOSIET WITH CA-EBS Jonah Anthony SPDC-PTP/O/NP</t>
  </si>
  <si>
    <t>Training, Internal</t>
  </si>
  <si>
    <t>Logistics Airfreight Services Generic</t>
  </si>
  <si>
    <t>Aviation East CB</t>
  </si>
  <si>
    <t>Aviation East CB for August 19</t>
  </si>
  <si>
    <t>Aviation East CB for June 19</t>
  </si>
  <si>
    <t>Aviation East CB for May 19</t>
  </si>
  <si>
    <t>Aviation West CB for May 19</t>
  </si>
  <si>
    <t>TWIN OTTA CHARGEBACK FOR NOV</t>
  </si>
  <si>
    <t>Twin Otter CB for Mar19</t>
  </si>
  <si>
    <t>Twin Otter CB for May 19</t>
  </si>
  <si>
    <t>RECEIVED BY EFUNBAJO ADEOLA 4/6/2019 DUR</t>
  </si>
  <si>
    <t>Marine &amp; Offshore Installations</t>
  </si>
  <si>
    <t>4510397411</t>
  </si>
  <si>
    <t>Paymnt Sea Eagle Microwave link relocatn</t>
  </si>
  <si>
    <t>4510397744</t>
  </si>
  <si>
    <t>Paymnt EA FODTelecoms site survey work-2</t>
  </si>
  <si>
    <t>OTHERS</t>
  </si>
  <si>
    <t>Security for MV Layemamus 22nd - 23rd Apr Borrowed</t>
  </si>
  <si>
    <t>OTHERS (Catering, Hotel,travels, logistics)</t>
  </si>
  <si>
    <t>PMT</t>
  </si>
  <si>
    <t>SALARIES</t>
  </si>
  <si>
    <t>TP OVERHEAD</t>
  </si>
  <si>
    <r>
      <t>Provision of Platform Supply Vessel (Including premobilisation  &amp; Group Maritime Assurance System). Scope is for Movement of Materials/ Equipment</t>
    </r>
    <r>
      <rPr>
        <sz val="11"/>
        <color rgb="FFFF0000"/>
        <rFont val="Calibri"/>
        <family val="2"/>
      </rPr>
      <t xml:space="preserve"> (Max 6 days for predrill,  6 days for precomissioning/wellhead tie-in)</t>
    </r>
  </si>
  <si>
    <r>
      <t>Provision of Crewboat (Including premobilisation  &amp; Group Maritime Assurance System).)</t>
    </r>
    <r>
      <rPr>
        <sz val="11"/>
        <color rgb="FFFF0000"/>
        <rFont val="Calibri"/>
        <family val="2"/>
      </rPr>
      <t>(Max 24 for predrill,  16 days for precomissioning/wellhead tie-in)</t>
    </r>
  </si>
  <si>
    <r>
      <t xml:space="preserve">Movement of materials from Contractor Base to Onne using low bed </t>
    </r>
    <r>
      <rPr>
        <sz val="11"/>
        <color rgb="FFFF0000"/>
        <rFont val="Calibri"/>
        <family val="2"/>
      </rPr>
      <t>(Max 2  days for material movement)</t>
    </r>
  </si>
  <si>
    <r>
      <t xml:space="preserve">Movement of materials from Contractor Base to Warri using lowbed (Nominated Jetty); </t>
    </r>
    <r>
      <rPr>
        <sz val="11"/>
        <color rgb="FFFF0000"/>
        <rFont val="Calibri"/>
        <family val="2"/>
      </rPr>
      <t>(Max 3 days for material movement)</t>
    </r>
  </si>
  <si>
    <r>
      <t>Provision of Platform Supply Vessel (Including premobilisation  &amp; Group Maritime Assurance System). Scope is for Movement of Materials/ Equipment</t>
    </r>
    <r>
      <rPr>
        <sz val="11"/>
        <color rgb="FFFF0000"/>
        <rFont val="Calibri"/>
        <family val="2"/>
      </rPr>
      <t xml:space="preserve"> (Max 6 for predrill,  6 days for precomissioning/wellhead tie-in)</t>
    </r>
  </si>
  <si>
    <r>
      <t>Provision of Crewboat (Hookup of Last Well post Rigmove)</t>
    </r>
    <r>
      <rPr>
        <sz val="11"/>
        <color rgb="FFFF0000"/>
        <rFont val="Calibri"/>
        <family val="2"/>
      </rPr>
      <t>(Max 24 for predrill,  16 days for precomissioning/wellhead tie-in)</t>
    </r>
  </si>
  <si>
    <r>
      <t xml:space="preserve">Movement of materials from Contractor Base to Onne using low bed </t>
    </r>
    <r>
      <rPr>
        <sz val="11"/>
        <color rgb="FFFF0000"/>
        <rFont val="Calibri"/>
        <family val="2"/>
      </rPr>
      <t>(Max 2 for material movement)</t>
    </r>
  </si>
  <si>
    <t>% Progress</t>
  </si>
  <si>
    <t>VOWD</t>
  </si>
  <si>
    <t>OP19</t>
  </si>
  <si>
    <t>Data</t>
  </si>
  <si>
    <t xml:space="preserve">Y2019 </t>
  </si>
  <si>
    <t>Y2020</t>
  </si>
  <si>
    <t>Y2021</t>
  </si>
  <si>
    <t>EA FURTHER OIL DEVELOPMENT - STEP 1A</t>
  </si>
  <si>
    <t>Dev. Oil Facilities</t>
  </si>
  <si>
    <t>Dev. Oil Oncosts</t>
  </si>
  <si>
    <t>Dev. Oil Completion</t>
  </si>
  <si>
    <t>Dev. Oil Production Well Drilling</t>
  </si>
  <si>
    <t>EA FURTHER OIL DEVELOPMENT - STEP 1B</t>
  </si>
  <si>
    <r>
      <t xml:space="preserve">OP19LE </t>
    </r>
    <r>
      <rPr>
        <b/>
        <sz val="12"/>
        <color rgb="FFFF0000"/>
        <rFont val="Times New Roman"/>
        <family val="1"/>
      </rPr>
      <t>(Assumption: EJA13 &amp; EJA11 dropped; No platform mod scope on DPB)</t>
    </r>
  </si>
  <si>
    <t>Dev. Oil On costs</t>
  </si>
  <si>
    <t>STEVE INTEGRATED</t>
  </si>
  <si>
    <t>BASE SCOPE</t>
  </si>
  <si>
    <t>DPA BASE SCOPE TOTAL</t>
  </si>
  <si>
    <t>DPJ BASE SCOPE TOTAL</t>
  </si>
  <si>
    <t>OPTIONAL SCOPE - ADDITIONAL VESSELS - DPA TOTAL</t>
  </si>
  <si>
    <t>OPTIONAL SCOPE</t>
  </si>
  <si>
    <t>DORMALONG</t>
  </si>
  <si>
    <t>B. OPTIONAL SCOPE DPA</t>
  </si>
  <si>
    <t>B. OPTIONAL SCOPE DPJ</t>
  </si>
  <si>
    <t>SUMMARY</t>
  </si>
  <si>
    <t>SI</t>
  </si>
  <si>
    <t>DL</t>
  </si>
  <si>
    <t>BUDGET</t>
  </si>
  <si>
    <t>PERCENTAGE</t>
  </si>
  <si>
    <t>PMT/OTHERS</t>
  </si>
  <si>
    <t>OTHERS (Catering, Hotel,Aviation,Travels, Government Levies)</t>
  </si>
  <si>
    <t>DPA</t>
  </si>
  <si>
    <t>DPJ</t>
  </si>
  <si>
    <t>DA</t>
  </si>
  <si>
    <t>DPB</t>
  </si>
  <si>
    <t>Catering, Hotel,travels, logistics</t>
  </si>
  <si>
    <t>BUDGET per PLATFORM</t>
  </si>
  <si>
    <t>HOOKUP SCOPE DPA SUB-TOTAL</t>
  </si>
  <si>
    <t>OPTIONAL SCOPE DPA SUB-TOTAL</t>
  </si>
  <si>
    <t xml:space="preserve"> BOAT CATCHER &amp; CRANE REMOVAL/REINSTALLATION SCOPE SUB-TOTAL</t>
  </si>
  <si>
    <t>HOOKUP SCOPE DPJ SUB-TOTAL</t>
  </si>
  <si>
    <t>OPTIONAL SCOPE DPJ SUB-TOTAL</t>
  </si>
  <si>
    <t xml:space="preserve">CRANE SERVICES TELE COM GASLIFT TOTAL </t>
  </si>
  <si>
    <t>A.HOOKUP SCOPE DPB</t>
  </si>
  <si>
    <t>HOOKUP SCOPE DPB SUB-TOTAL</t>
  </si>
  <si>
    <t>OPTIONAL SCOPE DPB SUB-TOTAL</t>
  </si>
  <si>
    <t>B. OPTIONAL SCOPE DPB</t>
  </si>
  <si>
    <t>BOAT CATCHER SUB-TOTAL</t>
  </si>
  <si>
    <t>Sum of Val/COArea Crcy</t>
  </si>
  <si>
    <t>Cost element descr.</t>
  </si>
  <si>
    <t>Name</t>
  </si>
  <si>
    <t>Total</t>
  </si>
  <si>
    <t xml:space="preserve"> Total</t>
  </si>
  <si>
    <t>Building Mat'S &amp; Hardware, General</t>
  </si>
  <si>
    <t>SAGA2 FLOORING,GERFLOR,0012</t>
  </si>
  <si>
    <t>SAGA2 FLOORING,GERFLOR,0022</t>
  </si>
  <si>
    <t>WBS C.NG.EAF.DF.17.001.AC03</t>
  </si>
  <si>
    <t>Building Mat'S &amp; Hardware, General Total</t>
  </si>
  <si>
    <t>Cable &amp; Accessories</t>
  </si>
  <si>
    <t>Office and Building Maintenance</t>
  </si>
  <si>
    <t>Cable &amp; Accessories Total</t>
  </si>
  <si>
    <t>Ayeni Paul  ELVIMEX LTD</t>
  </si>
  <si>
    <t>LYDIA UKO WESTEND 16TH - 31ST AUGUST 2019 I.A</t>
  </si>
  <si>
    <t>OBOHO ETEYEN Homegate</t>
  </si>
  <si>
    <t>PHILIP IKPEME Homegate Catering</t>
  </si>
  <si>
    <t>UKO LYDIA WESTEND 16TH - 31ST AUGUST 2019 I.A</t>
  </si>
  <si>
    <t>UKO LYDIA WESTEND 1ST -15TH APRIL 2019 I.A</t>
  </si>
  <si>
    <t>Catering Total</t>
  </si>
  <si>
    <t>Comm. Expenditure - Courtesy Call &amp; Homa</t>
  </si>
  <si>
    <t>Chrg for: CBN WDW CashLess Chrg &amp; VAT</t>
  </si>
  <si>
    <t>Comm. Expenditure - Courtesy Call &amp; Homa Total</t>
  </si>
  <si>
    <t>Facility Management Generic</t>
  </si>
  <si>
    <t>PROVIDE SMALL WHITE BOARDS-B2 38</t>
  </si>
  <si>
    <t>PROVIDE TWO WHITE BOARDS -B4 026</t>
  </si>
  <si>
    <t>Facility Management Generic Total</t>
  </si>
  <si>
    <t>Fire/Safety/Envir. Eqpt</t>
  </si>
  <si>
    <t>SHOELADIESBLACKUK7</t>
  </si>
  <si>
    <t>Fire/Safety/Envir. Eqpt Total</t>
  </si>
  <si>
    <t>Geological Consultancy Services</t>
  </si>
  <si>
    <t>Jack-up assessment for EA</t>
  </si>
  <si>
    <t>Geological Consultancy Services Total</t>
  </si>
  <si>
    <t>Government Fees</t>
  </si>
  <si>
    <t>Taxes, levies_PYMNT TO DPR FOR THE SEA EAGLE Q1&amp;Q</t>
  </si>
  <si>
    <t>Government Fees Total</t>
  </si>
  <si>
    <t>Babatunde Olatuni GOLDEN TULIP</t>
  </si>
  <si>
    <t>Batiswei Eyilade  Rebatel  Suites Limited</t>
  </si>
  <si>
    <t>Braemi Daniel  Rebatel  Suites Limited</t>
  </si>
  <si>
    <t>CHIJIAKA RAPHAEL GENESIS HOTEL</t>
  </si>
  <si>
    <t>Decca Emma  Rebatel  Suites Limited</t>
  </si>
  <si>
    <t>DINNIA FRED .N GENESIS HOTEL</t>
  </si>
  <si>
    <t>Direabebe Ovuwo  Rebatel  Suites Limited</t>
  </si>
  <si>
    <t>DOKUBO OBONGO HOTEL PRESIDENTIAL</t>
  </si>
  <si>
    <t>Edi Emmanuel  Rebatel  Suites Limited</t>
  </si>
  <si>
    <t>Egberibeleu Egeun  Rebatel  Suites Limited</t>
  </si>
  <si>
    <t>EMAKPO EREWHATA FATA PH Guesthouse</t>
  </si>
  <si>
    <t>EREWHATA EMAKPO PH Guesthouse</t>
  </si>
  <si>
    <t>FRANK IYOYO GENESIS HOTEL</t>
  </si>
  <si>
    <t>FUNCTION MATHO CRYSTAL</t>
  </si>
  <si>
    <t>Giant Isiaye  Rebatel  Suites Limited</t>
  </si>
  <si>
    <t>GIMBA FATIMA  HOTEL PRESIDENTIAL</t>
  </si>
  <si>
    <t>Gold kurabo  Rebatel  Suites Limited</t>
  </si>
  <si>
    <t>Hotels and travel</t>
  </si>
  <si>
    <t>Ibane Joel  Rebatel  Suites Limited</t>
  </si>
  <si>
    <t>Igbosaibogha Clement  Rebatel  Suites Limited</t>
  </si>
  <si>
    <t>Igbosaibogha Patrick  Rebatel  Suites Limited</t>
  </si>
  <si>
    <t>Igbousai Israel Ngome Rebatel  Suites Limited</t>
  </si>
  <si>
    <t>JOSEPH PEREKEBINA EBIBOKEFIE HOTEL PRESIDENTIAL</t>
  </si>
  <si>
    <t>LUNCH PACKS MATHO CRYSTAL</t>
  </si>
  <si>
    <t>Mar.18 PH Guest House Cha</t>
  </si>
  <si>
    <t>Miebiogu Otidi  Rebatel  Suites Limited</t>
  </si>
  <si>
    <t>Minna Fun F Rebatel  Suites Limited</t>
  </si>
  <si>
    <t>Nwabuoku Uche  Sheraton Hotel</t>
  </si>
  <si>
    <t>NWANZE HENRY GENESIS HOTEL</t>
  </si>
  <si>
    <t>Oladipo Ogunbona GOLDEN TULIP</t>
  </si>
  <si>
    <t>Olamine Pius  Rebatel  Suites Limited</t>
  </si>
  <si>
    <t>Orisunmbare Lateef  Sheraton Hotel</t>
  </si>
  <si>
    <t>Otiti David O Rebatel  Suites Limited</t>
  </si>
  <si>
    <t>PH Guesthouse EMAKPO  EREWHATA FATA</t>
  </si>
  <si>
    <t>Prima Marcus  Rebatel  Suites Limited</t>
  </si>
  <si>
    <t>REMILEKUN MAKUN Elion House</t>
  </si>
  <si>
    <t>Seide Paul  Rebatel  Suites Limited</t>
  </si>
  <si>
    <t>Uchola Wilson GOLDEN TULIP</t>
  </si>
  <si>
    <t>Ugwa Sunday  Eko Suites Hotel</t>
  </si>
  <si>
    <t>Ukponu Stellamaris Ngozi GOLDEN TULIP</t>
  </si>
  <si>
    <t>Unuige Christopher Regent Luxury Suites Ltd</t>
  </si>
  <si>
    <t>Zimobofawei James  Rebatel  Suites Limited</t>
  </si>
  <si>
    <t>Hotels Total</t>
  </si>
  <si>
    <t>Accident Prevention &amp; Investigation</t>
  </si>
  <si>
    <t>PTW REFRESHERADEBAYOSEBIOTIMO</t>
  </si>
  <si>
    <t>PTW REFRESHEROLANIPEKUNBASHIR</t>
  </si>
  <si>
    <t>TBOSIET WITH CA-EBS Daniyan Babatunde M</t>
  </si>
  <si>
    <t>HSE Services Generic Total</t>
  </si>
  <si>
    <t>IT General</t>
  </si>
  <si>
    <t>Feb19 Non Payroll GSM Contractor bills</t>
  </si>
  <si>
    <t>Jan. to Mar. 2018 STM costs</t>
  </si>
  <si>
    <t>July'19 Contractor lines</t>
  </si>
  <si>
    <t>June2019 Contractor lines</t>
  </si>
  <si>
    <t>Mar19 Non Payroll GSM Contractor bills</t>
  </si>
  <si>
    <t>May 2019 Contractor lines</t>
  </si>
  <si>
    <t>PAYMENT-OSP &amp; BOSIET TRAINING EA-FOD PER</t>
  </si>
  <si>
    <t>IT General Total</t>
  </si>
  <si>
    <t>IT Maintenance Services</t>
  </si>
  <si>
    <t>OSP payment  for EA-FOD-2</t>
  </si>
  <si>
    <t>Payment on Markup for training</t>
  </si>
  <si>
    <t>Payment on Markup for training 120449</t>
  </si>
  <si>
    <t>Pymt  for BOSIET training for EA-FOD-2</t>
  </si>
  <si>
    <t>IT Maintenance Services Total</t>
  </si>
  <si>
    <t>Laboratory Requisites</t>
  </si>
  <si>
    <t>Medical Cost</t>
  </si>
  <si>
    <t>Laboratory Requisites Total</t>
  </si>
  <si>
    <t>Light Vehicles Services</t>
  </si>
  <si>
    <t>Land Transport</t>
  </si>
  <si>
    <t>Taxi Services LF West CB for Apr 19</t>
  </si>
  <si>
    <t>Light Vehicles Services Total</t>
  </si>
  <si>
    <t>Aviation East CB for July 19</t>
  </si>
  <si>
    <t>Twin Otter Sep '19- AGBAH JULIUS OSUBIPHCNAF</t>
  </si>
  <si>
    <t>Twin Otter Sep '19- AGBONSALOR OGBEBOR OSUBIPHCNAF</t>
  </si>
  <si>
    <t>Twin Otter Sep '19- EBIBOKEFIE JOSEPH PHCNAFOSUBI</t>
  </si>
  <si>
    <t>Twin Otter Sep '19- IGE MICHAEL ADEBISI OSUBIPHCNA</t>
  </si>
  <si>
    <t>Logistics Airfreight Services Generic Total</t>
  </si>
  <si>
    <t>Logistics General Services Generic</t>
  </si>
  <si>
    <t>Land Pre-Mob Chargeback for March 2102</t>
  </si>
  <si>
    <t>Land Pre-Mob Chargeback for March 2103</t>
  </si>
  <si>
    <t>Land Pre-Mob Chargeback for March 2104</t>
  </si>
  <si>
    <t>Land Pre-Mob Chargeback for March 2105</t>
  </si>
  <si>
    <t>Land Pre-Mob Chargeback for March 2106</t>
  </si>
  <si>
    <t>Land Pre-Mob Chargeback for March 2107</t>
  </si>
  <si>
    <t>Land Pre-Mob Chargeback for September 2019</t>
  </si>
  <si>
    <t>Logistics General Services Generic Total</t>
  </si>
  <si>
    <t>Media Advertising, Including Radio. Tv,</t>
  </si>
  <si>
    <t>2019 EA TRADITIONAL RULERS ENGAGEMENT</t>
  </si>
  <si>
    <t>Media Advertising, Including Radio. Tv, Total</t>
  </si>
  <si>
    <t>Mobile Phone Airtime Services</t>
  </si>
  <si>
    <t>APR 2019 CONTRACTOR LINES</t>
  </si>
  <si>
    <t>AUG 2018 CONTRACTOR LINES</t>
  </si>
  <si>
    <t>JAN 2019 CONTRACTOR LINES</t>
  </si>
  <si>
    <t>JULY 2018 CONTRACTOR LINES</t>
  </si>
  <si>
    <t>NOV 2018 CONTRACTOR LINES</t>
  </si>
  <si>
    <t>OCT 2018 CONTRACTOR LINES</t>
  </si>
  <si>
    <t>SEP 2018 CONTRACTOR LINES</t>
  </si>
  <si>
    <t>Mobile Phone Airtime Services Total</t>
  </si>
  <si>
    <t>Project Management Services Generic</t>
  </si>
  <si>
    <t>Project Management Services Generic Total</t>
  </si>
  <si>
    <t>Realised Trading DIE Gain (Internally Re</t>
  </si>
  <si>
    <t>PERDIEE0Z Performance DIE (411001E0Z)   20190531</t>
  </si>
  <si>
    <t>PERDIEE0Z Performance DIE (411001E0Z)   20190630</t>
  </si>
  <si>
    <t>PERDIEE0Z Performance DIE (411001E0Z)   20190731</t>
  </si>
  <si>
    <t>Realised Trading DIE Gain (Internally Re Total</t>
  </si>
  <si>
    <t>Realised Trading DIE Loss (Internally Re</t>
  </si>
  <si>
    <t>PERDIEE0Z Performance DIE (411001E0Z)   20190831</t>
  </si>
  <si>
    <t>Realised Trading DIE Loss (Internally Re Total</t>
  </si>
  <si>
    <t>Reprographics</t>
  </si>
  <si>
    <t>FEB 2019 Reprographics bills</t>
  </si>
  <si>
    <t>Reprographics Total</t>
  </si>
  <si>
    <t>Security Expenditure Generic</t>
  </si>
  <si>
    <t>ESCORT REQUEST BY LYDIAUKO  FOR ASALU  BUNMI  FROM</t>
  </si>
  <si>
    <t>OGUNU/MICHARRY JETTY LYDIA UKO</t>
  </si>
  <si>
    <t>WARRI ENVIRONS LYDIA UKO</t>
  </si>
  <si>
    <t>Security Expenditure Generic Total</t>
  </si>
  <si>
    <t>Telephone &amp; Accessories, Messaging Eqpt</t>
  </si>
  <si>
    <t>January 2018 reallocation</t>
  </si>
  <si>
    <t>Telephone &amp; Accessories, Messaging Eqpt Total</t>
  </si>
  <si>
    <t>Travel, Air</t>
  </si>
  <si>
    <t>Erewhata Fata Emakpo  BRISTOW AIRLINE</t>
  </si>
  <si>
    <t>Erewhata Fata Emakpo BRISTOW AIRLINE</t>
  </si>
  <si>
    <t>Mar.18 Bristow Airline  C</t>
  </si>
  <si>
    <t>Mr  Aniekan Udo-Etuk BRISTOW AIRLINE</t>
  </si>
  <si>
    <t>Mr  O.G Ogunbona Bristow Airline</t>
  </si>
  <si>
    <t>Mr Christopher  Unuigbe BRISTOW AIRLINE</t>
  </si>
  <si>
    <t>Mr Gimba  Fatima BRISTOW AIRLINE</t>
  </si>
  <si>
    <t>Mr Lateef  Orisunmbare BRISTOW AIRLINE</t>
  </si>
  <si>
    <t>Mr Mohammed  Siraj Bristow Airline</t>
  </si>
  <si>
    <t>Mr Uche  Nwabuoku BRISTOW AIRLINE</t>
  </si>
  <si>
    <t>Mrs  Stellamrin Ngozi Ukponu Bristow Airline</t>
  </si>
  <si>
    <t>NWABUOKU UCHE Comm Airline</t>
  </si>
  <si>
    <t>ORISUNMBARE LATEEF Comm Airline</t>
  </si>
  <si>
    <t>Travel, Air Total</t>
  </si>
  <si>
    <t>Waste Disposal Services</t>
  </si>
  <si>
    <t>Waste Mgt West CB for June 2019</t>
  </si>
  <si>
    <t>Waste Disposal Services Total</t>
  </si>
  <si>
    <t>Grand Total</t>
  </si>
  <si>
    <t>TP-OVH    TP OVERHEADS                  20190430</t>
  </si>
  <si>
    <t>TP-OVH    TP OVERHEADS                  20190930</t>
  </si>
  <si>
    <t>TP-OVH    TP OVERHEADS                  20190331</t>
  </si>
  <si>
    <t>TP-OVH    TP OVERHEADS                  20190531</t>
  </si>
  <si>
    <t>TP-OVH    TP OVERHEADS                  20190630</t>
  </si>
  <si>
    <t>TP-OVH    TP OVERHEADS                  20190731</t>
  </si>
  <si>
    <t>TP-OVH    TP OVERHEADS                  20190831</t>
  </si>
  <si>
    <t>Daily Allowance</t>
  </si>
  <si>
    <t>Daily Allowance Total</t>
  </si>
  <si>
    <t>EPIC Projects</t>
  </si>
  <si>
    <t>TP-OVH    TP OVERHEADS                  20190228</t>
  </si>
  <si>
    <t>EPIC Projects Total</t>
  </si>
  <si>
    <t>Fasteners, General</t>
  </si>
  <si>
    <t>Fasteners, General Total</t>
  </si>
  <si>
    <t>Fuel, Gasoline/Diesel/Vaporising Total</t>
  </si>
  <si>
    <t>General Administration Costs</t>
  </si>
  <si>
    <t>General Administration Costs Total</t>
  </si>
  <si>
    <t>Heavy Vehicles And Lifting Services</t>
  </si>
  <si>
    <t>Heavy Vehicles And Lifting Services Total</t>
  </si>
  <si>
    <t>Human Resources Consultancy Services</t>
  </si>
  <si>
    <t>Human Resources Consultancy Services Total</t>
  </si>
  <si>
    <t>Logistic Land Services Generic</t>
  </si>
  <si>
    <t>Logistic Land Services Generic Total</t>
  </si>
  <si>
    <t>Manpower Services Generic</t>
  </si>
  <si>
    <t>Manpower Services Generic Total</t>
  </si>
  <si>
    <t>Office Equipment Services</t>
  </si>
  <si>
    <t>Office Equipment Services Total</t>
  </si>
  <si>
    <t>Packing/Jointing/Gaskets, General</t>
  </si>
  <si>
    <t>Packing/Jointing/Gaskets, General Total</t>
  </si>
  <si>
    <t>Production Testing/Operation Services</t>
  </si>
  <si>
    <t>Production Testing/Operation Services Total</t>
  </si>
  <si>
    <t>Shop &amp; Welding Eqpt, General</t>
  </si>
  <si>
    <t>Shop &amp; Welding Eqpt, General Total</t>
  </si>
  <si>
    <t>Subscription Fees, Institutes/Assoc.s</t>
  </si>
  <si>
    <t>Subscription Fees, Institutes/Assoc.s Total</t>
  </si>
  <si>
    <t>Travel Services / Agents</t>
  </si>
  <si>
    <t>Travel Services / Agents Total</t>
  </si>
  <si>
    <t>Travel, Road, Incl. Taxi, Vehicle Hire</t>
  </si>
  <si>
    <t>Travel, Road, Incl. Taxi, Vehicle Hire Total</t>
  </si>
  <si>
    <t>Unrealised Foreign Currency Loss-Cash/Ca</t>
  </si>
  <si>
    <t>Unrealised Foreign Currency Loss-Cash/Ca Total</t>
  </si>
  <si>
    <t>TP OVERHEADS</t>
  </si>
  <si>
    <t>Salaries &amp; Wages</t>
  </si>
  <si>
    <t>Apr 2019 salary cap for SOTP (EA FOD  Terminal  &amp;</t>
  </si>
  <si>
    <t>Apr. 2018 salary cap for Pipeline  Matrix &amp; Civil</t>
  </si>
  <si>
    <t>August 2018 salary cap for Pipeline  Matrix &amp; Civi</t>
  </si>
  <si>
    <t>Dec. 2018 salary cap for Pipeline  Matrix &amp; Civil</t>
  </si>
  <si>
    <t>Jan &amp; Feb 2019 salary cap for SOTP (EA FOD Termina</t>
  </si>
  <si>
    <t>July 2018 salary cap for Pipeline  Matrix &amp; Civil</t>
  </si>
  <si>
    <t>July 2019 salary cap for SOTP (EA FOD  Terminal  &amp;</t>
  </si>
  <si>
    <t>June 2018 salary cap for Pipeline  Matrix &amp; Civil</t>
  </si>
  <si>
    <t>June 2019 salary cap for SOTP (EA FOD Terminal &amp; C</t>
  </si>
  <si>
    <t>Mar 2019 salary cap for SOTP (EA FOD Terminal &amp; Co</t>
  </si>
  <si>
    <t>May 2018 salary cap for Pipeline  Matrix &amp; Civil P</t>
  </si>
  <si>
    <t>May 2019 salary cap for SOTP (EA FOD  Terminal  &amp;</t>
  </si>
  <si>
    <t>Nov. 2018 salary cap for Pipeline  Matrix &amp; Civil</t>
  </si>
  <si>
    <t>Oct. 2018 salary cap for Pipeline  Matrix &amp; Civil</t>
  </si>
  <si>
    <t>Real of PT salaries</t>
  </si>
  <si>
    <t>Real of TP salaries</t>
  </si>
  <si>
    <t>Sept. 2018 salary cap for Pipeline  Matrix &amp; Civil</t>
  </si>
  <si>
    <t>September 2019 salary cap for SOTP (EA FOD  Termin</t>
  </si>
  <si>
    <t>TP Mar 2018 Sal Real</t>
  </si>
  <si>
    <t>Salaries &amp; Wages Total</t>
  </si>
  <si>
    <t>M/S</t>
  </si>
  <si>
    <t>PO Number</t>
  </si>
  <si>
    <t>Description</t>
  </si>
  <si>
    <t>Amt</t>
  </si>
  <si>
    <t>Scope</t>
  </si>
  <si>
    <t>Contractor</t>
  </si>
  <si>
    <t>Marine Logistics VOWD per Contract</t>
  </si>
  <si>
    <t>SI Contract</t>
  </si>
  <si>
    <t>Savings</t>
  </si>
  <si>
    <t xml:space="preserve">Marine Logistics VOWD Per </t>
  </si>
  <si>
    <t>Marine VOWD</t>
  </si>
  <si>
    <t xml:space="preserve">VOWD </t>
  </si>
  <si>
    <t>PMT JV line</t>
  </si>
  <si>
    <t>PLAT FORM</t>
  </si>
  <si>
    <t>SCOPE</t>
  </si>
  <si>
    <t>CONTRACTOR</t>
  </si>
  <si>
    <t>CONTRACT</t>
  </si>
  <si>
    <t>VOWD ITD per PLATFORM</t>
  </si>
  <si>
    <t>VOWD per SCOPE</t>
  </si>
  <si>
    <t>Total ITD VOWD</t>
  </si>
  <si>
    <t>WORKSCOPE</t>
  </si>
  <si>
    <t>DPA/DPJ</t>
  </si>
  <si>
    <t>TRANSFER LINES FROM dpb TO dpa (SHALLOW GAS) + ; Cables: mcb Approved, NAPIMS review planned</t>
  </si>
  <si>
    <t>TARGET SAVINGS</t>
  </si>
  <si>
    <t>On shore Fabrication, predrills, post drills, Boatcatcher/Crane removal + Tel Mast relocation (DPA)</t>
  </si>
  <si>
    <t>ETC</t>
  </si>
  <si>
    <t>A. DPJ - BASE SCOPE</t>
  </si>
  <si>
    <t>B. DPJ - XXXXX SCOPE</t>
  </si>
  <si>
    <t>BASE SCOPE SUB-TOTAL</t>
  </si>
  <si>
    <t>B. OPTIONAL LOGISTICS (Vessels)</t>
  </si>
  <si>
    <t xml:space="preserve">C. BOAT CATCHER &amp; CRANE REMOVAL/REINSTALLATION </t>
  </si>
  <si>
    <t>1. DPA - BASE SCOPE</t>
  </si>
  <si>
    <t>A (onshore procurement, fabrication, and offshore pre-drill and post drill installation)</t>
  </si>
  <si>
    <t>OPTIONAL VESELS SUB-TOTAL</t>
  </si>
  <si>
    <t xml:space="preserve"> BOAT CATCHER &amp; CRANE REMOVAL/REINSTALLATION  SUB-TOTAL</t>
  </si>
  <si>
    <t>TOTAL BASE SCOPE (PLATFORMS A &amp; J)</t>
  </si>
  <si>
    <t>TOTAL OPTIONAL SCOPE (PLATFORMS A AND J)</t>
  </si>
  <si>
    <t>TOTAL BASE SCOPE PLATFORM B</t>
  </si>
  <si>
    <t>TOTAL OPTIONAL SCOPE PLATFORM B</t>
  </si>
  <si>
    <t xml:space="preserve">Travel to Site, Spud &amp; Pre-drill  Offshore Logistics </t>
  </si>
  <si>
    <t>If Frigg drills DPB, Boatcatcher/Crane will no longer be removed</t>
  </si>
  <si>
    <t>Corporate Marine</t>
  </si>
  <si>
    <t>SI &amp; DL Contract Total</t>
  </si>
  <si>
    <t>Onshore Fabrication, predrills, post drills, Boatcatcher/Crane removal + Tel Mast relocation (DPA)</t>
  </si>
  <si>
    <t>QA/QC Tech Support/others</t>
  </si>
  <si>
    <t>DPA/DPB/DPJ</t>
  </si>
  <si>
    <t xml:space="preserve">VOWD ITD </t>
  </si>
  <si>
    <t>Marine/Technical Support Total</t>
  </si>
  <si>
    <t>EMERGING VO 
(To be reconciled)</t>
  </si>
  <si>
    <t>BUDGET (CONTRACT)  
per PLATFORM</t>
  </si>
  <si>
    <t>Additional Flow Lines from DPB to DPA (SHALLOW GAS); Cables; omitted materials for EI installation:  MCB Approved, Negotiation held with NAPIMs.</t>
  </si>
  <si>
    <t>EAC</t>
  </si>
  <si>
    <t>EA FOD FACILITIES CONTRACT COST PERFORMANCE SUMMARY</t>
  </si>
  <si>
    <t>MODIFICATION SCOPE</t>
  </si>
  <si>
    <t>SWOP</t>
  </si>
  <si>
    <t>PSV</t>
  </si>
  <si>
    <t>Security</t>
  </si>
  <si>
    <t>Rate</t>
  </si>
  <si>
    <t>Days</t>
  </si>
  <si>
    <t>Amount</t>
  </si>
  <si>
    <t>Supply sharp river sand as per work orde</t>
  </si>
  <si>
    <t>M3</t>
  </si>
  <si>
    <t>fuel</t>
  </si>
  <si>
    <t>AHT</t>
  </si>
  <si>
    <t>VARIATION ORDER</t>
  </si>
  <si>
    <t>DP A,DPB &amp; DP J</t>
  </si>
  <si>
    <t xml:space="preserve">Detail Engineering Design </t>
  </si>
  <si>
    <t>SI Base Scope</t>
  </si>
  <si>
    <t>SI Mod Scope</t>
  </si>
  <si>
    <t>DLE Base Scope</t>
  </si>
  <si>
    <t>DLE Mod Scope</t>
  </si>
  <si>
    <t>ESTIMATE TO COMPLETE</t>
  </si>
  <si>
    <t>ESTIMATE AT COMPLETION</t>
  </si>
  <si>
    <t>Potential Reduction based on reduction from 5nos. To 3Nos. Wells (Reconcilliation ongoing with Dorman Long)</t>
  </si>
  <si>
    <t>EMERGING VO (To be reconciled)</t>
  </si>
  <si>
    <t>Technical Support/Others</t>
  </si>
  <si>
    <t>VARIATION TO CONTRACT</t>
  </si>
  <si>
    <t>Remarks</t>
  </si>
  <si>
    <t>Package 1 -Main Facilities Hook up (DPJ/DPA)</t>
  </si>
  <si>
    <t>AF Budget $10.62mln
AF Contract (Facilities hookup+Additional Vessel) DPA/DPJ $23.69mln
Cost Saving result from the use of DP2 Vessel (MV Bello) and Crew Boat on the EA Field to be used/shared during the project execution with the EA Asset for emergency medivac and personnel movement respectively as against drawing from the AF Contract</t>
  </si>
  <si>
    <t>Package 1 - Additional Vessels (DPJ/DPA)</t>
  </si>
  <si>
    <t>VO for additional Flow Lines from DPB to DPA (SHALLOW GAS); Cables; omitted materials for EI installation:  MCB Approved, Negotiation held with NAPIMs.</t>
  </si>
  <si>
    <t>Marine Logisitics/Technical Support services</t>
  </si>
  <si>
    <t>Cost of deploying Vessels with the Coprate Marine team and Technical Support service</t>
  </si>
  <si>
    <t>Modification of EJA8/9/10</t>
  </si>
  <si>
    <t>Additional scope for Maditification of EJA8/9/10</t>
  </si>
  <si>
    <t>Modification of EJA8/6/10</t>
  </si>
  <si>
    <t>Package 2 -Main Facilities Hook up (DPB))</t>
  </si>
  <si>
    <t>\</t>
  </si>
  <si>
    <t xml:space="preserve">AF Budget $10.62mln
AF Contract (Facilities hookup+Additional Vessel) DPB $16.54mln
$3.6Mln saving due to the fact that Frigg is drilling DPB, Boatcatcher/Crane will no longer be removed.
</t>
  </si>
  <si>
    <t>Package 2 -Main Facilities Hook up (DPB)</t>
  </si>
  <si>
    <t>Forecasted Cost f deploying Coparated Marine Vessel+Technical Support</t>
  </si>
  <si>
    <t>Project management services</t>
  </si>
  <si>
    <t>Salaries</t>
  </si>
  <si>
    <t>ESTIMATE TO COMPLETE (2020 LE)</t>
  </si>
  <si>
    <t>2020 Potential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</si>
</sst>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0000000_);_(* \(#,##0.00000000\);_(* &quot;-&quot;??_);_(@_)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18"/>
      <color rgb="FF006100"/>
      <name val="Calibri"/>
      <family val="2"/>
      <scheme val="minor"/>
    </font>
    <font>
      <sz val="20"/>
      <color rgb="FF9C57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</font>
    <font>
      <sz val="26"/>
      <color theme="1"/>
      <name val="Calibri"/>
      <family val="2"/>
      <scheme val="minor"/>
    </font>
    <font>
      <b/>
      <sz val="24"/>
      <color rgb="FFFF0000"/>
      <name val="Calibri"/>
      <family val="2"/>
    </font>
    <font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name val="Calibri"/>
      <family val="2"/>
    </font>
    <font>
      <sz val="24"/>
      <name val="Calibri"/>
      <family val="2"/>
      <scheme val="minor"/>
    </font>
    <font>
      <b/>
      <sz val="14"/>
      <color theme="1"/>
      <name val="Calibri"/>
      <family val="2"/>
    </font>
    <font>
      <sz val="12"/>
      <color rgb="FF9C000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</patternFill>
    </fill>
    <fill>
      <patternFill patternType="solid">
        <fgColor rgb="FFFFFFCC"/>
        <bgColor indexed="64"/>
      </patternFill>
    </fill>
  </fills>
  <borders count="10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rgb="FF3F3F3F"/>
      </top>
      <bottom style="double">
        <color indexed="64"/>
      </bottom>
      <diagonal/>
    </border>
    <border>
      <left/>
      <right/>
      <top style="double">
        <color rgb="FF3F3F3F"/>
      </top>
      <bottom style="double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rgb="FF3F3F3F"/>
      </bottom>
      <diagonal/>
    </border>
    <border>
      <left/>
      <right/>
      <top style="medium">
        <color indexed="64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3F3F3F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29" fillId="14" borderId="60" applyNumberFormat="0" applyAlignment="0" applyProtection="0"/>
    <xf numFmtId="0" fontId="54" fillId="22" borderId="0" applyNumberFormat="0" applyBorder="0" applyAlignment="0" applyProtection="0"/>
  </cellStyleXfs>
  <cellXfs count="12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6" xfId="0" applyBorder="1"/>
    <xf numFmtId="0" fontId="0" fillId="0" borderId="1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top" wrapText="1"/>
    </xf>
    <xf numFmtId="43" fontId="0" fillId="0" borderId="0" xfId="1" applyFont="1"/>
    <xf numFmtId="0" fontId="7" fillId="6" borderId="2" xfId="0" applyFont="1" applyFill="1" applyBorder="1" applyAlignment="1">
      <alignment wrapText="1"/>
    </xf>
    <xf numFmtId="0" fontId="10" fillId="0" borderId="18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 indent="1"/>
    </xf>
    <xf numFmtId="43" fontId="8" fillId="0" borderId="2" xfId="0" applyNumberFormat="1" applyFont="1" applyFill="1" applyBorder="1" applyAlignment="1">
      <alignment horizontal="center" vertical="center"/>
    </xf>
    <xf numFmtId="43" fontId="0" fillId="0" borderId="2" xfId="1" applyFont="1" applyBorder="1"/>
    <xf numFmtId="0" fontId="10" fillId="0" borderId="2" xfId="0" applyFont="1" applyFill="1" applyBorder="1" applyAlignment="1">
      <alignment horizontal="center" vertical="top" wrapText="1"/>
    </xf>
    <xf numFmtId="165" fontId="8" fillId="0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top" wrapText="1"/>
    </xf>
    <xf numFmtId="0" fontId="0" fillId="0" borderId="18" xfId="0" applyFont="1" applyFill="1" applyBorder="1" applyAlignment="1">
      <alignment horizontal="center"/>
    </xf>
    <xf numFmtId="0" fontId="0" fillId="6" borderId="2" xfId="0" applyFont="1" applyFill="1" applyBorder="1" applyAlignment="1"/>
    <xf numFmtId="43" fontId="0" fillId="0" borderId="2" xfId="0" applyNumberFormat="1" applyFont="1" applyBorder="1"/>
    <xf numFmtId="43" fontId="0" fillId="0" borderId="0" xfId="1" applyFont="1" applyBorder="1"/>
    <xf numFmtId="43" fontId="7" fillId="0" borderId="2" xfId="1" applyFont="1" applyBorder="1"/>
    <xf numFmtId="43" fontId="8" fillId="0" borderId="2" xfId="1" applyFont="1" applyFill="1" applyBorder="1" applyAlignment="1">
      <alignment horizontal="center" vertical="center"/>
    </xf>
    <xf numFmtId="43" fontId="0" fillId="6" borderId="2" xfId="1" applyFont="1" applyFill="1" applyBorder="1" applyAlignment="1"/>
    <xf numFmtId="0" fontId="0" fillId="6" borderId="3" xfId="0" applyFont="1" applyFill="1" applyBorder="1" applyAlignment="1"/>
    <xf numFmtId="0" fontId="10" fillId="0" borderId="2" xfId="0" applyFont="1" applyFill="1" applyBorder="1" applyAlignment="1">
      <alignment vertical="top" wrapText="1"/>
    </xf>
    <xf numFmtId="0" fontId="10" fillId="0" borderId="18" xfId="0" applyFont="1" applyFill="1" applyBorder="1" applyAlignment="1">
      <alignment horizontal="right" vertical="top" wrapText="1"/>
    </xf>
    <xf numFmtId="0" fontId="10" fillId="6" borderId="2" xfId="0" applyFont="1" applyFill="1" applyBorder="1" applyAlignment="1">
      <alignment wrapText="1"/>
    </xf>
    <xf numFmtId="0" fontId="0" fillId="0" borderId="18" xfId="0" applyFont="1" applyFill="1" applyBorder="1" applyAlignment="1">
      <alignment horizontal="right" vertical="center"/>
    </xf>
    <xf numFmtId="0" fontId="9" fillId="0" borderId="18" xfId="0" applyFont="1" applyFill="1" applyBorder="1" applyAlignment="1">
      <alignment horizontal="right" vertical="center"/>
    </xf>
    <xf numFmtId="0" fontId="0" fillId="0" borderId="18" xfId="0" applyFont="1" applyFill="1" applyBorder="1" applyAlignment="1">
      <alignment horizontal="right"/>
    </xf>
    <xf numFmtId="0" fontId="7" fillId="0" borderId="18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10" fillId="6" borderId="23" xfId="0" applyFont="1" applyFill="1" applyBorder="1" applyAlignment="1">
      <alignment wrapText="1"/>
    </xf>
    <xf numFmtId="43" fontId="7" fillId="8" borderId="31" xfId="1" applyFont="1" applyFill="1" applyBorder="1"/>
    <xf numFmtId="0" fontId="0" fillId="0" borderId="2" xfId="0" applyFill="1" applyBorder="1"/>
    <xf numFmtId="43" fontId="0" fillId="0" borderId="16" xfId="1" applyFont="1" applyBorder="1"/>
    <xf numFmtId="43" fontId="12" fillId="2" borderId="31" xfId="3" applyNumberFormat="1" applyFont="1" applyBorder="1"/>
    <xf numFmtId="43" fontId="13" fillId="0" borderId="2" xfId="0" applyNumberFormat="1" applyFont="1" applyBorder="1"/>
    <xf numFmtId="0" fontId="13" fillId="6" borderId="2" xfId="0" applyFont="1" applyFill="1" applyBorder="1" applyAlignment="1"/>
    <xf numFmtId="0" fontId="13" fillId="6" borderId="3" xfId="0" applyFont="1" applyFill="1" applyBorder="1" applyAlignment="1"/>
    <xf numFmtId="0" fontId="13" fillId="0" borderId="2" xfId="0" applyFont="1" applyFill="1" applyBorder="1" applyAlignment="1"/>
    <xf numFmtId="0" fontId="13" fillId="0" borderId="3" xfId="0" applyFont="1" applyFill="1" applyBorder="1" applyAlignment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 indent="1"/>
    </xf>
    <xf numFmtId="0" fontId="13" fillId="0" borderId="2" xfId="0" applyFont="1" applyFill="1" applyBorder="1" applyAlignment="1">
      <alignment horizontal="left" vertical="center" wrapText="1" indent="1"/>
    </xf>
    <xf numFmtId="43" fontId="8" fillId="10" borderId="2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/>
    <xf numFmtId="165" fontId="8" fillId="10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/>
    <xf numFmtId="0" fontId="10" fillId="9" borderId="2" xfId="0" applyFont="1" applyFill="1" applyBorder="1" applyAlignment="1">
      <alignment horizontal="center" vertical="top" wrapText="1"/>
    </xf>
    <xf numFmtId="0" fontId="10" fillId="9" borderId="2" xfId="0" applyFont="1" applyFill="1" applyBorder="1" applyAlignment="1">
      <alignment vertical="top" wrapText="1"/>
    </xf>
    <xf numFmtId="0" fontId="13" fillId="9" borderId="2" xfId="0" applyFont="1" applyFill="1" applyBorder="1" applyAlignment="1"/>
    <xf numFmtId="0" fontId="10" fillId="0" borderId="5" xfId="0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top" wrapText="1"/>
    </xf>
    <xf numFmtId="0" fontId="10" fillId="6" borderId="16" xfId="0" applyFont="1" applyFill="1" applyBorder="1" applyAlignment="1">
      <alignment vertical="top" wrapText="1"/>
    </xf>
    <xf numFmtId="0" fontId="13" fillId="6" borderId="16" xfId="0" applyFont="1" applyFill="1" applyBorder="1" applyAlignment="1"/>
    <xf numFmtId="43" fontId="13" fillId="0" borderId="19" xfId="0" applyNumberFormat="1" applyFont="1" applyBorder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0" fontId="0" fillId="0" borderId="2" xfId="0" applyBorder="1" applyAlignment="1">
      <alignment vertical="top"/>
    </xf>
    <xf numFmtId="0" fontId="14" fillId="0" borderId="2" xfId="0" applyFont="1" applyBorder="1"/>
    <xf numFmtId="43" fontId="14" fillId="0" borderId="2" xfId="1" applyFont="1" applyBorder="1"/>
    <xf numFmtId="0" fontId="0" fillId="0" borderId="0" xfId="0" applyBorder="1" applyAlignment="1">
      <alignment vertical="top"/>
    </xf>
    <xf numFmtId="43" fontId="0" fillId="0" borderId="0" xfId="0" applyNumberFormat="1" applyBorder="1"/>
    <xf numFmtId="0" fontId="0" fillId="0" borderId="0" xfId="0" applyFont="1"/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vertical="top"/>
    </xf>
    <xf numFmtId="0" fontId="0" fillId="0" borderId="2" xfId="0" applyFont="1" applyBorder="1"/>
    <xf numFmtId="43" fontId="1" fillId="0" borderId="2" xfId="1" applyFont="1" applyBorder="1" applyAlignment="1">
      <alignment vertical="top"/>
    </xf>
    <xf numFmtId="0" fontId="16" fillId="0" borderId="2" xfId="0" applyFont="1" applyBorder="1" applyAlignment="1">
      <alignment horizontal="right"/>
    </xf>
    <xf numFmtId="43" fontId="0" fillId="0" borderId="0" xfId="0" applyNumberFormat="1" applyFont="1"/>
    <xf numFmtId="0" fontId="16" fillId="0" borderId="2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top"/>
    </xf>
    <xf numFmtId="43" fontId="16" fillId="0" borderId="2" xfId="1" applyFont="1" applyBorder="1"/>
    <xf numFmtId="43" fontId="1" fillId="0" borderId="2" xfId="1" applyFont="1" applyBorder="1"/>
    <xf numFmtId="4" fontId="0" fillId="0" borderId="2" xfId="0" applyNumberFormat="1" applyFont="1" applyBorder="1"/>
    <xf numFmtId="43" fontId="15" fillId="0" borderId="2" xfId="1" applyFont="1" applyBorder="1" applyAlignment="1">
      <alignment vertical="top"/>
    </xf>
    <xf numFmtId="43" fontId="0" fillId="8" borderId="2" xfId="0" applyNumberFormat="1" applyFont="1" applyFill="1" applyBorder="1"/>
    <xf numFmtId="0" fontId="0" fillId="0" borderId="2" xfId="0" applyFill="1" applyBorder="1" applyAlignment="1">
      <alignment vertical="top"/>
    </xf>
    <xf numFmtId="0" fontId="16" fillId="0" borderId="2" xfId="0" applyFont="1" applyFill="1" applyBorder="1"/>
    <xf numFmtId="0" fontId="0" fillId="0" borderId="2" xfId="0" applyFont="1" applyFill="1" applyBorder="1" applyAlignment="1">
      <alignment vertical="top"/>
    </xf>
    <xf numFmtId="43" fontId="1" fillId="0" borderId="2" xfId="1" applyFont="1" applyFill="1" applyBorder="1" applyAlignment="1">
      <alignment vertical="top"/>
    </xf>
    <xf numFmtId="0" fontId="0" fillId="0" borderId="2" xfId="0" applyFont="1" applyFill="1" applyBorder="1"/>
    <xf numFmtId="43" fontId="1" fillId="8" borderId="13" xfId="1" applyFont="1" applyFill="1" applyBorder="1" applyAlignment="1">
      <alignment vertical="top"/>
    </xf>
    <xf numFmtId="43" fontId="0" fillId="12" borderId="2" xfId="1" applyFont="1" applyFill="1" applyBorder="1"/>
    <xf numFmtId="43" fontId="12" fillId="12" borderId="19" xfId="1" applyNumberFormat="1" applyFont="1" applyFill="1" applyBorder="1" applyAlignment="1">
      <alignment vertical="top"/>
    </xf>
    <xf numFmtId="43" fontId="0" fillId="12" borderId="23" xfId="1" applyFont="1" applyFill="1" applyBorder="1"/>
    <xf numFmtId="43" fontId="0" fillId="12" borderId="24" xfId="1" applyFont="1" applyFill="1" applyBorder="1"/>
    <xf numFmtId="0" fontId="0" fillId="0" borderId="0" xfId="0" applyFont="1" applyAlignment="1">
      <alignment horizontal="right"/>
    </xf>
    <xf numFmtId="43" fontId="17" fillId="6" borderId="15" xfId="1" applyFont="1" applyFill="1" applyBorder="1" applyAlignment="1">
      <alignment vertical="center" wrapText="1"/>
    </xf>
    <xf numFmtId="0" fontId="8" fillId="0" borderId="18" xfId="7" applyFont="1" applyFill="1" applyBorder="1" applyAlignment="1">
      <alignment horizontal="right" vertical="top" wrapText="1"/>
    </xf>
    <xf numFmtId="0" fontId="8" fillId="0" borderId="5" xfId="7" applyFont="1" applyFill="1" applyBorder="1" applyAlignment="1">
      <alignment horizontal="right" vertical="top" wrapText="1"/>
    </xf>
    <xf numFmtId="0" fontId="8" fillId="0" borderId="2" xfId="7" applyFont="1" applyFill="1" applyBorder="1" applyAlignment="1">
      <alignment vertical="top" wrapText="1"/>
    </xf>
    <xf numFmtId="43" fontId="11" fillId="0" borderId="2" xfId="1" applyFont="1" applyFill="1" applyBorder="1"/>
    <xf numFmtId="0" fontId="8" fillId="0" borderId="18" xfId="7" applyFont="1" applyFill="1" applyBorder="1" applyAlignment="1">
      <alignment horizontal="right" vertical="center" wrapText="1"/>
    </xf>
    <xf numFmtId="0" fontId="8" fillId="0" borderId="5" xfId="7" applyFont="1" applyFill="1" applyBorder="1" applyAlignment="1">
      <alignment horizontal="right" vertical="center" wrapText="1"/>
    </xf>
    <xf numFmtId="0" fontId="8" fillId="0" borderId="2" xfId="7" applyFont="1" applyFill="1" applyBorder="1" applyAlignment="1">
      <alignment vertical="center" wrapText="1"/>
    </xf>
    <xf numFmtId="0" fontId="8" fillId="0" borderId="2" xfId="7" applyFont="1" applyFill="1" applyBorder="1" applyAlignment="1">
      <alignment horizontal="left" vertical="center" wrapText="1"/>
    </xf>
    <xf numFmtId="0" fontId="8" fillId="0" borderId="2" xfId="7" applyFont="1" applyBorder="1" applyAlignment="1">
      <alignment wrapText="1"/>
    </xf>
    <xf numFmtId="0" fontId="8" fillId="0" borderId="2" xfId="7" applyFont="1" applyFill="1" applyBorder="1" applyAlignment="1">
      <alignment horizontal="left" vertical="top" wrapText="1"/>
    </xf>
    <xf numFmtId="0" fontId="0" fillId="0" borderId="18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8" fillId="0" borderId="20" xfId="7" applyFont="1" applyFill="1" applyBorder="1" applyAlignment="1">
      <alignment horizontal="right" vertical="center" wrapText="1"/>
    </xf>
    <xf numFmtId="0" fontId="8" fillId="0" borderId="48" xfId="7" applyFont="1" applyFill="1" applyBorder="1" applyAlignment="1">
      <alignment horizontal="right" vertical="center" wrapText="1"/>
    </xf>
    <xf numFmtId="0" fontId="8" fillId="0" borderId="20" xfId="7" applyFont="1" applyFill="1" applyBorder="1" applyAlignment="1">
      <alignment horizontal="right" vertical="top" wrapText="1"/>
    </xf>
    <xf numFmtId="0" fontId="8" fillId="0" borderId="48" xfId="7" applyFont="1" applyFill="1" applyBorder="1" applyAlignment="1">
      <alignment horizontal="right" vertical="top" wrapText="1"/>
    </xf>
    <xf numFmtId="43" fontId="17" fillId="0" borderId="2" xfId="1" applyFont="1" applyFill="1" applyBorder="1"/>
    <xf numFmtId="0" fontId="10" fillId="0" borderId="2" xfId="7" applyFont="1" applyFill="1" applyBorder="1" applyAlignment="1">
      <alignment horizontal="left" vertical="top" wrapText="1"/>
    </xf>
    <xf numFmtId="0" fontId="17" fillId="0" borderId="27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0" fillId="0" borderId="2" xfId="0" applyFont="1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3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7" fillId="9" borderId="27" xfId="9" applyFont="1" applyFill="1" applyBorder="1" applyAlignment="1">
      <alignment horizontal="center" vertical="center" wrapText="1"/>
    </xf>
    <xf numFmtId="0" fontId="7" fillId="9" borderId="15" xfId="9" applyFont="1" applyFill="1" applyBorder="1" applyAlignment="1">
      <alignment horizontal="center" vertical="center" wrapText="1"/>
    </xf>
    <xf numFmtId="0" fontId="13" fillId="0" borderId="18" xfId="9" applyFont="1" applyFill="1" applyBorder="1" applyAlignment="1">
      <alignment horizontal="center" vertical="center" wrapText="1"/>
    </xf>
    <xf numFmtId="0" fontId="13" fillId="0" borderId="5" xfId="9" applyFont="1" applyFill="1" applyBorder="1" applyAlignment="1">
      <alignment horizontal="center" vertical="center" wrapText="1"/>
    </xf>
    <xf numFmtId="0" fontId="13" fillId="0" borderId="2" xfId="9" applyFont="1" applyFill="1" applyBorder="1" applyAlignment="1">
      <alignment vertical="center" wrapText="1"/>
    </xf>
    <xf numFmtId="41" fontId="0" fillId="0" borderId="2" xfId="9" applyNumberFormat="1" applyFont="1" applyFill="1" applyBorder="1" applyAlignment="1">
      <alignment horizontal="center" vertical="center"/>
    </xf>
    <xf numFmtId="0" fontId="13" fillId="0" borderId="2" xfId="9" applyFont="1" applyFill="1" applyBorder="1" applyAlignment="1">
      <alignment horizontal="justify" vertical="center" wrapText="1"/>
    </xf>
    <xf numFmtId="0" fontId="13" fillId="0" borderId="28" xfId="9" applyFont="1" applyFill="1" applyBorder="1" applyAlignment="1">
      <alignment horizontal="center" vertical="center" wrapText="1"/>
    </xf>
    <xf numFmtId="0" fontId="13" fillId="0" borderId="22" xfId="9" applyFont="1" applyFill="1" applyBorder="1" applyAlignment="1">
      <alignment horizontal="center" vertical="center" wrapText="1"/>
    </xf>
    <xf numFmtId="0" fontId="13" fillId="0" borderId="23" xfId="9" applyFont="1" applyFill="1" applyBorder="1" applyAlignment="1">
      <alignment horizontal="justify" vertical="center" wrapText="1"/>
    </xf>
    <xf numFmtId="41" fontId="0" fillId="0" borderId="23" xfId="9" applyNumberFormat="1" applyFont="1" applyFill="1" applyBorder="1" applyAlignment="1">
      <alignment horizontal="center" vertical="center"/>
    </xf>
    <xf numFmtId="43" fontId="8" fillId="0" borderId="16" xfId="1" applyFont="1" applyFill="1" applyBorder="1"/>
    <xf numFmtId="0" fontId="0" fillId="0" borderId="2" xfId="0" applyFont="1" applyBorder="1" applyAlignment="1"/>
    <xf numFmtId="43" fontId="8" fillId="0" borderId="2" xfId="1" applyFont="1" applyFill="1" applyBorder="1"/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center" wrapText="1"/>
    </xf>
    <xf numFmtId="43" fontId="10" fillId="0" borderId="2" xfId="1" applyFont="1" applyBorder="1" applyAlignment="1">
      <alignment horizontal="center"/>
    </xf>
    <xf numFmtId="0" fontId="8" fillId="0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7" fillId="9" borderId="2" xfId="9" applyFont="1" applyFill="1" applyBorder="1" applyAlignment="1">
      <alignment horizontal="center" vertical="center" wrapText="1"/>
    </xf>
    <xf numFmtId="0" fontId="13" fillId="0" borderId="2" xfId="9" applyFont="1" applyFill="1" applyBorder="1" applyAlignment="1">
      <alignment horizontal="center" vertical="center" wrapText="1"/>
    </xf>
    <xf numFmtId="165" fontId="13" fillId="0" borderId="2" xfId="9" applyNumberFormat="1" applyFont="1" applyFill="1" applyBorder="1" applyAlignment="1">
      <alignment horizontal="left" vertical="center"/>
    </xf>
    <xf numFmtId="43" fontId="0" fillId="6" borderId="0" xfId="1" applyFont="1" applyFill="1" applyBorder="1"/>
    <xf numFmtId="43" fontId="0" fillId="6" borderId="2" xfId="1" applyFont="1" applyFill="1" applyBorder="1"/>
    <xf numFmtId="0" fontId="0" fillId="0" borderId="41" xfId="0" applyBorder="1"/>
    <xf numFmtId="0" fontId="0" fillId="0" borderId="53" xfId="0" applyBorder="1"/>
    <xf numFmtId="0" fontId="5" fillId="5" borderId="7" xfId="6" applyBorder="1"/>
    <xf numFmtId="43" fontId="0" fillId="0" borderId="51" xfId="0" applyNumberFormat="1" applyBorder="1"/>
    <xf numFmtId="0" fontId="0" fillId="0" borderId="33" xfId="0" applyBorder="1"/>
    <xf numFmtId="43" fontId="0" fillId="0" borderId="50" xfId="0" applyNumberFormat="1" applyBorder="1"/>
    <xf numFmtId="0" fontId="0" fillId="0" borderId="34" xfId="0" applyBorder="1"/>
    <xf numFmtId="0" fontId="0" fillId="0" borderId="29" xfId="0" applyBorder="1"/>
    <xf numFmtId="43" fontId="0" fillId="0" borderId="52" xfId="0" applyNumberFormat="1" applyBorder="1"/>
    <xf numFmtId="43" fontId="8" fillId="0" borderId="10" xfId="0" applyNumberFormat="1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43" fontId="13" fillId="0" borderId="43" xfId="0" applyNumberFormat="1" applyFont="1" applyBorder="1"/>
    <xf numFmtId="43" fontId="0" fillId="12" borderId="13" xfId="1" applyFont="1" applyFill="1" applyBorder="1"/>
    <xf numFmtId="43" fontId="0" fillId="12" borderId="47" xfId="1" applyFont="1" applyFill="1" applyBorder="1"/>
    <xf numFmtId="43" fontId="0" fillId="0" borderId="7" xfId="0" applyNumberFormat="1" applyBorder="1"/>
    <xf numFmtId="9" fontId="0" fillId="0" borderId="0" xfId="2" applyFont="1"/>
    <xf numFmtId="9" fontId="5" fillId="5" borderId="35" xfId="2" applyFont="1" applyFill="1" applyBorder="1"/>
    <xf numFmtId="9" fontId="0" fillId="0" borderId="33" xfId="2" applyFont="1" applyBorder="1"/>
    <xf numFmtId="9" fontId="0" fillId="0" borderId="34" xfId="2" applyFont="1" applyBorder="1"/>
    <xf numFmtId="9" fontId="0" fillId="0" borderId="29" xfId="2" applyFont="1" applyBorder="1"/>
    <xf numFmtId="0" fontId="19" fillId="13" borderId="52" xfId="0" applyFont="1" applyFill="1" applyBorder="1" applyAlignment="1">
      <alignment vertical="center"/>
    </xf>
    <xf numFmtId="0" fontId="19" fillId="13" borderId="53" xfId="0" applyFont="1" applyFill="1" applyBorder="1" applyAlignment="1">
      <alignment vertical="center"/>
    </xf>
    <xf numFmtId="0" fontId="20" fillId="0" borderId="52" xfId="0" applyFont="1" applyBorder="1" applyAlignment="1">
      <alignment vertical="center"/>
    </xf>
    <xf numFmtId="0" fontId="20" fillId="0" borderId="53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18" fillId="0" borderId="52" xfId="0" applyFont="1" applyBorder="1" applyAlignment="1">
      <alignment vertical="center"/>
    </xf>
    <xf numFmtId="43" fontId="7" fillId="7" borderId="45" xfId="1" applyFont="1" applyFill="1" applyBorder="1"/>
    <xf numFmtId="43" fontId="7" fillId="0" borderId="10" xfId="1" applyFont="1" applyBorder="1"/>
    <xf numFmtId="0" fontId="17" fillId="0" borderId="13" xfId="0" applyFont="1" applyBorder="1" applyAlignment="1">
      <alignment vertical="center"/>
    </xf>
    <xf numFmtId="43" fontId="12" fillId="2" borderId="44" xfId="3" applyNumberFormat="1" applyFont="1" applyBorder="1"/>
    <xf numFmtId="43" fontId="12" fillId="2" borderId="45" xfId="3" applyNumberFormat="1" applyFont="1" applyBorder="1"/>
    <xf numFmtId="0" fontId="0" fillId="0" borderId="42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7" fillId="6" borderId="10" xfId="0" applyFont="1" applyFill="1" applyBorder="1" applyAlignment="1">
      <alignment wrapText="1"/>
    </xf>
    <xf numFmtId="0" fontId="17" fillId="0" borderId="46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3" fontId="12" fillId="8" borderId="36" xfId="3" applyNumberFormat="1" applyFont="1" applyFill="1" applyBorder="1"/>
    <xf numFmtId="43" fontId="12" fillId="8" borderId="37" xfId="3" applyNumberFormat="1" applyFont="1" applyFill="1" applyBorder="1"/>
    <xf numFmtId="0" fontId="0" fillId="0" borderId="0" xfId="0" applyAlignment="1">
      <alignment horizontal="center" vertical="center"/>
    </xf>
    <xf numFmtId="43" fontId="0" fillId="0" borderId="40" xfId="0" applyNumberFormat="1" applyBorder="1"/>
    <xf numFmtId="9" fontId="0" fillId="0" borderId="50" xfId="2" applyFont="1" applyBorder="1"/>
    <xf numFmtId="9" fontId="0" fillId="0" borderId="51" xfId="2" applyFont="1" applyBorder="1"/>
    <xf numFmtId="9" fontId="0" fillId="0" borderId="52" xfId="2" applyFont="1" applyBorder="1"/>
    <xf numFmtId="43" fontId="7" fillId="0" borderId="23" xfId="1" applyFont="1" applyBorder="1"/>
    <xf numFmtId="43" fontId="17" fillId="6" borderId="25" xfId="1" applyFont="1" applyFill="1" applyBorder="1" applyAlignment="1">
      <alignment vertical="center" wrapText="1"/>
    </xf>
    <xf numFmtId="43" fontId="11" fillId="0" borderId="3" xfId="1" applyFont="1" applyFill="1" applyBorder="1"/>
    <xf numFmtId="43" fontId="0" fillId="0" borderId="3" xfId="1" applyFont="1" applyFill="1" applyBorder="1"/>
    <xf numFmtId="43" fontId="7" fillId="7" borderId="57" xfId="1" applyFont="1" applyFill="1" applyBorder="1"/>
    <xf numFmtId="43" fontId="17" fillId="0" borderId="3" xfId="1" applyFont="1" applyFill="1" applyBorder="1"/>
    <xf numFmtId="43" fontId="7" fillId="8" borderId="58" xfId="1" applyFont="1" applyFill="1" applyBorder="1"/>
    <xf numFmtId="0" fontId="17" fillId="0" borderId="32" xfId="0" applyFont="1" applyBorder="1" applyAlignment="1">
      <alignment vertical="center"/>
    </xf>
    <xf numFmtId="43" fontId="0" fillId="0" borderId="3" xfId="1" applyFont="1" applyBorder="1"/>
    <xf numFmtId="43" fontId="7" fillId="0" borderId="3" xfId="1" applyFont="1" applyBorder="1"/>
    <xf numFmtId="43" fontId="8" fillId="0" borderId="3" xfId="1" applyFont="1" applyFill="1" applyBorder="1" applyAlignment="1">
      <alignment horizontal="center" vertical="center"/>
    </xf>
    <xf numFmtId="43" fontId="0" fillId="6" borderId="3" xfId="1" applyFont="1" applyFill="1" applyBorder="1" applyAlignment="1"/>
    <xf numFmtId="43" fontId="0" fillId="6" borderId="3" xfId="1" applyFont="1" applyFill="1" applyBorder="1"/>
    <xf numFmtId="43" fontId="7" fillId="0" borderId="8" xfId="1" applyFont="1" applyBorder="1"/>
    <xf numFmtId="43" fontId="12" fillId="2" borderId="57" xfId="3" applyNumberFormat="1" applyFont="1" applyBorder="1"/>
    <xf numFmtId="0" fontId="17" fillId="0" borderId="11" xfId="0" applyFont="1" applyBorder="1" applyAlignment="1">
      <alignment vertical="center"/>
    </xf>
    <xf numFmtId="43" fontId="7" fillId="0" borderId="38" xfId="1" applyFont="1" applyBorder="1"/>
    <xf numFmtId="43" fontId="12" fillId="2" borderId="58" xfId="3" applyNumberFormat="1" applyFont="1" applyBorder="1"/>
    <xf numFmtId="43" fontId="0" fillId="0" borderId="32" xfId="1" applyFont="1" applyBorder="1"/>
    <xf numFmtId="43" fontId="0" fillId="0" borderId="3" xfId="0" applyNumberFormat="1" applyFont="1" applyFill="1" applyBorder="1"/>
    <xf numFmtId="43" fontId="0" fillId="0" borderId="38" xfId="0" applyNumberFormat="1" applyFont="1" applyFill="1" applyBorder="1"/>
    <xf numFmtId="43" fontId="8" fillId="0" borderId="32" xfId="1" applyFont="1" applyFill="1" applyBorder="1"/>
    <xf numFmtId="43" fontId="8" fillId="0" borderId="3" xfId="1" applyFont="1" applyFill="1" applyBorder="1"/>
    <xf numFmtId="0" fontId="13" fillId="6" borderId="32" xfId="0" applyFont="1" applyFill="1" applyBorder="1" applyAlignment="1"/>
    <xf numFmtId="43" fontId="13" fillId="0" borderId="3" xfId="0" applyNumberFormat="1" applyFont="1" applyBorder="1"/>
    <xf numFmtId="165" fontId="10" fillId="0" borderId="3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/>
    <xf numFmtId="0" fontId="8" fillId="9" borderId="3" xfId="0" applyFont="1" applyFill="1" applyBorder="1" applyAlignment="1"/>
    <xf numFmtId="165" fontId="13" fillId="0" borderId="3" xfId="9" applyNumberFormat="1" applyFont="1" applyFill="1" applyBorder="1" applyAlignment="1">
      <alignment horizontal="left" vertical="center"/>
    </xf>
    <xf numFmtId="43" fontId="13" fillId="0" borderId="3" xfId="10" applyNumberFormat="1" applyFont="1" applyFill="1" applyBorder="1" applyAlignment="1">
      <alignment horizontal="center" vertical="center" wrapText="1"/>
    </xf>
    <xf numFmtId="0" fontId="13" fillId="9" borderId="3" xfId="0" applyFont="1" applyFill="1" applyBorder="1" applyAlignment="1"/>
    <xf numFmtId="43" fontId="0" fillId="0" borderId="26" xfId="0" applyNumberFormat="1" applyBorder="1"/>
    <xf numFmtId="43" fontId="7" fillId="0" borderId="26" xfId="0" applyNumberFormat="1" applyFont="1" applyBorder="1"/>
    <xf numFmtId="43" fontId="7" fillId="0" borderId="37" xfId="0" applyNumberFormat="1" applyFont="1" applyBorder="1"/>
    <xf numFmtId="43" fontId="0" fillId="0" borderId="41" xfId="0" applyNumberFormat="1" applyBorder="1"/>
    <xf numFmtId="43" fontId="7" fillId="7" borderId="37" xfId="1" applyFont="1" applyFill="1" applyBorder="1"/>
    <xf numFmtId="43" fontId="7" fillId="8" borderId="53" xfId="1" applyFont="1" applyFill="1" applyBorder="1"/>
    <xf numFmtId="43" fontId="7" fillId="0" borderId="21" xfId="1" applyFont="1" applyBorder="1"/>
    <xf numFmtId="43" fontId="7" fillId="0" borderId="56" xfId="1" applyFont="1" applyBorder="1"/>
    <xf numFmtId="43" fontId="12" fillId="2" borderId="37" xfId="3" applyNumberFormat="1" applyFont="1" applyBorder="1"/>
    <xf numFmtId="43" fontId="7" fillId="0" borderId="59" xfId="1" applyFont="1" applyBorder="1"/>
    <xf numFmtId="43" fontId="12" fillId="2" borderId="30" xfId="3" applyNumberFormat="1" applyFont="1" applyBorder="1"/>
    <xf numFmtId="43" fontId="12" fillId="2" borderId="53" xfId="3" applyNumberFormat="1" applyFont="1" applyBorder="1"/>
    <xf numFmtId="43" fontId="7" fillId="8" borderId="30" xfId="1" applyFont="1" applyFill="1" applyBorder="1"/>
    <xf numFmtId="9" fontId="6" fillId="8" borderId="51" xfId="2" applyFont="1" applyFill="1" applyBorder="1"/>
    <xf numFmtId="9" fontId="0" fillId="0" borderId="7" xfId="2" applyFont="1" applyBorder="1"/>
    <xf numFmtId="9" fontId="12" fillId="2" borderId="7" xfId="3" applyNumberFormat="1" applyFont="1" applyBorder="1"/>
    <xf numFmtId="0" fontId="8" fillId="0" borderId="42" xfId="7" applyFont="1" applyFill="1" applyBorder="1" applyAlignment="1">
      <alignment horizontal="right" vertical="top" wrapText="1"/>
    </xf>
    <xf numFmtId="0" fontId="8" fillId="0" borderId="9" xfId="7" applyFont="1" applyFill="1" applyBorder="1" applyAlignment="1">
      <alignment horizontal="right" vertical="top" wrapText="1"/>
    </xf>
    <xf numFmtId="0" fontId="8" fillId="0" borderId="10" xfId="7" applyFont="1" applyFill="1" applyBorder="1" applyAlignment="1">
      <alignment horizontal="left" vertical="top" wrapText="1"/>
    </xf>
    <xf numFmtId="43" fontId="11" fillId="0" borderId="10" xfId="1" applyFont="1" applyFill="1" applyBorder="1"/>
    <xf numFmtId="43" fontId="11" fillId="0" borderId="8" xfId="1" applyFont="1" applyFill="1" applyBorder="1"/>
    <xf numFmtId="43" fontId="17" fillId="6" borderId="12" xfId="1" applyFont="1" applyFill="1" applyBorder="1" applyAlignment="1">
      <alignment vertical="center" wrapText="1"/>
    </xf>
    <xf numFmtId="43" fontId="17" fillId="0" borderId="39" xfId="1" applyFont="1" applyFill="1" applyBorder="1" applyAlignment="1">
      <alignment vertical="center" wrapText="1"/>
    </xf>
    <xf numFmtId="43" fontId="17" fillId="0" borderId="36" xfId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top" wrapText="1"/>
    </xf>
    <xf numFmtId="43" fontId="6" fillId="12" borderId="2" xfId="1" applyFont="1" applyFill="1" applyBorder="1"/>
    <xf numFmtId="43" fontId="6" fillId="12" borderId="19" xfId="1" applyFont="1" applyFill="1" applyBorder="1"/>
    <xf numFmtId="9" fontId="6" fillId="0" borderId="34" xfId="2" applyFont="1" applyBorder="1"/>
    <xf numFmtId="43" fontId="6" fillId="0" borderId="51" xfId="1" applyFont="1" applyBorder="1"/>
    <xf numFmtId="43" fontId="17" fillId="0" borderId="44" xfId="1" applyFont="1" applyFill="1" applyBorder="1" applyAlignment="1">
      <alignment vertical="center" wrapText="1"/>
    </xf>
    <xf numFmtId="43" fontId="17" fillId="0" borderId="37" xfId="1" applyFont="1" applyFill="1" applyBorder="1" applyAlignment="1">
      <alignment vertical="center" wrapText="1"/>
    </xf>
    <xf numFmtId="0" fontId="0" fillId="0" borderId="42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43" fontId="11" fillId="6" borderId="13" xfId="1" applyFont="1" applyFill="1" applyBorder="1"/>
    <xf numFmtId="43" fontId="11" fillId="6" borderId="11" xfId="1" applyFont="1" applyFill="1" applyBorder="1"/>
    <xf numFmtId="0" fontId="8" fillId="0" borderId="42" xfId="7" applyFont="1" applyFill="1" applyBorder="1" applyAlignment="1">
      <alignment horizontal="right" vertical="center" wrapText="1"/>
    </xf>
    <xf numFmtId="0" fontId="8" fillId="0" borderId="9" xfId="7" applyFont="1" applyFill="1" applyBorder="1" applyAlignment="1">
      <alignment horizontal="right" vertical="center" wrapText="1"/>
    </xf>
    <xf numFmtId="0" fontId="8" fillId="0" borderId="10" xfId="7" applyFont="1" applyFill="1" applyBorder="1" applyAlignment="1">
      <alignment vertical="top" wrapText="1"/>
    </xf>
    <xf numFmtId="43" fontId="17" fillId="6" borderId="13" xfId="1" applyFont="1" applyFill="1" applyBorder="1"/>
    <xf numFmtId="43" fontId="17" fillId="6" borderId="11" xfId="1" applyFont="1" applyFill="1" applyBorder="1"/>
    <xf numFmtId="43" fontId="17" fillId="0" borderId="45" xfId="1" applyFont="1" applyFill="1" applyBorder="1"/>
    <xf numFmtId="43" fontId="17" fillId="0" borderId="57" xfId="1" applyFont="1" applyFill="1" applyBorder="1"/>
    <xf numFmtId="0" fontId="8" fillId="0" borderId="10" xfId="0" applyFont="1" applyFill="1" applyBorder="1" applyAlignment="1">
      <alignment vertical="top" wrapText="1"/>
    </xf>
    <xf numFmtId="0" fontId="8" fillId="0" borderId="10" xfId="0" applyFont="1" applyFill="1" applyBorder="1" applyAlignment="1">
      <alignment horizontal="left" vertical="top" wrapText="1"/>
    </xf>
    <xf numFmtId="43" fontId="8" fillId="0" borderId="10" xfId="1" applyFont="1" applyFill="1" applyBorder="1"/>
    <xf numFmtId="43" fontId="8" fillId="0" borderId="8" xfId="1" applyFont="1" applyFill="1" applyBorder="1"/>
    <xf numFmtId="43" fontId="0" fillId="0" borderId="13" xfId="1" applyFont="1" applyBorder="1"/>
    <xf numFmtId="43" fontId="0" fillId="0" borderId="11" xfId="1" applyFont="1" applyBorder="1"/>
    <xf numFmtId="43" fontId="10" fillId="0" borderId="45" xfId="1" applyFont="1" applyFill="1" applyBorder="1"/>
    <xf numFmtId="43" fontId="10" fillId="0" borderId="57" xfId="1" applyFont="1" applyFill="1" applyBorder="1"/>
    <xf numFmtId="0" fontId="0" fillId="0" borderId="10" xfId="0" applyFont="1" applyBorder="1" applyAlignment="1"/>
    <xf numFmtId="43" fontId="0" fillId="0" borderId="10" xfId="1" applyFont="1" applyBorder="1"/>
    <xf numFmtId="43" fontId="0" fillId="0" borderId="8" xfId="1" applyFont="1" applyBorder="1"/>
    <xf numFmtId="43" fontId="7" fillId="0" borderId="45" xfId="1" applyFont="1" applyBorder="1"/>
    <xf numFmtId="43" fontId="7" fillId="0" borderId="57" xfId="1" applyFont="1" applyBorder="1"/>
    <xf numFmtId="43" fontId="7" fillId="0" borderId="37" xfId="1" applyFont="1" applyBorder="1"/>
    <xf numFmtId="0" fontId="13" fillId="0" borderId="10" xfId="0" applyFont="1" applyBorder="1" applyAlignment="1">
      <alignment vertical="center"/>
    </xf>
    <xf numFmtId="43" fontId="10" fillId="0" borderId="10" xfId="1" applyFont="1" applyFill="1" applyBorder="1"/>
    <xf numFmtId="43" fontId="10" fillId="0" borderId="8" xfId="1" applyFont="1" applyFill="1" applyBorder="1"/>
    <xf numFmtId="0" fontId="8" fillId="0" borderId="18" xfId="0" applyFont="1" applyFill="1" applyBorder="1" applyAlignment="1">
      <alignment horizontal="left" vertical="top" wrapText="1"/>
    </xf>
    <xf numFmtId="0" fontId="8" fillId="0" borderId="42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wrapText="1"/>
    </xf>
    <xf numFmtId="43" fontId="7" fillId="8" borderId="45" xfId="1" applyFont="1" applyFill="1" applyBorder="1"/>
    <xf numFmtId="43" fontId="7" fillId="8" borderId="57" xfId="1" applyFont="1" applyFill="1" applyBorder="1"/>
    <xf numFmtId="43" fontId="7" fillId="8" borderId="37" xfId="1" applyFont="1" applyFill="1" applyBorder="1"/>
    <xf numFmtId="0" fontId="0" fillId="0" borderId="0" xfId="0" pivotButton="1"/>
    <xf numFmtId="0" fontId="0" fillId="0" borderId="0" xfId="0" applyNumberFormat="1"/>
    <xf numFmtId="0" fontId="2" fillId="2" borderId="0" xfId="0" applyFont="1" applyFill="1"/>
    <xf numFmtId="0" fontId="2" fillId="2" borderId="0" xfId="0" applyNumberFormat="1" applyFont="1" applyFill="1"/>
    <xf numFmtId="43" fontId="0" fillId="0" borderId="0" xfId="1" pivotButton="1" applyFont="1"/>
    <xf numFmtId="43" fontId="2" fillId="2" borderId="0" xfId="1" applyFont="1" applyFill="1"/>
    <xf numFmtId="0" fontId="5" fillId="5" borderId="1" xfId="6" applyAlignment="1">
      <alignment horizontal="right"/>
    </xf>
    <xf numFmtId="0" fontId="5" fillId="5" borderId="1" xfId="6"/>
    <xf numFmtId="43" fontId="5" fillId="5" borderId="1" xfId="6" applyNumberFormat="1"/>
    <xf numFmtId="17" fontId="5" fillId="5" borderId="1" xfId="6" applyNumberFormat="1"/>
    <xf numFmtId="43" fontId="5" fillId="5" borderId="61" xfId="6" applyNumberFormat="1" applyBorder="1" applyAlignment="1"/>
    <xf numFmtId="43" fontId="5" fillId="5" borderId="61" xfId="1" applyFont="1" applyFill="1" applyBorder="1" applyAlignment="1"/>
    <xf numFmtId="43" fontId="7" fillId="0" borderId="0" xfId="1" applyFont="1"/>
    <xf numFmtId="43" fontId="0" fillId="0" borderId="0" xfId="0" applyNumberFormat="1"/>
    <xf numFmtId="9" fontId="0" fillId="8" borderId="7" xfId="2" applyFont="1" applyFill="1" applyBorder="1"/>
    <xf numFmtId="164" fontId="0" fillId="0" borderId="0" xfId="0" applyNumberFormat="1"/>
    <xf numFmtId="9" fontId="6" fillId="0" borderId="51" xfId="2" applyFont="1" applyFill="1" applyBorder="1"/>
    <xf numFmtId="9" fontId="0" fillId="0" borderId="51" xfId="2" applyFont="1" applyFill="1" applyBorder="1"/>
    <xf numFmtId="43" fontId="7" fillId="0" borderId="36" xfId="0" applyNumberFormat="1" applyFont="1" applyBorder="1"/>
    <xf numFmtId="43" fontId="7" fillId="0" borderId="4" xfId="1" applyFont="1" applyBorder="1"/>
    <xf numFmtId="43" fontId="7" fillId="0" borderId="62" xfId="1" applyFont="1" applyBorder="1"/>
    <xf numFmtId="43" fontId="7" fillId="0" borderId="0" xfId="0" applyNumberFormat="1" applyFont="1" applyBorder="1"/>
    <xf numFmtId="17" fontId="5" fillId="5" borderId="63" xfId="6" applyNumberFormat="1" applyBorder="1"/>
    <xf numFmtId="0" fontId="0" fillId="0" borderId="5" xfId="0" applyBorder="1"/>
    <xf numFmtId="43" fontId="0" fillId="0" borderId="50" xfId="1" applyFont="1" applyBorder="1"/>
    <xf numFmtId="43" fontId="0" fillId="0" borderId="51" xfId="1" applyFont="1" applyBorder="1"/>
    <xf numFmtId="43" fontId="7" fillId="0" borderId="7" xfId="0" applyNumberFormat="1" applyFont="1" applyBorder="1"/>
    <xf numFmtId="43" fontId="0" fillId="15" borderId="51" xfId="1" applyFont="1" applyFill="1" applyBorder="1"/>
    <xf numFmtId="43" fontId="17" fillId="0" borderId="7" xfId="1" applyFont="1" applyFill="1" applyBorder="1" applyAlignment="1">
      <alignment vertical="center" wrapText="1"/>
    </xf>
    <xf numFmtId="43" fontId="17" fillId="0" borderId="7" xfId="1" applyFont="1" applyFill="1" applyBorder="1"/>
    <xf numFmtId="43" fontId="7" fillId="7" borderId="7" xfId="1" applyFont="1" applyFill="1" applyBorder="1"/>
    <xf numFmtId="43" fontId="7" fillId="8" borderId="52" xfId="1" applyFont="1" applyFill="1" applyBorder="1"/>
    <xf numFmtId="43" fontId="7" fillId="0" borderId="64" xfId="1" applyFont="1" applyBorder="1"/>
    <xf numFmtId="43" fontId="7" fillId="0" borderId="65" xfId="1" applyFont="1" applyBorder="1"/>
    <xf numFmtId="43" fontId="12" fillId="2" borderId="7" xfId="3" applyNumberFormat="1" applyFont="1" applyBorder="1"/>
    <xf numFmtId="43" fontId="7" fillId="0" borderId="51" xfId="0" applyNumberFormat="1" applyFont="1" applyBorder="1"/>
    <xf numFmtId="43" fontId="0" fillId="0" borderId="51" xfId="1" applyNumberFormat="1" applyFont="1" applyBorder="1"/>
    <xf numFmtId="43" fontId="12" fillId="2" borderId="52" xfId="3" applyNumberFormat="1" applyFont="1" applyBorder="1"/>
    <xf numFmtId="43" fontId="12" fillId="8" borderId="7" xfId="3" applyNumberFormat="1" applyFont="1" applyFill="1" applyBorder="1"/>
    <xf numFmtId="43" fontId="7" fillId="8" borderId="36" xfId="1" applyFont="1" applyFill="1" applyBorder="1"/>
    <xf numFmtId="165" fontId="10" fillId="0" borderId="64" xfId="0" applyNumberFormat="1" applyFont="1" applyFill="1" applyBorder="1" applyAlignment="1">
      <alignment horizontal="center" vertical="center"/>
    </xf>
    <xf numFmtId="43" fontId="0" fillId="0" borderId="64" xfId="1" applyFont="1" applyBorder="1"/>
    <xf numFmtId="165" fontId="10" fillId="0" borderId="64" xfId="0" applyNumberFormat="1" applyFont="1" applyFill="1" applyBorder="1" applyAlignment="1"/>
    <xf numFmtId="43" fontId="7" fillId="8" borderId="7" xfId="1" applyFont="1" applyFill="1" applyBorder="1"/>
    <xf numFmtId="4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29" fillId="14" borderId="44" xfId="11" applyBorder="1" applyAlignment="1">
      <alignment horizontal="center" vertical="center"/>
    </xf>
    <xf numFmtId="0" fontId="29" fillId="14" borderId="45" xfId="11" applyBorder="1" applyAlignment="1">
      <alignment horizontal="left" vertical="center"/>
    </xf>
    <xf numFmtId="43" fontId="29" fillId="14" borderId="45" xfId="11" applyNumberFormat="1" applyBorder="1" applyAlignment="1">
      <alignment horizontal="center" vertical="center"/>
    </xf>
    <xf numFmtId="43" fontId="29" fillId="14" borderId="45" xfId="11" applyNumberFormat="1" applyBorder="1"/>
    <xf numFmtId="43" fontId="29" fillId="14" borderId="45" xfId="11" applyNumberFormat="1" applyBorder="1" applyAlignment="1">
      <alignment horizontal="center"/>
    </xf>
    <xf numFmtId="0" fontId="0" fillId="0" borderId="16" xfId="0" applyBorder="1"/>
    <xf numFmtId="43" fontId="0" fillId="0" borderId="23" xfId="0" applyNumberFormat="1" applyBorder="1" applyAlignment="1">
      <alignment horizontal="center" vertical="center"/>
    </xf>
    <xf numFmtId="43" fontId="0" fillId="0" borderId="23" xfId="1" applyFont="1" applyBorder="1"/>
    <xf numFmtId="0" fontId="0" fillId="0" borderId="23" xfId="0" applyBorder="1" applyAlignment="1">
      <alignment wrapText="1"/>
    </xf>
    <xf numFmtId="0" fontId="0" fillId="0" borderId="16" xfId="0" applyFill="1" applyBorder="1"/>
    <xf numFmtId="0" fontId="29" fillId="14" borderId="69" xfId="11" applyBorder="1" applyAlignment="1">
      <alignment horizontal="center" vertical="center"/>
    </xf>
    <xf numFmtId="43" fontId="6" fillId="0" borderId="2" xfId="1" applyFont="1" applyBorder="1"/>
    <xf numFmtId="0" fontId="0" fillId="0" borderId="0" xfId="0" applyFill="1" applyBorder="1" applyAlignment="1"/>
    <xf numFmtId="9" fontId="29" fillId="14" borderId="67" xfId="11" applyNumberFormat="1" applyBorder="1" applyAlignment="1">
      <alignment horizontal="center" vertical="center"/>
    </xf>
    <xf numFmtId="0" fontId="0" fillId="0" borderId="35" xfId="0" applyBorder="1" applyAlignment="1"/>
    <xf numFmtId="0" fontId="0" fillId="0" borderId="36" xfId="0" applyBorder="1" applyAlignment="1"/>
    <xf numFmtId="0" fontId="0" fillId="8" borderId="35" xfId="0" applyFill="1" applyBorder="1" applyAlignment="1"/>
    <xf numFmtId="0" fontId="0" fillId="8" borderId="36" xfId="0" applyFill="1" applyBorder="1" applyAlignment="1"/>
    <xf numFmtId="43" fontId="0" fillId="0" borderId="2" xfId="1" applyFont="1" applyBorder="1" applyAlignment="1">
      <alignment horizontal="center" vertical="center"/>
    </xf>
    <xf numFmtId="43" fontId="0" fillId="0" borderId="23" xfId="1" applyFont="1" applyBorder="1" applyAlignment="1">
      <alignment horizontal="center" vertical="center"/>
    </xf>
    <xf numFmtId="43" fontId="29" fillId="14" borderId="45" xfId="1" applyFont="1" applyFill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29" fillId="14" borderId="45" xfId="1" applyFont="1" applyFill="1" applyBorder="1"/>
    <xf numFmtId="43" fontId="0" fillId="0" borderId="7" xfId="1" applyFont="1" applyBorder="1"/>
    <xf numFmtId="43" fontId="0" fillId="8" borderId="7" xfId="1" applyFont="1" applyFill="1" applyBorder="1"/>
    <xf numFmtId="0" fontId="7" fillId="0" borderId="72" xfId="0" applyFont="1" applyBorder="1"/>
    <xf numFmtId="0" fontId="7" fillId="0" borderId="71" xfId="0" applyFont="1" applyBorder="1"/>
    <xf numFmtId="43" fontId="7" fillId="0" borderId="71" xfId="1" applyFont="1" applyBorder="1"/>
    <xf numFmtId="0" fontId="7" fillId="0" borderId="73" xfId="0" applyFont="1" applyBorder="1" applyAlignment="1">
      <alignment horizontal="center"/>
    </xf>
    <xf numFmtId="43" fontId="0" fillId="0" borderId="16" xfId="1" applyFont="1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43" fontId="0" fillId="0" borderId="17" xfId="1" applyFont="1" applyBorder="1"/>
    <xf numFmtId="43" fontId="0" fillId="0" borderId="19" xfId="1" applyFont="1" applyBorder="1"/>
    <xf numFmtId="43" fontId="0" fillId="0" borderId="24" xfId="1" applyFont="1" applyBorder="1"/>
    <xf numFmtId="43" fontId="7" fillId="0" borderId="67" xfId="1" applyFont="1" applyBorder="1"/>
    <xf numFmtId="43" fontId="0" fillId="15" borderId="0" xfId="1" applyFont="1" applyFill="1" applyBorder="1"/>
    <xf numFmtId="43" fontId="17" fillId="0" borderId="0" xfId="1" applyFont="1" applyFill="1" applyBorder="1" applyAlignment="1">
      <alignment vertical="center" wrapText="1"/>
    </xf>
    <xf numFmtId="43" fontId="17" fillId="0" borderId="0" xfId="1" applyFont="1" applyFill="1" applyBorder="1"/>
    <xf numFmtId="43" fontId="7" fillId="7" borderId="0" xfId="1" applyFont="1" applyFill="1" applyBorder="1"/>
    <xf numFmtId="43" fontId="7" fillId="8" borderId="0" xfId="1" applyFont="1" applyFill="1" applyBorder="1"/>
    <xf numFmtId="43" fontId="12" fillId="2" borderId="0" xfId="3" applyNumberFormat="1" applyFont="1" applyBorder="1"/>
    <xf numFmtId="43" fontId="0" fillId="0" borderId="0" xfId="1" applyNumberFormat="1" applyFont="1" applyBorder="1"/>
    <xf numFmtId="43" fontId="12" fillId="8" borderId="0" xfId="3" applyNumberFormat="1" applyFont="1" applyFill="1" applyBorder="1"/>
    <xf numFmtId="43" fontId="7" fillId="0" borderId="0" xfId="1" applyFont="1" applyBorder="1"/>
    <xf numFmtId="165" fontId="10" fillId="0" borderId="4" xfId="0" applyNumberFormat="1" applyFont="1" applyFill="1" applyBorder="1" applyAlignment="1">
      <alignment horizontal="center" vertical="center"/>
    </xf>
    <xf numFmtId="43" fontId="0" fillId="0" borderId="4" xfId="1" applyFont="1" applyBorder="1"/>
    <xf numFmtId="165" fontId="10" fillId="0" borderId="4" xfId="0" applyNumberFormat="1" applyFont="1" applyFill="1" applyBorder="1" applyAlignment="1"/>
    <xf numFmtId="43" fontId="5" fillId="5" borderId="0" xfId="1" applyFont="1" applyFill="1" applyBorder="1" applyAlignment="1"/>
    <xf numFmtId="0" fontId="0" fillId="0" borderId="51" xfId="0" applyBorder="1"/>
    <xf numFmtId="43" fontId="7" fillId="0" borderId="74" xfId="1" applyFont="1" applyBorder="1"/>
    <xf numFmtId="43" fontId="17" fillId="6" borderId="55" xfId="1" applyFont="1" applyFill="1" applyBorder="1" applyAlignment="1">
      <alignment vertical="center" wrapText="1"/>
    </xf>
    <xf numFmtId="0" fontId="5" fillId="5" borderId="1" xfId="6" applyBorder="1"/>
    <xf numFmtId="0" fontId="5" fillId="5" borderId="1" xfId="6" applyBorder="1" applyAlignment="1">
      <alignment horizontal="right"/>
    </xf>
    <xf numFmtId="43" fontId="5" fillId="5" borderId="1" xfId="6" applyNumberFormat="1" applyBorder="1"/>
    <xf numFmtId="9" fontId="5" fillId="5" borderId="75" xfId="2" applyFont="1" applyFill="1" applyBorder="1"/>
    <xf numFmtId="0" fontId="5" fillId="5" borderId="76" xfId="6" applyBorder="1"/>
    <xf numFmtId="0" fontId="7" fillId="0" borderId="71" xfId="0" applyFont="1" applyBorder="1" applyAlignment="1">
      <alignment wrapText="1"/>
    </xf>
    <xf numFmtId="0" fontId="29" fillId="14" borderId="0" xfId="11" applyBorder="1" applyAlignment="1">
      <alignment horizontal="center" vertical="center"/>
    </xf>
    <xf numFmtId="0" fontId="29" fillId="14" borderId="0" xfId="11" applyBorder="1" applyAlignment="1">
      <alignment horizontal="left" vertical="center"/>
    </xf>
    <xf numFmtId="43" fontId="29" fillId="14" borderId="0" xfId="1" applyFont="1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43" fontId="0" fillId="16" borderId="2" xfId="1" applyFont="1" applyFill="1" applyBorder="1" applyAlignment="1">
      <alignment horizontal="center" vertical="center"/>
    </xf>
    <xf numFmtId="43" fontId="0" fillId="16" borderId="2" xfId="0" applyNumberFormat="1" applyFill="1" applyBorder="1" applyAlignment="1">
      <alignment horizontal="center" vertical="center"/>
    </xf>
    <xf numFmtId="43" fontId="0" fillId="16" borderId="2" xfId="1" applyFont="1" applyFill="1" applyBorder="1"/>
    <xf numFmtId="0" fontId="0" fillId="16" borderId="2" xfId="0" applyFill="1" applyBorder="1" applyAlignment="1">
      <alignment horizontal="left" vertical="center" wrapText="1"/>
    </xf>
    <xf numFmtId="43" fontId="0" fillId="17" borderId="2" xfId="1" applyFont="1" applyFill="1" applyBorder="1"/>
    <xf numFmtId="43" fontId="0" fillId="16" borderId="17" xfId="1" applyFont="1" applyFill="1" applyBorder="1"/>
    <xf numFmtId="0" fontId="0" fillId="16" borderId="0" xfId="0" applyFill="1"/>
    <xf numFmtId="43" fontId="0" fillId="17" borderId="47" xfId="1" applyFont="1" applyFill="1" applyBorder="1"/>
    <xf numFmtId="0" fontId="0" fillId="17" borderId="0" xfId="0" applyFill="1"/>
    <xf numFmtId="0" fontId="8" fillId="17" borderId="18" xfId="7" applyFont="1" applyFill="1" applyBorder="1" applyAlignment="1">
      <alignment horizontal="right" vertical="top" wrapText="1"/>
    </xf>
    <xf numFmtId="0" fontId="8" fillId="17" borderId="5" xfId="7" applyFont="1" applyFill="1" applyBorder="1" applyAlignment="1">
      <alignment horizontal="right" vertical="top" wrapText="1"/>
    </xf>
    <xf numFmtId="0" fontId="8" fillId="17" borderId="2" xfId="7" applyFont="1" applyFill="1" applyBorder="1" applyAlignment="1">
      <alignment vertical="top" wrapText="1"/>
    </xf>
    <xf numFmtId="43" fontId="11" fillId="17" borderId="2" xfId="1" applyFont="1" applyFill="1" applyBorder="1"/>
    <xf numFmtId="43" fontId="11" fillId="17" borderId="3" xfId="1" applyFont="1" applyFill="1" applyBorder="1"/>
    <xf numFmtId="9" fontId="0" fillId="17" borderId="51" xfId="2" applyFont="1" applyFill="1" applyBorder="1"/>
    <xf numFmtId="43" fontId="0" fillId="17" borderId="26" xfId="0" applyNumberFormat="1" applyFill="1" applyBorder="1"/>
    <xf numFmtId="0" fontId="8" fillId="17" borderId="18" xfId="7" applyFont="1" applyFill="1" applyBorder="1" applyAlignment="1">
      <alignment horizontal="right" vertical="center" wrapText="1"/>
    </xf>
    <xf numFmtId="0" fontId="8" fillId="17" borderId="5" xfId="7" applyFont="1" applyFill="1" applyBorder="1" applyAlignment="1">
      <alignment horizontal="right" vertical="center" wrapText="1"/>
    </xf>
    <xf numFmtId="0" fontId="8" fillId="17" borderId="2" xfId="7" applyFont="1" applyFill="1" applyBorder="1" applyAlignment="1">
      <alignment vertical="center" wrapText="1"/>
    </xf>
    <xf numFmtId="0" fontId="8" fillId="17" borderId="2" xfId="7" applyFont="1" applyFill="1" applyBorder="1" applyAlignment="1">
      <alignment horizontal="left" vertical="center" wrapText="1"/>
    </xf>
    <xf numFmtId="0" fontId="8" fillId="17" borderId="2" xfId="7" applyFont="1" applyFill="1" applyBorder="1" applyAlignment="1">
      <alignment wrapText="1"/>
    </xf>
    <xf numFmtId="0" fontId="8" fillId="17" borderId="2" xfId="7" applyFont="1" applyFill="1" applyBorder="1" applyAlignment="1">
      <alignment horizontal="left" vertical="top" wrapText="1"/>
    </xf>
    <xf numFmtId="0" fontId="8" fillId="17" borderId="42" xfId="7" applyFont="1" applyFill="1" applyBorder="1" applyAlignment="1">
      <alignment horizontal="right" vertical="top" wrapText="1"/>
    </xf>
    <xf numFmtId="0" fontId="8" fillId="17" borderId="9" xfId="7" applyFont="1" applyFill="1" applyBorder="1" applyAlignment="1">
      <alignment horizontal="right" vertical="top" wrapText="1"/>
    </xf>
    <xf numFmtId="0" fontId="8" fillId="17" borderId="10" xfId="7" applyFont="1" applyFill="1" applyBorder="1" applyAlignment="1">
      <alignment horizontal="left" vertical="top" wrapText="1"/>
    </xf>
    <xf numFmtId="43" fontId="11" fillId="17" borderId="10" xfId="1" applyFont="1" applyFill="1" applyBorder="1"/>
    <xf numFmtId="43" fontId="11" fillId="17" borderId="8" xfId="1" applyFont="1" applyFill="1" applyBorder="1"/>
    <xf numFmtId="43" fontId="17" fillId="17" borderId="44" xfId="1" applyFont="1" applyFill="1" applyBorder="1" applyAlignment="1">
      <alignment vertical="center" wrapText="1"/>
    </xf>
    <xf numFmtId="43" fontId="17" fillId="17" borderId="39" xfId="1" applyFont="1" applyFill="1" applyBorder="1" applyAlignment="1">
      <alignment vertical="center" wrapText="1"/>
    </xf>
    <xf numFmtId="43" fontId="17" fillId="17" borderId="37" xfId="1" applyFont="1" applyFill="1" applyBorder="1" applyAlignment="1">
      <alignment vertical="center" wrapText="1"/>
    </xf>
    <xf numFmtId="9" fontId="0" fillId="17" borderId="7" xfId="2" applyFont="1" applyFill="1" applyBorder="1"/>
    <xf numFmtId="43" fontId="7" fillId="17" borderId="37" xfId="0" applyNumberFormat="1" applyFont="1" applyFill="1" applyBorder="1"/>
    <xf numFmtId="43" fontId="17" fillId="17" borderId="12" xfId="1" applyFont="1" applyFill="1" applyBorder="1" applyAlignment="1">
      <alignment vertical="center" wrapText="1"/>
    </xf>
    <xf numFmtId="43" fontId="0" fillId="17" borderId="0" xfId="1" applyFont="1" applyFill="1" applyBorder="1"/>
    <xf numFmtId="43" fontId="0" fillId="17" borderId="3" xfId="1" applyFont="1" applyFill="1" applyBorder="1"/>
    <xf numFmtId="0" fontId="0" fillId="17" borderId="18" xfId="0" applyFont="1" applyFill="1" applyBorder="1" applyAlignment="1">
      <alignment horizontal="right"/>
    </xf>
    <xf numFmtId="0" fontId="0" fillId="17" borderId="5" xfId="0" applyFont="1" applyFill="1" applyBorder="1" applyAlignment="1">
      <alignment horizontal="right"/>
    </xf>
    <xf numFmtId="9" fontId="6" fillId="17" borderId="51" xfId="2" applyFont="1" applyFill="1" applyBorder="1"/>
    <xf numFmtId="0" fontId="0" fillId="17" borderId="42" xfId="0" applyFont="1" applyFill="1" applyBorder="1" applyAlignment="1">
      <alignment horizontal="right"/>
    </xf>
    <xf numFmtId="0" fontId="0" fillId="17" borderId="9" xfId="0" applyFont="1" applyFill="1" applyBorder="1" applyAlignment="1">
      <alignment horizontal="right"/>
    </xf>
    <xf numFmtId="43" fontId="17" fillId="17" borderId="36" xfId="1" applyFont="1" applyFill="1" applyBorder="1" applyAlignment="1">
      <alignment vertical="center" wrapText="1"/>
    </xf>
    <xf numFmtId="43" fontId="11" fillId="17" borderId="13" xfId="1" applyFont="1" applyFill="1" applyBorder="1"/>
    <xf numFmtId="43" fontId="11" fillId="17" borderId="11" xfId="1" applyFont="1" applyFill="1" applyBorder="1"/>
    <xf numFmtId="0" fontId="8" fillId="17" borderId="42" xfId="7" applyFont="1" applyFill="1" applyBorder="1" applyAlignment="1">
      <alignment horizontal="right" vertical="center" wrapText="1"/>
    </xf>
    <xf numFmtId="0" fontId="8" fillId="17" borderId="9" xfId="7" applyFont="1" applyFill="1" applyBorder="1" applyAlignment="1">
      <alignment horizontal="right" vertical="center" wrapText="1"/>
    </xf>
    <xf numFmtId="0" fontId="8" fillId="17" borderId="10" xfId="7" applyFont="1" applyFill="1" applyBorder="1" applyAlignment="1">
      <alignment vertical="top" wrapText="1"/>
    </xf>
    <xf numFmtId="0" fontId="8" fillId="12" borderId="18" xfId="7" applyFont="1" applyFill="1" applyBorder="1" applyAlignment="1">
      <alignment horizontal="right" vertical="center" wrapText="1"/>
    </xf>
    <xf numFmtId="0" fontId="8" fillId="12" borderId="5" xfId="7" applyFont="1" applyFill="1" applyBorder="1" applyAlignment="1">
      <alignment horizontal="right" vertical="center" wrapText="1"/>
    </xf>
    <xf numFmtId="0" fontId="8" fillId="12" borderId="2" xfId="7" applyFont="1" applyFill="1" applyBorder="1" applyAlignment="1">
      <alignment horizontal="left" vertical="top" wrapText="1"/>
    </xf>
    <xf numFmtId="43" fontId="11" fillId="12" borderId="2" xfId="1" applyFont="1" applyFill="1" applyBorder="1"/>
    <xf numFmtId="43" fontId="11" fillId="12" borderId="3" xfId="1" applyFont="1" applyFill="1" applyBorder="1"/>
    <xf numFmtId="9" fontId="0" fillId="12" borderId="51" xfId="2" applyFont="1" applyFill="1" applyBorder="1"/>
    <xf numFmtId="43" fontId="0" fillId="12" borderId="26" xfId="0" applyNumberFormat="1" applyFill="1" applyBorder="1"/>
    <xf numFmtId="0" fontId="8" fillId="12" borderId="2" xfId="7" applyFont="1" applyFill="1" applyBorder="1" applyAlignment="1">
      <alignment vertical="center" wrapText="1"/>
    </xf>
    <xf numFmtId="0" fontId="8" fillId="12" borderId="2" xfId="7" applyFont="1" applyFill="1" applyBorder="1" applyAlignment="1">
      <alignment horizontal="left" vertical="center" wrapText="1"/>
    </xf>
    <xf numFmtId="0" fontId="8" fillId="12" borderId="20" xfId="7" applyFont="1" applyFill="1" applyBorder="1" applyAlignment="1">
      <alignment horizontal="right" vertical="center" wrapText="1"/>
    </xf>
    <xf numFmtId="0" fontId="8" fillId="12" borderId="48" xfId="7" applyFont="1" applyFill="1" applyBorder="1" applyAlignment="1">
      <alignment horizontal="right" vertical="center" wrapText="1"/>
    </xf>
    <xf numFmtId="0" fontId="8" fillId="12" borderId="2" xfId="7" applyFont="1" applyFill="1" applyBorder="1" applyAlignment="1">
      <alignment vertical="top" wrapText="1"/>
    </xf>
    <xf numFmtId="0" fontId="8" fillId="12" borderId="18" xfId="7" applyFont="1" applyFill="1" applyBorder="1" applyAlignment="1">
      <alignment horizontal="right" vertical="top" wrapText="1"/>
    </xf>
    <xf numFmtId="0" fontId="8" fillId="12" borderId="5" xfId="7" applyFont="1" applyFill="1" applyBorder="1" applyAlignment="1">
      <alignment horizontal="right" vertical="top" wrapText="1"/>
    </xf>
    <xf numFmtId="0" fontId="8" fillId="12" borderId="2" xfId="7" applyFont="1" applyFill="1" applyBorder="1" applyAlignment="1">
      <alignment wrapText="1"/>
    </xf>
    <xf numFmtId="0" fontId="8" fillId="12" borderId="20" xfId="7" applyFont="1" applyFill="1" applyBorder="1" applyAlignment="1">
      <alignment horizontal="right" vertical="top" wrapText="1"/>
    </xf>
    <xf numFmtId="0" fontId="8" fillId="12" borderId="48" xfId="7" applyFont="1" applyFill="1" applyBorder="1" applyAlignment="1">
      <alignment horizontal="right" vertical="top" wrapText="1"/>
    </xf>
    <xf numFmtId="0" fontId="8" fillId="12" borderId="42" xfId="7" applyFont="1" applyFill="1" applyBorder="1" applyAlignment="1">
      <alignment horizontal="right" vertical="top" wrapText="1"/>
    </xf>
    <xf numFmtId="0" fontId="8" fillId="12" borderId="9" xfId="7" applyFont="1" applyFill="1" applyBorder="1" applyAlignment="1">
      <alignment horizontal="right" vertical="top" wrapText="1"/>
    </xf>
    <xf numFmtId="0" fontId="8" fillId="12" borderId="10" xfId="7" applyFont="1" applyFill="1" applyBorder="1" applyAlignment="1">
      <alignment horizontal="left" vertical="top" wrapText="1"/>
    </xf>
    <xf numFmtId="43" fontId="11" fillId="12" borderId="10" xfId="1" applyFont="1" applyFill="1" applyBorder="1"/>
    <xf numFmtId="43" fontId="11" fillId="12" borderId="8" xfId="1" applyFont="1" applyFill="1" applyBorder="1"/>
    <xf numFmtId="43" fontId="17" fillId="12" borderId="39" xfId="1" applyFont="1" applyFill="1" applyBorder="1" applyAlignment="1">
      <alignment vertical="center" wrapText="1"/>
    </xf>
    <xf numFmtId="43" fontId="17" fillId="12" borderId="36" xfId="1" applyFont="1" applyFill="1" applyBorder="1" applyAlignment="1">
      <alignment vertical="center" wrapText="1"/>
    </xf>
    <xf numFmtId="9" fontId="0" fillId="12" borderId="7" xfId="2" applyFont="1" applyFill="1" applyBorder="1"/>
    <xf numFmtId="43" fontId="7" fillId="12" borderId="37" xfId="0" applyNumberFormat="1" applyFont="1" applyFill="1" applyBorder="1"/>
    <xf numFmtId="43" fontId="17" fillId="12" borderId="13" xfId="1" applyFont="1" applyFill="1" applyBorder="1"/>
    <xf numFmtId="43" fontId="17" fillId="12" borderId="11" xfId="1" applyFont="1" applyFill="1" applyBorder="1"/>
    <xf numFmtId="0" fontId="10" fillId="12" borderId="2" xfId="7" applyFont="1" applyFill="1" applyBorder="1" applyAlignment="1">
      <alignment horizontal="left" vertical="top" wrapText="1"/>
    </xf>
    <xf numFmtId="43" fontId="17" fillId="12" borderId="2" xfId="1" applyFont="1" applyFill="1" applyBorder="1"/>
    <xf numFmtId="43" fontId="17" fillId="12" borderId="3" xfId="1" applyFont="1" applyFill="1" applyBorder="1"/>
    <xf numFmtId="43" fontId="0" fillId="12" borderId="3" xfId="1" applyFont="1" applyFill="1" applyBorder="1"/>
    <xf numFmtId="9" fontId="6" fillId="12" borderId="51" xfId="2" applyFont="1" applyFill="1" applyBorder="1"/>
    <xf numFmtId="0" fontId="0" fillId="12" borderId="18" xfId="0" applyFont="1" applyFill="1" applyBorder="1" applyAlignment="1">
      <alignment horizontal="right"/>
    </xf>
    <xf numFmtId="0" fontId="0" fillId="12" borderId="5" xfId="0" applyFont="1" applyFill="1" applyBorder="1" applyAlignment="1">
      <alignment horizontal="right"/>
    </xf>
    <xf numFmtId="43" fontId="17" fillId="12" borderId="45" xfId="1" applyFont="1" applyFill="1" applyBorder="1"/>
    <xf numFmtId="43" fontId="17" fillId="12" borderId="57" xfId="1" applyFont="1" applyFill="1" applyBorder="1"/>
    <xf numFmtId="43" fontId="17" fillId="12" borderId="37" xfId="1" applyFont="1" applyFill="1" applyBorder="1"/>
    <xf numFmtId="43" fontId="33" fillId="0" borderId="0" xfId="1" applyFont="1"/>
    <xf numFmtId="0" fontId="33" fillId="0" borderId="2" xfId="0" applyFont="1" applyBorder="1"/>
    <xf numFmtId="0" fontId="33" fillId="0" borderId="0" xfId="0" applyFont="1"/>
    <xf numFmtId="43" fontId="35" fillId="0" borderId="0" xfId="1" applyFont="1"/>
    <xf numFmtId="0" fontId="35" fillId="0" borderId="2" xfId="0" applyFont="1" applyBorder="1"/>
    <xf numFmtId="0" fontId="35" fillId="0" borderId="0" xfId="0" applyFont="1"/>
    <xf numFmtId="43" fontId="36" fillId="6" borderId="15" xfId="1" applyFont="1" applyFill="1" applyBorder="1" applyAlignment="1">
      <alignment vertical="center" wrapText="1"/>
    </xf>
    <xf numFmtId="43" fontId="36" fillId="6" borderId="25" xfId="1" applyFont="1" applyFill="1" applyBorder="1" applyAlignment="1">
      <alignment vertical="center" wrapText="1"/>
    </xf>
    <xf numFmtId="9" fontId="37" fillId="0" borderId="50" xfId="2" applyFont="1" applyBorder="1"/>
    <xf numFmtId="0" fontId="37" fillId="0" borderId="41" xfId="0" applyFont="1" applyBorder="1"/>
    <xf numFmtId="43" fontId="37" fillId="0" borderId="0" xfId="1" applyFont="1"/>
    <xf numFmtId="0" fontId="37" fillId="0" borderId="2" xfId="0" applyFont="1" applyBorder="1"/>
    <xf numFmtId="0" fontId="37" fillId="0" borderId="0" xfId="0" applyFont="1"/>
    <xf numFmtId="43" fontId="39" fillId="0" borderId="0" xfId="1" applyFont="1"/>
    <xf numFmtId="0" fontId="39" fillId="0" borderId="2" xfId="0" applyFont="1" applyBorder="1"/>
    <xf numFmtId="0" fontId="39" fillId="0" borderId="0" xfId="0" applyFont="1"/>
    <xf numFmtId="43" fontId="37" fillId="0" borderId="41" xfId="0" applyNumberFormat="1" applyFont="1" applyBorder="1"/>
    <xf numFmtId="43" fontId="40" fillId="17" borderId="12" xfId="1" applyFont="1" applyFill="1" applyBorder="1" applyAlignment="1">
      <alignment vertical="center" wrapText="1"/>
    </xf>
    <xf numFmtId="43" fontId="41" fillId="17" borderId="0" xfId="1" applyFont="1" applyFill="1" applyBorder="1"/>
    <xf numFmtId="9" fontId="41" fillId="17" borderId="51" xfId="2" applyFont="1" applyFill="1" applyBorder="1"/>
    <xf numFmtId="43" fontId="41" fillId="17" borderId="26" xfId="0" applyNumberFormat="1" applyFont="1" applyFill="1" applyBorder="1"/>
    <xf numFmtId="43" fontId="41" fillId="0" borderId="0" xfId="1" applyFont="1"/>
    <xf numFmtId="0" fontId="41" fillId="0" borderId="2" xfId="0" applyFont="1" applyBorder="1"/>
    <xf numFmtId="0" fontId="41" fillId="0" borderId="0" xfId="0" applyFont="1"/>
    <xf numFmtId="43" fontId="42" fillId="7" borderId="45" xfId="1" applyFont="1" applyFill="1" applyBorder="1"/>
    <xf numFmtId="43" fontId="42" fillId="7" borderId="57" xfId="1" applyFont="1" applyFill="1" applyBorder="1"/>
    <xf numFmtId="9" fontId="33" fillId="0" borderId="7" xfId="2" applyFont="1" applyBorder="1"/>
    <xf numFmtId="43" fontId="42" fillId="0" borderId="37" xfId="0" applyNumberFormat="1" applyFont="1" applyBorder="1"/>
    <xf numFmtId="9" fontId="35" fillId="0" borderId="7" xfId="2" applyFont="1" applyBorder="1"/>
    <xf numFmtId="43" fontId="42" fillId="7" borderId="37" xfId="1" applyFont="1" applyFill="1" applyBorder="1"/>
    <xf numFmtId="43" fontId="43" fillId="8" borderId="31" xfId="1" applyFont="1" applyFill="1" applyBorder="1"/>
    <xf numFmtId="43" fontId="43" fillId="8" borderId="58" xfId="1" applyFont="1" applyFill="1" applyBorder="1"/>
    <xf numFmtId="43" fontId="43" fillId="8" borderId="53" xfId="1" applyFont="1" applyFill="1" applyBorder="1"/>
    <xf numFmtId="0" fontId="8" fillId="18" borderId="18" xfId="7" applyFont="1" applyFill="1" applyBorder="1" applyAlignment="1">
      <alignment horizontal="right" vertical="center" wrapText="1"/>
    </xf>
    <xf numFmtId="0" fontId="8" fillId="18" borderId="5" xfId="7" applyFont="1" applyFill="1" applyBorder="1" applyAlignment="1">
      <alignment horizontal="right" vertical="center" wrapText="1"/>
    </xf>
    <xf numFmtId="0" fontId="8" fillId="18" borderId="2" xfId="7" applyFont="1" applyFill="1" applyBorder="1" applyAlignment="1">
      <alignment horizontal="left" vertical="top" wrapText="1"/>
    </xf>
    <xf numFmtId="43" fontId="11" fillId="18" borderId="2" xfId="1" applyFont="1" applyFill="1" applyBorder="1"/>
    <xf numFmtId="43" fontId="11" fillId="18" borderId="3" xfId="1" applyFont="1" applyFill="1" applyBorder="1"/>
    <xf numFmtId="9" fontId="0" fillId="18" borderId="51" xfId="2" applyFont="1" applyFill="1" applyBorder="1"/>
    <xf numFmtId="43" fontId="0" fillId="18" borderId="26" xfId="0" applyNumberFormat="1" applyFill="1" applyBorder="1"/>
    <xf numFmtId="0" fontId="8" fillId="18" borderId="2" xfId="7" applyFont="1" applyFill="1" applyBorder="1" applyAlignment="1">
      <alignment vertical="center" wrapText="1"/>
    </xf>
    <xf numFmtId="0" fontId="8" fillId="18" borderId="2" xfId="7" applyFont="1" applyFill="1" applyBorder="1" applyAlignment="1">
      <alignment horizontal="left" vertical="center" wrapText="1"/>
    </xf>
    <xf numFmtId="0" fontId="8" fillId="18" borderId="20" xfId="7" applyFont="1" applyFill="1" applyBorder="1" applyAlignment="1">
      <alignment horizontal="right" vertical="center" wrapText="1"/>
    </xf>
    <xf numFmtId="0" fontId="8" fillId="18" borderId="48" xfId="7" applyFont="1" applyFill="1" applyBorder="1" applyAlignment="1">
      <alignment horizontal="right" vertical="center" wrapText="1"/>
    </xf>
    <xf numFmtId="0" fontId="8" fillId="18" borderId="2" xfId="7" applyFont="1" applyFill="1" applyBorder="1" applyAlignment="1">
      <alignment vertical="top" wrapText="1"/>
    </xf>
    <xf numFmtId="0" fontId="8" fillId="18" borderId="18" xfId="7" applyFont="1" applyFill="1" applyBorder="1" applyAlignment="1">
      <alignment horizontal="right" vertical="top" wrapText="1"/>
    </xf>
    <xf numFmtId="0" fontId="8" fillId="18" borderId="5" xfId="7" applyFont="1" applyFill="1" applyBorder="1" applyAlignment="1">
      <alignment horizontal="right" vertical="top" wrapText="1"/>
    </xf>
    <xf numFmtId="0" fontId="8" fillId="18" borderId="2" xfId="7" applyFont="1" applyFill="1" applyBorder="1" applyAlignment="1">
      <alignment wrapText="1"/>
    </xf>
    <xf numFmtId="0" fontId="8" fillId="18" borderId="20" xfId="7" applyFont="1" applyFill="1" applyBorder="1" applyAlignment="1">
      <alignment horizontal="right" vertical="top" wrapText="1"/>
    </xf>
    <xf numFmtId="0" fontId="8" fillId="18" borderId="48" xfId="7" applyFont="1" applyFill="1" applyBorder="1" applyAlignment="1">
      <alignment horizontal="right" vertical="top" wrapText="1"/>
    </xf>
    <xf numFmtId="0" fontId="8" fillId="18" borderId="42" xfId="7" applyFont="1" applyFill="1" applyBorder="1" applyAlignment="1">
      <alignment horizontal="right" vertical="top" wrapText="1"/>
    </xf>
    <xf numFmtId="0" fontId="8" fillId="18" borderId="9" xfId="7" applyFont="1" applyFill="1" applyBorder="1" applyAlignment="1">
      <alignment horizontal="right" vertical="top" wrapText="1"/>
    </xf>
    <xf numFmtId="0" fontId="8" fillId="18" borderId="10" xfId="7" applyFont="1" applyFill="1" applyBorder="1" applyAlignment="1">
      <alignment horizontal="left" vertical="top" wrapText="1"/>
    </xf>
    <xf numFmtId="43" fontId="11" fillId="18" borderId="10" xfId="1" applyFont="1" applyFill="1" applyBorder="1"/>
    <xf numFmtId="43" fontId="11" fillId="18" borderId="8" xfId="1" applyFont="1" applyFill="1" applyBorder="1"/>
    <xf numFmtId="43" fontId="17" fillId="18" borderId="39" xfId="1" applyFont="1" applyFill="1" applyBorder="1" applyAlignment="1">
      <alignment vertical="center" wrapText="1"/>
    </xf>
    <xf numFmtId="43" fontId="17" fillId="18" borderId="36" xfId="1" applyFont="1" applyFill="1" applyBorder="1" applyAlignment="1">
      <alignment vertical="center" wrapText="1"/>
    </xf>
    <xf numFmtId="9" fontId="0" fillId="18" borderId="7" xfId="2" applyFont="1" applyFill="1" applyBorder="1"/>
    <xf numFmtId="43" fontId="7" fillId="18" borderId="37" xfId="0" applyNumberFormat="1" applyFont="1" applyFill="1" applyBorder="1"/>
    <xf numFmtId="43" fontId="36" fillId="18" borderId="13" xfId="1" applyFont="1" applyFill="1" applyBorder="1"/>
    <xf numFmtId="43" fontId="36" fillId="18" borderId="11" xfId="1" applyFont="1" applyFill="1" applyBorder="1"/>
    <xf numFmtId="9" fontId="37" fillId="18" borderId="51" xfId="2" applyFont="1" applyFill="1" applyBorder="1"/>
    <xf numFmtId="43" fontId="37" fillId="18" borderId="26" xfId="0" applyNumberFormat="1" applyFont="1" applyFill="1" applyBorder="1"/>
    <xf numFmtId="0" fontId="10" fillId="18" borderId="2" xfId="7" applyFont="1" applyFill="1" applyBorder="1" applyAlignment="1">
      <alignment horizontal="left" vertical="top" wrapText="1"/>
    </xf>
    <xf numFmtId="43" fontId="17" fillId="18" borderId="2" xfId="1" applyFont="1" applyFill="1" applyBorder="1"/>
    <xf numFmtId="43" fontId="17" fillId="18" borderId="3" xfId="1" applyFont="1" applyFill="1" applyBorder="1"/>
    <xf numFmtId="43" fontId="0" fillId="18" borderId="3" xfId="1" applyFont="1" applyFill="1" applyBorder="1"/>
    <xf numFmtId="9" fontId="6" fillId="18" borderId="51" xfId="2" applyFont="1" applyFill="1" applyBorder="1"/>
    <xf numFmtId="0" fontId="0" fillId="18" borderId="18" xfId="0" applyFont="1" applyFill="1" applyBorder="1" applyAlignment="1">
      <alignment horizontal="right"/>
    </xf>
    <xf numFmtId="0" fontId="0" fillId="18" borderId="5" xfId="0" applyFont="1" applyFill="1" applyBorder="1" applyAlignment="1">
      <alignment horizontal="right"/>
    </xf>
    <xf numFmtId="43" fontId="17" fillId="18" borderId="45" xfId="1" applyFont="1" applyFill="1" applyBorder="1"/>
    <xf numFmtId="43" fontId="17" fillId="18" borderId="57" xfId="1" applyFont="1" applyFill="1" applyBorder="1"/>
    <xf numFmtId="43" fontId="17" fillId="18" borderId="37" xfId="1" applyFont="1" applyFill="1" applyBorder="1"/>
    <xf numFmtId="0" fontId="0" fillId="17" borderId="2" xfId="0" applyFont="1" applyFill="1" applyBorder="1" applyAlignment="1"/>
    <xf numFmtId="0" fontId="0" fillId="17" borderId="2" xfId="0" applyFont="1" applyFill="1" applyBorder="1"/>
    <xf numFmtId="0" fontId="8" fillId="17" borderId="2" xfId="0" applyFont="1" applyFill="1" applyBorder="1" applyAlignment="1">
      <alignment vertical="top" wrapText="1"/>
    </xf>
    <xf numFmtId="0" fontId="8" fillId="17" borderId="2" xfId="0" applyFont="1" applyFill="1" applyBorder="1" applyAlignment="1">
      <alignment vertical="center" wrapText="1"/>
    </xf>
    <xf numFmtId="0" fontId="0" fillId="12" borderId="2" xfId="0" applyFont="1" applyFill="1" applyBorder="1" applyAlignment="1"/>
    <xf numFmtId="0" fontId="8" fillId="12" borderId="2" xfId="0" applyFont="1" applyFill="1" applyBorder="1" applyAlignment="1">
      <alignment vertical="top" wrapText="1"/>
    </xf>
    <xf numFmtId="0" fontId="8" fillId="12" borderId="2" xfId="0" applyFont="1" applyFill="1" applyBorder="1" applyAlignment="1">
      <alignment vertical="center" wrapText="1"/>
    </xf>
    <xf numFmtId="0" fontId="0" fillId="12" borderId="2" xfId="0" applyFont="1" applyFill="1" applyBorder="1"/>
    <xf numFmtId="43" fontId="7" fillId="12" borderId="26" xfId="0" applyNumberFormat="1" applyFont="1" applyFill="1" applyBorder="1"/>
    <xf numFmtId="0" fontId="13" fillId="12" borderId="2" xfId="0" applyFont="1" applyFill="1" applyBorder="1" applyAlignment="1">
      <alignment vertical="center" wrapText="1"/>
    </xf>
    <xf numFmtId="0" fontId="10" fillId="19" borderId="2" xfId="0" applyFont="1" applyFill="1" applyBorder="1" applyAlignment="1">
      <alignment vertical="top" wrapText="1"/>
    </xf>
    <xf numFmtId="9" fontId="0" fillId="19" borderId="51" xfId="2" applyFont="1" applyFill="1" applyBorder="1"/>
    <xf numFmtId="43" fontId="0" fillId="19" borderId="26" xfId="0" applyNumberFormat="1" applyFill="1" applyBorder="1"/>
    <xf numFmtId="0" fontId="8" fillId="19" borderId="2" xfId="0" applyFont="1" applyFill="1" applyBorder="1" applyAlignment="1">
      <alignment vertical="top" wrapText="1"/>
    </xf>
    <xf numFmtId="43" fontId="0" fillId="19" borderId="2" xfId="1" applyFont="1" applyFill="1" applyBorder="1"/>
    <xf numFmtId="43" fontId="0" fillId="19" borderId="3" xfId="1" applyFont="1" applyFill="1" applyBorder="1"/>
    <xf numFmtId="43" fontId="7" fillId="19" borderId="2" xfId="1" applyFont="1" applyFill="1" applyBorder="1"/>
    <xf numFmtId="43" fontId="7" fillId="19" borderId="3" xfId="1" applyFont="1" applyFill="1" applyBorder="1"/>
    <xf numFmtId="43" fontId="7" fillId="19" borderId="26" xfId="0" applyNumberFormat="1" applyFont="1" applyFill="1" applyBorder="1"/>
    <xf numFmtId="0" fontId="8" fillId="19" borderId="2" xfId="0" applyFont="1" applyFill="1" applyBorder="1" applyAlignment="1">
      <alignment vertical="center" wrapText="1"/>
    </xf>
    <xf numFmtId="43" fontId="8" fillId="19" borderId="2" xfId="0" applyNumberFormat="1" applyFont="1" applyFill="1" applyBorder="1" applyAlignment="1">
      <alignment horizontal="center" vertical="center"/>
    </xf>
    <xf numFmtId="0" fontId="13" fillId="19" borderId="2" xfId="9" applyFont="1" applyFill="1" applyBorder="1" applyAlignment="1">
      <alignment vertical="center" wrapText="1"/>
    </xf>
    <xf numFmtId="41" fontId="0" fillId="19" borderId="2" xfId="9" applyNumberFormat="1" applyFont="1" applyFill="1" applyBorder="1" applyAlignment="1">
      <alignment horizontal="center" vertical="center"/>
    </xf>
    <xf numFmtId="0" fontId="13" fillId="19" borderId="2" xfId="9" applyFont="1" applyFill="1" applyBorder="1" applyAlignment="1">
      <alignment horizontal="justify" vertical="center" wrapText="1"/>
    </xf>
    <xf numFmtId="0" fontId="10" fillId="12" borderId="18" xfId="0" applyFont="1" applyFill="1" applyBorder="1" applyAlignment="1">
      <alignment horizontal="right" vertical="top" wrapText="1"/>
    </xf>
    <xf numFmtId="0" fontId="10" fillId="12" borderId="5" xfId="0" applyFont="1" applyFill="1" applyBorder="1" applyAlignment="1">
      <alignment horizontal="right" vertical="top" wrapText="1"/>
    </xf>
    <xf numFmtId="0" fontId="10" fillId="12" borderId="2" xfId="0" applyFont="1" applyFill="1" applyBorder="1" applyAlignment="1">
      <alignment vertical="top" wrapText="1"/>
    </xf>
    <xf numFmtId="0" fontId="0" fillId="12" borderId="3" xfId="0" applyFont="1" applyFill="1" applyBorder="1" applyAlignment="1"/>
    <xf numFmtId="0" fontId="0" fillId="12" borderId="18" xfId="0" applyFont="1" applyFill="1" applyBorder="1" applyAlignment="1">
      <alignment horizontal="right" vertical="center"/>
    </xf>
    <xf numFmtId="0" fontId="0" fillId="12" borderId="5" xfId="0" applyFont="1" applyFill="1" applyBorder="1" applyAlignment="1">
      <alignment horizontal="right" vertical="center"/>
    </xf>
    <xf numFmtId="0" fontId="7" fillId="12" borderId="2" xfId="0" applyFont="1" applyFill="1" applyBorder="1" applyAlignment="1">
      <alignment wrapText="1"/>
    </xf>
    <xf numFmtId="43" fontId="7" fillId="12" borderId="2" xfId="1" applyFont="1" applyFill="1" applyBorder="1"/>
    <xf numFmtId="43" fontId="7" fillId="12" borderId="3" xfId="1" applyFont="1" applyFill="1" applyBorder="1"/>
    <xf numFmtId="43" fontId="7" fillId="12" borderId="21" xfId="1" applyFont="1" applyFill="1" applyBorder="1"/>
    <xf numFmtId="43" fontId="8" fillId="12" borderId="2" xfId="1" applyFont="1" applyFill="1" applyBorder="1" applyAlignment="1">
      <alignment horizontal="center" vertical="center"/>
    </xf>
    <xf numFmtId="43" fontId="8" fillId="12" borderId="3" xfId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wrapText="1" indent="1"/>
    </xf>
    <xf numFmtId="0" fontId="9" fillId="12" borderId="18" xfId="0" applyFont="1" applyFill="1" applyBorder="1" applyAlignment="1">
      <alignment horizontal="right" vertical="center"/>
    </xf>
    <xf numFmtId="0" fontId="9" fillId="12" borderId="5" xfId="0" applyFont="1" applyFill="1" applyBorder="1" applyAlignment="1">
      <alignment horizontal="right" vertical="center"/>
    </xf>
    <xf numFmtId="0" fontId="9" fillId="12" borderId="2" xfId="0" applyFont="1" applyFill="1" applyBorder="1" applyAlignment="1">
      <alignment horizontal="left" vertical="center" wrapText="1" indent="1"/>
    </xf>
    <xf numFmtId="43" fontId="0" fillId="12" borderId="2" xfId="1" applyFont="1" applyFill="1" applyBorder="1" applyAlignment="1"/>
    <xf numFmtId="43" fontId="0" fillId="12" borderId="3" xfId="1" applyFont="1" applyFill="1" applyBorder="1" applyAlignment="1"/>
    <xf numFmtId="0" fontId="7" fillId="12" borderId="18" xfId="0" applyFont="1" applyFill="1" applyBorder="1" applyAlignment="1">
      <alignment horizontal="right"/>
    </xf>
    <xf numFmtId="0" fontId="7" fillId="12" borderId="5" xfId="0" applyFont="1" applyFill="1" applyBorder="1" applyAlignment="1">
      <alignment horizontal="right"/>
    </xf>
    <xf numFmtId="0" fontId="0" fillId="12" borderId="42" xfId="0" applyFont="1" applyFill="1" applyBorder="1" applyAlignment="1">
      <alignment horizontal="right"/>
    </xf>
    <xf numFmtId="0" fontId="0" fillId="12" borderId="9" xfId="0" applyFont="1" applyFill="1" applyBorder="1" applyAlignment="1">
      <alignment horizontal="right"/>
    </xf>
    <xf numFmtId="0" fontId="7" fillId="12" borderId="10" xfId="0" applyFont="1" applyFill="1" applyBorder="1" applyAlignment="1">
      <alignment wrapText="1"/>
    </xf>
    <xf numFmtId="43" fontId="7" fillId="12" borderId="10" xfId="1" applyFont="1" applyFill="1" applyBorder="1"/>
    <xf numFmtId="43" fontId="7" fillId="12" borderId="8" xfId="1" applyFont="1" applyFill="1" applyBorder="1"/>
    <xf numFmtId="43" fontId="7" fillId="12" borderId="56" xfId="1" applyFont="1" applyFill="1" applyBorder="1"/>
    <xf numFmtId="0" fontId="17" fillId="19" borderId="46" xfId="0" applyFont="1" applyFill="1" applyBorder="1" applyAlignment="1">
      <alignment vertical="center"/>
    </xf>
    <xf numFmtId="0" fontId="17" fillId="19" borderId="12" xfId="0" applyFont="1" applyFill="1" applyBorder="1" applyAlignment="1">
      <alignment vertical="center"/>
    </xf>
    <xf numFmtId="0" fontId="17" fillId="19" borderId="13" xfId="0" applyFont="1" applyFill="1" applyBorder="1" applyAlignment="1">
      <alignment vertical="center"/>
    </xf>
    <xf numFmtId="0" fontId="17" fillId="19" borderId="11" xfId="0" applyFont="1" applyFill="1" applyBorder="1" applyAlignment="1">
      <alignment vertical="center"/>
    </xf>
    <xf numFmtId="0" fontId="10" fillId="19" borderId="18" xfId="0" applyFont="1" applyFill="1" applyBorder="1" applyAlignment="1">
      <alignment horizontal="right" vertical="top" wrapText="1"/>
    </xf>
    <xf numFmtId="0" fontId="10" fillId="19" borderId="5" xfId="0" applyFont="1" applyFill="1" applyBorder="1" applyAlignment="1">
      <alignment horizontal="right" vertical="top" wrapText="1"/>
    </xf>
    <xf numFmtId="0" fontId="0" fillId="19" borderId="2" xfId="0" applyFont="1" applyFill="1" applyBorder="1" applyAlignment="1"/>
    <xf numFmtId="0" fontId="0" fillId="19" borderId="3" xfId="0" applyFont="1" applyFill="1" applyBorder="1" applyAlignment="1"/>
    <xf numFmtId="0" fontId="0" fillId="19" borderId="18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wrapText="1"/>
    </xf>
    <xf numFmtId="0" fontId="10" fillId="19" borderId="18" xfId="0" applyFont="1" applyFill="1" applyBorder="1" applyAlignment="1">
      <alignment horizontal="center" vertical="top" wrapText="1"/>
    </xf>
    <xf numFmtId="0" fontId="10" fillId="19" borderId="5" xfId="0" applyFont="1" applyFill="1" applyBorder="1" applyAlignment="1">
      <alignment horizontal="center" vertical="top" wrapText="1"/>
    </xf>
    <xf numFmtId="0" fontId="0" fillId="19" borderId="18" xfId="0" applyFont="1" applyFill="1" applyBorder="1" applyAlignment="1">
      <alignment horizontal="center"/>
    </xf>
    <xf numFmtId="0" fontId="0" fillId="19" borderId="5" xfId="0" applyFont="1" applyFill="1" applyBorder="1" applyAlignment="1">
      <alignment horizontal="center"/>
    </xf>
    <xf numFmtId="0" fontId="0" fillId="19" borderId="28" xfId="0" applyFont="1" applyFill="1" applyBorder="1" applyAlignment="1">
      <alignment horizontal="center"/>
    </xf>
    <xf numFmtId="0" fontId="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wrapText="1"/>
    </xf>
    <xf numFmtId="43" fontId="7" fillId="19" borderId="23" xfId="1" applyFont="1" applyFill="1" applyBorder="1"/>
    <xf numFmtId="43" fontId="7" fillId="19" borderId="38" xfId="1" applyFont="1" applyFill="1" applyBorder="1"/>
    <xf numFmtId="43" fontId="7" fillId="19" borderId="59" xfId="1" applyFont="1" applyFill="1" applyBorder="1"/>
    <xf numFmtId="43" fontId="12" fillId="19" borderId="31" xfId="3" applyNumberFormat="1" applyFont="1" applyFill="1" applyBorder="1"/>
    <xf numFmtId="43" fontId="12" fillId="19" borderId="58" xfId="3" applyNumberFormat="1" applyFont="1" applyFill="1" applyBorder="1"/>
    <xf numFmtId="43" fontId="12" fillId="19" borderId="30" xfId="3" applyNumberFormat="1" applyFont="1" applyFill="1" applyBorder="1"/>
    <xf numFmtId="43" fontId="12" fillId="19" borderId="36" xfId="3" applyNumberFormat="1" applyFont="1" applyFill="1" applyBorder="1"/>
    <xf numFmtId="43" fontId="12" fillId="19" borderId="37" xfId="3" applyNumberFormat="1" applyFont="1" applyFill="1" applyBorder="1"/>
    <xf numFmtId="0" fontId="0" fillId="19" borderId="34" xfId="0" applyFont="1" applyFill="1" applyBorder="1" applyAlignment="1">
      <alignment horizontal="right"/>
    </xf>
    <xf numFmtId="0" fontId="0" fillId="19" borderId="0" xfId="0" applyFont="1" applyFill="1" applyBorder="1" applyAlignment="1">
      <alignment horizontal="right"/>
    </xf>
    <xf numFmtId="0" fontId="0" fillId="19" borderId="0" xfId="0" applyFont="1" applyFill="1" applyBorder="1"/>
    <xf numFmtId="43" fontId="0" fillId="19" borderId="0" xfId="1" applyFont="1" applyFill="1" applyBorder="1"/>
    <xf numFmtId="0" fontId="7" fillId="19" borderId="27" xfId="9" applyFont="1" applyFill="1" applyBorder="1" applyAlignment="1">
      <alignment horizontal="center" vertical="center" wrapText="1"/>
    </xf>
    <xf numFmtId="0" fontId="7" fillId="19" borderId="15" xfId="9" applyFont="1" applyFill="1" applyBorder="1" applyAlignment="1">
      <alignment horizontal="center" vertical="center" wrapText="1"/>
    </xf>
    <xf numFmtId="0" fontId="10" fillId="19" borderId="16" xfId="0" applyFont="1" applyFill="1" applyBorder="1" applyAlignment="1">
      <alignment vertical="top" wrapText="1"/>
    </xf>
    <xf numFmtId="43" fontId="0" fillId="19" borderId="16" xfId="1" applyFont="1" applyFill="1" applyBorder="1"/>
    <xf numFmtId="43" fontId="0" fillId="19" borderId="32" xfId="1" applyFont="1" applyFill="1" applyBorder="1"/>
    <xf numFmtId="0" fontId="13" fillId="19" borderId="18" xfId="9" applyFont="1" applyFill="1" applyBorder="1" applyAlignment="1">
      <alignment horizontal="center" vertical="center" wrapText="1"/>
    </xf>
    <xf numFmtId="0" fontId="13" fillId="19" borderId="5" xfId="9" applyFont="1" applyFill="1" applyBorder="1" applyAlignment="1">
      <alignment horizontal="center" vertical="center" wrapText="1"/>
    </xf>
    <xf numFmtId="43" fontId="0" fillId="19" borderId="3" xfId="0" applyNumberFormat="1" applyFont="1" applyFill="1" applyBorder="1"/>
    <xf numFmtId="43" fontId="8" fillId="17" borderId="2" xfId="1" applyFont="1" applyFill="1" applyBorder="1"/>
    <xf numFmtId="43" fontId="8" fillId="17" borderId="3" xfId="1" applyFont="1" applyFill="1" applyBorder="1"/>
    <xf numFmtId="0" fontId="8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wrapText="1"/>
    </xf>
    <xf numFmtId="0" fontId="8" fillId="17" borderId="2" xfId="0" applyFont="1" applyFill="1" applyBorder="1" applyAlignment="1">
      <alignment horizontal="left" vertical="top" wrapText="1"/>
    </xf>
    <xf numFmtId="0" fontId="8" fillId="17" borderId="10" xfId="0" applyFont="1" applyFill="1" applyBorder="1" applyAlignment="1">
      <alignment vertical="top" wrapText="1"/>
    </xf>
    <xf numFmtId="0" fontId="8" fillId="17" borderId="10" xfId="0" applyFont="1" applyFill="1" applyBorder="1" applyAlignment="1">
      <alignment horizontal="left" vertical="top" wrapText="1"/>
    </xf>
    <xf numFmtId="43" fontId="8" fillId="17" borderId="10" xfId="1" applyFont="1" applyFill="1" applyBorder="1"/>
    <xf numFmtId="43" fontId="8" fillId="17" borderId="8" xfId="1" applyFont="1" applyFill="1" applyBorder="1"/>
    <xf numFmtId="43" fontId="10" fillId="17" borderId="45" xfId="1" applyFont="1" applyFill="1" applyBorder="1"/>
    <xf numFmtId="43" fontId="10" fillId="17" borderId="57" xfId="1" applyFont="1" applyFill="1" applyBorder="1"/>
    <xf numFmtId="43" fontId="0" fillId="17" borderId="13" xfId="1" applyFont="1" applyFill="1" applyBorder="1"/>
    <xf numFmtId="43" fontId="0" fillId="17" borderId="11" xfId="1" applyFont="1" applyFill="1" applyBorder="1"/>
    <xf numFmtId="0" fontId="0" fillId="17" borderId="10" xfId="0" applyFont="1" applyFill="1" applyBorder="1" applyAlignment="1"/>
    <xf numFmtId="43" fontId="0" fillId="17" borderId="10" xfId="1" applyFont="1" applyFill="1" applyBorder="1"/>
    <xf numFmtId="43" fontId="0" fillId="17" borderId="8" xfId="1" applyFont="1" applyFill="1" applyBorder="1"/>
    <xf numFmtId="43" fontId="7" fillId="17" borderId="26" xfId="0" applyNumberFormat="1" applyFont="1" applyFill="1" applyBorder="1"/>
    <xf numFmtId="43" fontId="7" fillId="17" borderId="45" xfId="1" applyFont="1" applyFill="1" applyBorder="1"/>
    <xf numFmtId="43" fontId="7" fillId="17" borderId="57" xfId="1" applyFont="1" applyFill="1" applyBorder="1"/>
    <xf numFmtId="43" fontId="7" fillId="17" borderId="37" xfId="1" applyFont="1" applyFill="1" applyBorder="1"/>
    <xf numFmtId="0" fontId="8" fillId="17" borderId="2" xfId="0" applyFont="1" applyFill="1" applyBorder="1" applyAlignment="1">
      <alignment horizontal="center" vertical="center" wrapText="1"/>
    </xf>
    <xf numFmtId="43" fontId="13" fillId="17" borderId="2" xfId="0" applyNumberFormat="1" applyFont="1" applyFill="1" applyBorder="1"/>
    <xf numFmtId="43" fontId="10" fillId="17" borderId="10" xfId="1" applyFont="1" applyFill="1" applyBorder="1"/>
    <xf numFmtId="43" fontId="10" fillId="17" borderId="8" xfId="1" applyFont="1" applyFill="1" applyBorder="1"/>
    <xf numFmtId="9" fontId="0" fillId="17" borderId="50" xfId="2" applyFont="1" applyFill="1" applyBorder="1"/>
    <xf numFmtId="43" fontId="0" fillId="17" borderId="41" xfId="0" applyNumberFormat="1" applyFill="1" applyBorder="1"/>
    <xf numFmtId="43" fontId="10" fillId="17" borderId="2" xfId="1" applyFont="1" applyFill="1" applyBorder="1" applyAlignment="1">
      <alignment horizontal="center"/>
    </xf>
    <xf numFmtId="0" fontId="8" fillId="17" borderId="18" xfId="0" applyFont="1" applyFill="1" applyBorder="1" applyAlignment="1">
      <alignment horizontal="left" vertical="top" wrapText="1"/>
    </xf>
    <xf numFmtId="0" fontId="8" fillId="17" borderId="42" xfId="0" applyFont="1" applyFill="1" applyBorder="1" applyAlignment="1">
      <alignment horizontal="left" vertical="top" wrapText="1"/>
    </xf>
    <xf numFmtId="0" fontId="13" fillId="17" borderId="2" xfId="0" applyFont="1" applyFill="1" applyBorder="1" applyAlignment="1">
      <alignment vertical="center" wrapText="1"/>
    </xf>
    <xf numFmtId="0" fontId="13" fillId="17" borderId="2" xfId="0" applyFont="1" applyFill="1" applyBorder="1" applyAlignment="1">
      <alignment vertical="center"/>
    </xf>
    <xf numFmtId="0" fontId="13" fillId="17" borderId="10" xfId="0" applyFont="1" applyFill="1" applyBorder="1" applyAlignment="1">
      <alignment vertical="center"/>
    </xf>
    <xf numFmtId="0" fontId="10" fillId="12" borderId="2" xfId="0" applyFont="1" applyFill="1" applyBorder="1" applyAlignment="1">
      <alignment horizontal="center" vertical="top" wrapText="1"/>
    </xf>
    <xf numFmtId="0" fontId="13" fillId="12" borderId="2" xfId="0" applyFont="1" applyFill="1" applyBorder="1" applyAlignment="1"/>
    <xf numFmtId="0" fontId="13" fillId="12" borderId="3" xfId="0" applyFont="1" applyFill="1" applyBorder="1" applyAlignment="1"/>
    <xf numFmtId="0" fontId="13" fillId="12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right"/>
    </xf>
    <xf numFmtId="0" fontId="10" fillId="12" borderId="2" xfId="0" applyFont="1" applyFill="1" applyBorder="1" applyAlignment="1">
      <alignment wrapText="1"/>
    </xf>
    <xf numFmtId="43" fontId="8" fillId="12" borderId="2" xfId="0" applyNumberFormat="1" applyFont="1" applyFill="1" applyBorder="1" applyAlignment="1">
      <alignment horizontal="center" vertical="center"/>
    </xf>
    <xf numFmtId="165" fontId="8" fillId="12" borderId="2" xfId="0" applyNumberFormat="1" applyFont="1" applyFill="1" applyBorder="1" applyAlignment="1">
      <alignment horizontal="center" vertical="center"/>
    </xf>
    <xf numFmtId="43" fontId="13" fillId="12" borderId="3" xfId="0" applyNumberFormat="1" applyFont="1" applyFill="1" applyBorder="1"/>
    <xf numFmtId="0" fontId="13" fillId="12" borderId="2" xfId="0" applyFont="1" applyFill="1" applyBorder="1" applyAlignment="1">
      <alignment horizontal="left" vertical="center" wrapText="1" indent="1"/>
    </xf>
    <xf numFmtId="0" fontId="13" fillId="12" borderId="2" xfId="0" applyFont="1" applyFill="1" applyBorder="1" applyAlignment="1">
      <alignment horizontal="center"/>
    </xf>
    <xf numFmtId="165" fontId="10" fillId="12" borderId="2" xfId="0" applyNumberFormat="1" applyFont="1" applyFill="1" applyBorder="1" applyAlignment="1">
      <alignment horizontal="center" vertical="center"/>
    </xf>
    <xf numFmtId="165" fontId="10" fillId="12" borderId="3" xfId="0" applyNumberFormat="1" applyFont="1" applyFill="1" applyBorder="1" applyAlignment="1">
      <alignment horizontal="center" vertical="center"/>
    </xf>
    <xf numFmtId="165" fontId="10" fillId="12" borderId="2" xfId="0" applyNumberFormat="1" applyFont="1" applyFill="1" applyBorder="1" applyAlignment="1"/>
    <xf numFmtId="165" fontId="10" fillId="12" borderId="3" xfId="0" applyNumberFormat="1" applyFont="1" applyFill="1" applyBorder="1" applyAlignment="1"/>
    <xf numFmtId="0" fontId="7" fillId="12" borderId="2" xfId="9" applyFont="1" applyFill="1" applyBorder="1" applyAlignment="1">
      <alignment horizontal="center" vertical="center" wrapText="1"/>
    </xf>
    <xf numFmtId="0" fontId="8" fillId="12" borderId="2" xfId="0" applyFont="1" applyFill="1" applyBorder="1"/>
    <xf numFmtId="0" fontId="8" fillId="12" borderId="3" xfId="0" applyFont="1" applyFill="1" applyBorder="1" applyAlignment="1"/>
    <xf numFmtId="0" fontId="13" fillId="12" borderId="2" xfId="9" applyFont="1" applyFill="1" applyBorder="1" applyAlignment="1">
      <alignment horizontal="center" vertical="center" wrapText="1"/>
    </xf>
    <xf numFmtId="0" fontId="13" fillId="12" borderId="2" xfId="9" applyFont="1" applyFill="1" applyBorder="1" applyAlignment="1">
      <alignment vertical="center" wrapText="1"/>
    </xf>
    <xf numFmtId="165" fontId="13" fillId="12" borderId="2" xfId="9" applyNumberFormat="1" applyFont="1" applyFill="1" applyBorder="1" applyAlignment="1">
      <alignment horizontal="left" vertical="center"/>
    </xf>
    <xf numFmtId="165" fontId="13" fillId="12" borderId="3" xfId="9" applyNumberFormat="1" applyFont="1" applyFill="1" applyBorder="1" applyAlignment="1">
      <alignment horizontal="left" vertical="center"/>
    </xf>
    <xf numFmtId="41" fontId="0" fillId="12" borderId="2" xfId="9" applyNumberFormat="1" applyFont="1" applyFill="1" applyBorder="1" applyAlignment="1">
      <alignment horizontal="center" vertical="center"/>
    </xf>
    <xf numFmtId="43" fontId="13" fillId="12" borderId="3" xfId="10" applyNumberFormat="1" applyFont="1" applyFill="1" applyBorder="1" applyAlignment="1">
      <alignment horizontal="center" vertical="center" wrapText="1"/>
    </xf>
    <xf numFmtId="0" fontId="13" fillId="12" borderId="2" xfId="9" applyFont="1" applyFill="1" applyBorder="1" applyAlignment="1">
      <alignment horizontal="justify" vertical="center" wrapText="1"/>
    </xf>
    <xf numFmtId="0" fontId="13" fillId="12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wrapText="1"/>
    </xf>
    <xf numFmtId="43" fontId="45" fillId="8" borderId="31" xfId="1" applyFont="1" applyFill="1" applyBorder="1"/>
    <xf numFmtId="43" fontId="45" fillId="8" borderId="58" xfId="1" applyFont="1" applyFill="1" applyBorder="1"/>
    <xf numFmtId="9" fontId="39" fillId="0" borderId="52" xfId="2" applyFont="1" applyBorder="1"/>
    <xf numFmtId="43" fontId="45" fillId="8" borderId="53" xfId="1" applyFont="1" applyFill="1" applyBorder="1"/>
    <xf numFmtId="43" fontId="44" fillId="8" borderId="45" xfId="1" applyFont="1" applyFill="1" applyBorder="1"/>
    <xf numFmtId="43" fontId="44" fillId="8" borderId="57" xfId="1" applyFont="1" applyFill="1" applyBorder="1"/>
    <xf numFmtId="9" fontId="37" fillId="0" borderId="7" xfId="2" applyFont="1" applyBorder="1"/>
    <xf numFmtId="43" fontId="44" fillId="8" borderId="37" xfId="1" applyFont="1" applyFill="1" applyBorder="1"/>
    <xf numFmtId="43" fontId="46" fillId="0" borderId="2" xfId="0" applyNumberFormat="1" applyFont="1" applyFill="1" applyBorder="1" applyAlignment="1">
      <alignment horizontal="center" vertical="center"/>
    </xf>
    <xf numFmtId="165" fontId="46" fillId="0" borderId="2" xfId="0" applyNumberFormat="1" applyFont="1" applyFill="1" applyBorder="1" applyAlignment="1">
      <alignment horizontal="center" vertical="center"/>
    </xf>
    <xf numFmtId="43" fontId="47" fillId="0" borderId="19" xfId="0" applyNumberFormat="1" applyFont="1" applyBorder="1"/>
    <xf numFmtId="9" fontId="37" fillId="0" borderId="34" xfId="2" applyFont="1" applyBorder="1"/>
    <xf numFmtId="43" fontId="37" fillId="0" borderId="51" xfId="0" applyNumberFormat="1" applyFont="1" applyBorder="1"/>
    <xf numFmtId="43" fontId="0" fillId="17" borderId="2" xfId="0" applyNumberForma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43" fontId="36" fillId="6" borderId="12" xfId="1" applyFont="1" applyFill="1" applyBorder="1" applyAlignment="1">
      <alignment vertical="center" wrapText="1"/>
    </xf>
    <xf numFmtId="43" fontId="36" fillId="6" borderId="55" xfId="1" applyFont="1" applyFill="1" applyBorder="1" applyAlignment="1">
      <alignment vertical="center" wrapText="1"/>
    </xf>
    <xf numFmtId="9" fontId="37" fillId="0" borderId="51" xfId="2" applyFont="1" applyBorder="1"/>
    <xf numFmtId="0" fontId="37" fillId="0" borderId="26" xfId="0" applyFont="1" applyBorder="1"/>
    <xf numFmtId="9" fontId="35" fillId="0" borderId="52" xfId="2" applyFont="1" applyBorder="1"/>
    <xf numFmtId="43" fontId="43" fillId="8" borderId="30" xfId="1" applyFont="1" applyFill="1" applyBorder="1"/>
    <xf numFmtId="0" fontId="0" fillId="16" borderId="32" xfId="0" applyFill="1" applyBorder="1"/>
    <xf numFmtId="0" fontId="0" fillId="17" borderId="32" xfId="0" applyFill="1" applyBorder="1"/>
    <xf numFmtId="0" fontId="0" fillId="0" borderId="3" xfId="0" applyBorder="1" applyAlignment="1">
      <alignment wrapText="1"/>
    </xf>
    <xf numFmtId="0" fontId="0" fillId="0" borderId="38" xfId="0" applyBorder="1" applyAlignment="1">
      <alignment wrapText="1"/>
    </xf>
    <xf numFmtId="0" fontId="0" fillId="16" borderId="15" xfId="0" applyFill="1" applyBorder="1"/>
    <xf numFmtId="0" fontId="0" fillId="17" borderId="12" xfId="0" applyFill="1" applyBorder="1"/>
    <xf numFmtId="0" fontId="0" fillId="0" borderId="5" xfId="0" applyBorder="1" applyAlignment="1">
      <alignment wrapText="1"/>
    </xf>
    <xf numFmtId="0" fontId="0" fillId="0" borderId="22" xfId="0" applyBorder="1" applyAlignment="1">
      <alignment wrapText="1"/>
    </xf>
    <xf numFmtId="43" fontId="0" fillId="16" borderId="78" xfId="1" applyFont="1" applyFill="1" applyBorder="1"/>
    <xf numFmtId="43" fontId="0" fillId="17" borderId="64" xfId="1" applyFont="1" applyFill="1" applyBorder="1"/>
    <xf numFmtId="43" fontId="7" fillId="0" borderId="16" xfId="1" applyFont="1" applyBorder="1" applyAlignment="1">
      <alignment horizontal="center"/>
    </xf>
    <xf numFmtId="43" fontId="7" fillId="0" borderId="17" xfId="1" applyFont="1" applyBorder="1" applyAlignment="1">
      <alignment horizontal="center"/>
    </xf>
    <xf numFmtId="43" fontId="0" fillId="0" borderId="19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43" xfId="1" applyFont="1" applyBorder="1" applyAlignment="1">
      <alignment horizontal="center" vertical="center"/>
    </xf>
    <xf numFmtId="43" fontId="29" fillId="14" borderId="67" xfId="1" applyFont="1" applyFill="1" applyBorder="1" applyAlignment="1">
      <alignment horizontal="center" vertical="center"/>
    </xf>
    <xf numFmtId="43" fontId="0" fillId="0" borderId="43" xfId="1" applyFont="1" applyBorder="1"/>
    <xf numFmtId="0" fontId="0" fillId="12" borderId="0" xfId="0" applyFill="1"/>
    <xf numFmtId="43" fontId="0" fillId="12" borderId="0" xfId="1" applyFont="1" applyFill="1"/>
    <xf numFmtId="0" fontId="0" fillId="12" borderId="0" xfId="0" applyFill="1" applyAlignment="1">
      <alignment wrapText="1"/>
    </xf>
    <xf numFmtId="0" fontId="0" fillId="12" borderId="32" xfId="0" applyFill="1" applyBorder="1"/>
    <xf numFmtId="0" fontId="0" fillId="12" borderId="15" xfId="0" applyFill="1" applyBorder="1"/>
    <xf numFmtId="43" fontId="0" fillId="12" borderId="78" xfId="1" applyFont="1" applyFill="1" applyBorder="1"/>
    <xf numFmtId="0" fontId="0" fillId="12" borderId="3" xfId="0" applyFill="1" applyBorder="1"/>
    <xf numFmtId="0" fontId="0" fillId="12" borderId="5" xfId="0" applyFill="1" applyBorder="1"/>
    <xf numFmtId="43" fontId="6" fillId="12" borderId="64" xfId="1" applyFont="1" applyFill="1" applyBorder="1"/>
    <xf numFmtId="0" fontId="0" fillId="12" borderId="38" xfId="0" applyFill="1" applyBorder="1" applyAlignment="1">
      <alignment wrapText="1"/>
    </xf>
    <xf numFmtId="0" fontId="0" fillId="12" borderId="22" xfId="0" applyFill="1" applyBorder="1" applyAlignment="1">
      <alignment wrapText="1"/>
    </xf>
    <xf numFmtId="43" fontId="0" fillId="12" borderId="74" xfId="1" applyFont="1" applyFill="1" applyBorder="1"/>
    <xf numFmtId="43" fontId="29" fillId="12" borderId="45" xfId="1" applyFont="1" applyFill="1" applyBorder="1"/>
    <xf numFmtId="43" fontId="29" fillId="12" borderId="7" xfId="1" applyFont="1" applyFill="1" applyBorder="1"/>
    <xf numFmtId="43" fontId="7" fillId="12" borderId="67" xfId="1" applyFont="1" applyFill="1" applyBorder="1"/>
    <xf numFmtId="0" fontId="0" fillId="17" borderId="6" xfId="0" applyFill="1" applyBorder="1" applyAlignment="1">
      <alignment horizontal="left" vertical="center"/>
    </xf>
    <xf numFmtId="43" fontId="0" fillId="17" borderId="6" xfId="0" applyNumberFormat="1" applyFill="1" applyBorder="1" applyAlignment="1">
      <alignment horizontal="center" vertical="center"/>
    </xf>
    <xf numFmtId="43" fontId="0" fillId="17" borderId="6" xfId="1" applyFont="1" applyFill="1" applyBorder="1"/>
    <xf numFmtId="43" fontId="0" fillId="0" borderId="6" xfId="1" applyFont="1" applyBorder="1" applyAlignment="1">
      <alignment horizontal="center" vertical="center"/>
    </xf>
    <xf numFmtId="43" fontId="0" fillId="0" borderId="79" xfId="1" applyFont="1" applyBorder="1" applyAlignment="1">
      <alignment horizontal="center" vertical="center"/>
    </xf>
    <xf numFmtId="43" fontId="29" fillId="14" borderId="57" xfId="11" applyNumberFormat="1" applyBorder="1" applyAlignment="1">
      <alignment horizontal="center" vertical="center"/>
    </xf>
    <xf numFmtId="43" fontId="7" fillId="0" borderId="13" xfId="1" applyFont="1" applyBorder="1" applyAlignment="1">
      <alignment horizontal="center"/>
    </xf>
    <xf numFmtId="43" fontId="7" fillId="0" borderId="47" xfId="1" applyFont="1" applyBorder="1" applyAlignment="1">
      <alignment horizontal="center"/>
    </xf>
    <xf numFmtId="43" fontId="29" fillId="14" borderId="44" xfId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43" fontId="0" fillId="16" borderId="13" xfId="0" applyNumberForma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43" fontId="0" fillId="8" borderId="5" xfId="2" applyNumberFormat="1" applyFont="1" applyFill="1" applyBorder="1" applyAlignment="1">
      <alignment horizontal="center" vertical="center"/>
    </xf>
    <xf numFmtId="9" fontId="0" fillId="17" borderId="5" xfId="2" applyFont="1" applyFill="1" applyBorder="1" applyAlignment="1">
      <alignment horizontal="center" vertical="center"/>
    </xf>
    <xf numFmtId="9" fontId="0" fillId="17" borderId="9" xfId="2" applyFont="1" applyFill="1" applyBorder="1" applyAlignment="1">
      <alignment horizontal="center" vertical="center"/>
    </xf>
    <xf numFmtId="9" fontId="0" fillId="17" borderId="48" xfId="2" applyFont="1" applyFill="1" applyBorder="1" applyAlignment="1">
      <alignment horizontal="center" vertical="center"/>
    </xf>
    <xf numFmtId="43" fontId="29" fillId="14" borderId="39" xfId="11" applyNumberFormat="1" applyBorder="1" applyAlignment="1">
      <alignment horizontal="center" vertical="center"/>
    </xf>
    <xf numFmtId="9" fontId="0" fillId="17" borderId="79" xfId="2" applyFont="1" applyFill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43" fontId="0" fillId="0" borderId="13" xfId="1" applyFont="1" applyBorder="1" applyAlignment="1">
      <alignment vertical="center" wrapText="1"/>
    </xf>
    <xf numFmtId="43" fontId="29" fillId="14" borderId="67" xfId="1" applyFont="1" applyFill="1" applyBorder="1"/>
    <xf numFmtId="43" fontId="0" fillId="0" borderId="26" xfId="1" applyFont="1" applyBorder="1"/>
    <xf numFmtId="43" fontId="7" fillId="14" borderId="45" xfId="1" applyFont="1" applyFill="1" applyBorder="1"/>
    <xf numFmtId="43" fontId="7" fillId="14" borderId="45" xfId="11" applyNumberFormat="1" applyFont="1" applyBorder="1" applyAlignment="1">
      <alignment horizontal="center" vertical="center"/>
    </xf>
    <xf numFmtId="9" fontId="7" fillId="14" borderId="67" xfId="11" applyNumberFormat="1" applyFont="1" applyBorder="1" applyAlignment="1">
      <alignment horizontal="center" vertical="center"/>
    </xf>
    <xf numFmtId="9" fontId="0" fillId="0" borderId="47" xfId="2" applyFont="1" applyBorder="1" applyAlignment="1">
      <alignment horizontal="center" vertical="center" wrapText="1"/>
    </xf>
    <xf numFmtId="0" fontId="0" fillId="0" borderId="83" xfId="0" applyBorder="1"/>
    <xf numFmtId="0" fontId="0" fillId="0" borderId="84" xfId="0" applyFont="1" applyBorder="1" applyAlignment="1">
      <alignment horizontal="center" vertical="center"/>
    </xf>
    <xf numFmtId="43" fontId="0" fillId="0" borderId="89" xfId="1" applyFont="1" applyBorder="1"/>
    <xf numFmtId="43" fontId="0" fillId="0" borderId="90" xfId="1" applyFont="1" applyBorder="1"/>
    <xf numFmtId="0" fontId="12" fillId="2" borderId="69" xfId="3" applyFont="1" applyBorder="1" applyAlignment="1">
      <alignment horizontal="center" vertical="center"/>
    </xf>
    <xf numFmtId="0" fontId="12" fillId="2" borderId="45" xfId="3" applyFont="1" applyBorder="1" applyAlignment="1">
      <alignment horizontal="center" vertical="center"/>
    </xf>
    <xf numFmtId="43" fontId="12" fillId="2" borderId="45" xfId="3" applyNumberFormat="1" applyFont="1" applyBorder="1" applyAlignment="1">
      <alignment horizontal="center" vertical="center"/>
    </xf>
    <xf numFmtId="43" fontId="12" fillId="2" borderId="45" xfId="3" applyNumberFormat="1" applyFont="1" applyBorder="1" applyAlignment="1">
      <alignment horizontal="center" vertical="center" wrapText="1"/>
    </xf>
    <xf numFmtId="0" fontId="12" fillId="2" borderId="45" xfId="3" applyFont="1" applyBorder="1" applyAlignment="1">
      <alignment horizontal="center" vertical="center" wrapText="1"/>
    </xf>
    <xf numFmtId="0" fontId="12" fillId="2" borderId="67" xfId="3" applyFont="1" applyBorder="1" applyAlignment="1">
      <alignment horizontal="center" vertical="center" wrapText="1"/>
    </xf>
    <xf numFmtId="9" fontId="0" fillId="0" borderId="0" xfId="2" applyFont="1" applyBorder="1" applyAlignment="1">
      <alignment wrapText="1"/>
    </xf>
    <xf numFmtId="43" fontId="0" fillId="20" borderId="26" xfId="0" applyNumberFormat="1" applyFill="1" applyBorder="1"/>
    <xf numFmtId="43" fontId="0" fillId="8" borderId="0" xfId="1" applyFont="1" applyFill="1"/>
    <xf numFmtId="43" fontId="12" fillId="2" borderId="45" xfId="1" applyFont="1" applyFill="1" applyBorder="1" applyAlignment="1">
      <alignment horizontal="center" vertical="center" wrapText="1"/>
    </xf>
    <xf numFmtId="43" fontId="7" fillId="14" borderId="45" xfId="1" applyFont="1" applyFill="1" applyBorder="1" applyAlignment="1">
      <alignment horizontal="center"/>
    </xf>
    <xf numFmtId="43" fontId="0" fillId="16" borderId="0" xfId="1" applyFont="1" applyFill="1"/>
    <xf numFmtId="43" fontId="0" fillId="17" borderId="0" xfId="1" applyFont="1" applyFill="1"/>
    <xf numFmtId="43" fontId="50" fillId="16" borderId="2" xfId="1" applyFont="1" applyFill="1" applyBorder="1" applyAlignment="1">
      <alignment horizontal="left" vertical="center"/>
    </xf>
    <xf numFmtId="43" fontId="50" fillId="17" borderId="2" xfId="1" applyFont="1" applyFill="1" applyBorder="1" applyAlignment="1">
      <alignment horizontal="center" vertical="center"/>
    </xf>
    <xf numFmtId="9" fontId="51" fillId="5" borderId="88" xfId="6" applyNumberFormat="1" applyFont="1" applyBorder="1" applyAlignment="1">
      <alignment horizontal="center" vertical="center"/>
    </xf>
    <xf numFmtId="0" fontId="0" fillId="21" borderId="16" xfId="0" applyFill="1" applyBorder="1" applyAlignment="1">
      <alignment horizontal="left" vertical="center"/>
    </xf>
    <xf numFmtId="43" fontId="0" fillId="21" borderId="16" xfId="1" applyFont="1" applyFill="1" applyBorder="1" applyAlignment="1">
      <alignment horizontal="center" vertical="center"/>
    </xf>
    <xf numFmtId="43" fontId="0" fillId="21" borderId="16" xfId="0" applyNumberFormat="1" applyFill="1" applyBorder="1" applyAlignment="1">
      <alignment horizontal="center" vertical="center"/>
    </xf>
    <xf numFmtId="9" fontId="0" fillId="21" borderId="17" xfId="2" applyFont="1" applyFill="1" applyBorder="1" applyAlignment="1">
      <alignment horizontal="center" vertical="center"/>
    </xf>
    <xf numFmtId="9" fontId="0" fillId="21" borderId="24" xfId="2" applyFont="1" applyFill="1" applyBorder="1" applyAlignment="1">
      <alignment horizontal="center" vertical="center"/>
    </xf>
    <xf numFmtId="43" fontId="7" fillId="14" borderId="45" xfId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left" vertical="center" wrapText="1"/>
    </xf>
    <xf numFmtId="43" fontId="12" fillId="2" borderId="57" xfId="1" applyFont="1" applyFill="1" applyBorder="1" applyAlignment="1">
      <alignment horizontal="center" vertical="center" wrapText="1"/>
    </xf>
    <xf numFmtId="43" fontId="0" fillId="0" borderId="11" xfId="1" applyFont="1" applyBorder="1" applyAlignment="1">
      <alignment vertical="center" wrapText="1"/>
    </xf>
    <xf numFmtId="43" fontId="7" fillId="14" borderId="57" xfId="1" applyFont="1" applyFill="1" applyBorder="1" applyAlignment="1">
      <alignment horizontal="center"/>
    </xf>
    <xf numFmtId="43" fontId="7" fillId="14" borderId="57" xfId="1" applyFont="1" applyFill="1" applyBorder="1" applyAlignment="1">
      <alignment horizontal="center" vertical="center"/>
    </xf>
    <xf numFmtId="43" fontId="0" fillId="16" borderId="3" xfId="1" applyFont="1" applyFill="1" applyBorder="1" applyAlignment="1">
      <alignment horizontal="center" vertical="center"/>
    </xf>
    <xf numFmtId="43" fontId="50" fillId="17" borderId="6" xfId="1" applyFont="1" applyFill="1" applyBorder="1" applyAlignment="1">
      <alignment horizontal="center"/>
    </xf>
    <xf numFmtId="43" fontId="50" fillId="17" borderId="2" xfId="1" applyFont="1" applyFill="1" applyBorder="1" applyAlignment="1">
      <alignment vertical="center"/>
    </xf>
    <xf numFmtId="43" fontId="0" fillId="0" borderId="0" xfId="0" applyNumberFormat="1" applyBorder="1" applyAlignment="1">
      <alignment wrapText="1"/>
    </xf>
    <xf numFmtId="9" fontId="0" fillId="8" borderId="51" xfId="2" applyFont="1" applyFill="1" applyBorder="1"/>
    <xf numFmtId="9" fontId="0" fillId="8" borderId="50" xfId="2" applyFont="1" applyFill="1" applyBorder="1"/>
    <xf numFmtId="4" fontId="0" fillId="0" borderId="0" xfId="0" applyNumberFormat="1"/>
    <xf numFmtId="43" fontId="0" fillId="16" borderId="2" xfId="1" applyFont="1" applyFill="1" applyBorder="1" applyAlignment="1">
      <alignment horizontal="left" vertical="center"/>
    </xf>
    <xf numFmtId="9" fontId="0" fillId="16" borderId="19" xfId="2" applyFont="1" applyFill="1" applyBorder="1" applyAlignment="1">
      <alignment horizontal="center" vertical="center"/>
    </xf>
    <xf numFmtId="43" fontId="0" fillId="17" borderId="2" xfId="1" applyFont="1" applyFill="1" applyBorder="1" applyAlignment="1">
      <alignment horizontal="center" vertical="center"/>
    </xf>
    <xf numFmtId="9" fontId="0" fillId="17" borderId="19" xfId="2" applyFont="1" applyFill="1" applyBorder="1" applyAlignment="1">
      <alignment horizontal="center" vertical="center"/>
    </xf>
    <xf numFmtId="43" fontId="0" fillId="16" borderId="13" xfId="1" applyFont="1" applyFill="1" applyBorder="1" applyAlignment="1">
      <alignment horizontal="center" vertical="center"/>
    </xf>
    <xf numFmtId="43" fontId="0" fillId="17" borderId="10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16" borderId="5" xfId="2" applyNumberFormat="1" applyFont="1" applyFill="1" applyBorder="1" applyAlignment="1">
      <alignment horizontal="center" vertical="center"/>
    </xf>
    <xf numFmtId="9" fontId="0" fillId="16" borderId="5" xfId="2" applyFont="1" applyFill="1" applyBorder="1" applyAlignment="1">
      <alignment horizontal="center" vertical="center"/>
    </xf>
    <xf numFmtId="43" fontId="0" fillId="21" borderId="31" xfId="0" applyNumberFormat="1" applyFill="1" applyBorder="1" applyAlignment="1">
      <alignment horizontal="center" vertical="center"/>
    </xf>
    <xf numFmtId="0" fontId="0" fillId="21" borderId="31" xfId="0" applyFill="1" applyBorder="1" applyAlignment="1">
      <alignment horizontal="left" vertical="center" wrapText="1"/>
    </xf>
    <xf numFmtId="43" fontId="0" fillId="21" borderId="31" xfId="1" applyFont="1" applyFill="1" applyBorder="1" applyAlignment="1">
      <alignment horizontal="center" vertical="center"/>
    </xf>
    <xf numFmtId="0" fontId="0" fillId="21" borderId="2" xfId="0" applyFill="1" applyBorder="1" applyAlignment="1">
      <alignment horizontal="left" vertical="center" wrapText="1"/>
    </xf>
    <xf numFmtId="43" fontId="0" fillId="21" borderId="2" xfId="1" applyFont="1" applyFill="1" applyBorder="1" applyAlignment="1">
      <alignment horizontal="center" vertical="center"/>
    </xf>
    <xf numFmtId="43" fontId="0" fillId="21" borderId="2" xfId="0" applyNumberFormat="1" applyFill="1" applyBorder="1" applyAlignment="1">
      <alignment horizontal="center" vertical="center"/>
    </xf>
    <xf numFmtId="0" fontId="7" fillId="21" borderId="70" xfId="0" applyFont="1" applyFill="1" applyBorder="1" applyAlignment="1">
      <alignment horizontal="center" vertical="center"/>
    </xf>
    <xf numFmtId="0" fontId="7" fillId="21" borderId="66" xfId="0" applyFont="1" applyFill="1" applyBorder="1" applyAlignment="1">
      <alignment horizontal="center" vertical="center" wrapText="1"/>
    </xf>
    <xf numFmtId="0" fontId="7" fillId="21" borderId="92" xfId="0" applyFont="1" applyFill="1" applyBorder="1" applyAlignment="1">
      <alignment horizontal="center" vertical="center" wrapText="1"/>
    </xf>
    <xf numFmtId="0" fontId="7" fillId="17" borderId="86" xfId="0" applyFont="1" applyFill="1" applyBorder="1" applyAlignment="1">
      <alignment horizontal="center" vertical="center"/>
    </xf>
    <xf numFmtId="0" fontId="7" fillId="17" borderId="83" xfId="0" applyFont="1" applyFill="1" applyBorder="1" applyAlignment="1">
      <alignment horizontal="center" vertical="center"/>
    </xf>
    <xf numFmtId="43" fontId="0" fillId="16" borderId="2" xfId="1" applyFont="1" applyFill="1" applyBorder="1" applyAlignment="1">
      <alignment horizontal="left" vertical="center" wrapText="1"/>
    </xf>
    <xf numFmtId="43" fontId="0" fillId="17" borderId="2" xfId="1" applyFont="1" applyFill="1" applyBorder="1" applyAlignment="1">
      <alignment horizontal="left" vertical="center"/>
    </xf>
    <xf numFmtId="43" fontId="0" fillId="17" borderId="6" xfId="1" applyFont="1" applyFill="1" applyBorder="1" applyAlignment="1">
      <alignment horizontal="left" vertical="center" wrapText="1"/>
    </xf>
    <xf numFmtId="43" fontId="0" fillId="17" borderId="2" xfId="1" applyFont="1" applyFill="1" applyBorder="1" applyAlignment="1">
      <alignment horizontal="left" vertical="center" wrapText="1"/>
    </xf>
    <xf numFmtId="43" fontId="0" fillId="21" borderId="16" xfId="1" applyFont="1" applyFill="1" applyBorder="1" applyAlignment="1">
      <alignment horizontal="left" vertical="center" wrapText="1"/>
    </xf>
    <xf numFmtId="43" fontId="0" fillId="21" borderId="2" xfId="1" applyFont="1" applyFill="1" applyBorder="1" applyAlignment="1">
      <alignment horizontal="left" vertical="center" wrapText="1"/>
    </xf>
    <xf numFmtId="43" fontId="0" fillId="21" borderId="31" xfId="1" applyFont="1" applyFill="1" applyBorder="1" applyAlignment="1">
      <alignment horizontal="left" vertical="center" wrapText="1"/>
    </xf>
    <xf numFmtId="43" fontId="0" fillId="21" borderId="32" xfId="1" applyFont="1" applyFill="1" applyBorder="1" applyAlignment="1">
      <alignment horizontal="center" vertical="center"/>
    </xf>
    <xf numFmtId="43" fontId="0" fillId="21" borderId="3" xfId="1" applyFont="1" applyFill="1" applyBorder="1" applyAlignment="1">
      <alignment horizontal="center" vertical="center"/>
    </xf>
    <xf numFmtId="43" fontId="0" fillId="21" borderId="58" xfId="1" applyFont="1" applyFill="1" applyBorder="1" applyAlignment="1">
      <alignment horizontal="center" vertical="center"/>
    </xf>
    <xf numFmtId="43" fontId="53" fillId="5" borderId="88" xfId="6" applyNumberFormat="1" applyFont="1" applyBorder="1" applyAlignment="1">
      <alignment horizontal="center" vertical="center"/>
    </xf>
    <xf numFmtId="43" fontId="53" fillId="5" borderId="88" xfId="1" applyFont="1" applyFill="1" applyBorder="1" applyAlignment="1">
      <alignment horizontal="center" vertical="center"/>
    </xf>
    <xf numFmtId="43" fontId="7" fillId="14" borderId="45" xfId="1" applyFont="1" applyFill="1" applyBorder="1" applyAlignment="1">
      <alignment vertical="center"/>
    </xf>
    <xf numFmtId="43" fontId="0" fillId="0" borderId="0" xfId="1" applyFont="1" applyAlignment="1">
      <alignment horizontal="left"/>
    </xf>
    <xf numFmtId="43" fontId="0" fillId="0" borderId="0" xfId="1" applyFont="1" applyAlignment="1">
      <alignment wrapText="1"/>
    </xf>
    <xf numFmtId="43" fontId="5" fillId="22" borderId="0" xfId="12" applyNumberFormat="1" applyFont="1"/>
    <xf numFmtId="43" fontId="0" fillId="16" borderId="13" xfId="1" applyFont="1" applyFill="1" applyBorder="1" applyAlignment="1">
      <alignment horizontal="right" vertical="center"/>
    </xf>
    <xf numFmtId="43" fontId="0" fillId="16" borderId="13" xfId="1" applyFont="1" applyFill="1" applyBorder="1" applyAlignment="1">
      <alignment horizontal="center" vertical="center"/>
    </xf>
    <xf numFmtId="43" fontId="0" fillId="16" borderId="10" xfId="1" applyFont="1" applyFill="1" applyBorder="1" applyAlignment="1">
      <alignment horizontal="center" vertical="center"/>
    </xf>
    <xf numFmtId="43" fontId="0" fillId="17" borderId="10" xfId="1" applyFont="1" applyFill="1" applyBorder="1" applyAlignment="1">
      <alignment horizontal="center" vertical="center"/>
    </xf>
    <xf numFmtId="43" fontId="0" fillId="16" borderId="10" xfId="1" applyFont="1" applyFill="1" applyBorder="1" applyAlignment="1">
      <alignment horizontal="right" vertical="center"/>
    </xf>
    <xf numFmtId="0" fontId="7" fillId="17" borderId="86" xfId="0" applyFont="1" applyFill="1" applyBorder="1" applyAlignment="1">
      <alignment horizontal="center" vertical="center"/>
    </xf>
    <xf numFmtId="43" fontId="7" fillId="0" borderId="0" xfId="1" applyFont="1" applyBorder="1" applyAlignment="1">
      <alignment horizontal="center"/>
    </xf>
    <xf numFmtId="43" fontId="0" fillId="16" borderId="6" xfId="1" applyFont="1" applyFill="1" applyBorder="1" applyAlignment="1">
      <alignment horizontal="right" vertical="center"/>
    </xf>
    <xf numFmtId="43" fontId="0" fillId="0" borderId="0" xfId="1" applyFont="1" applyBorder="1" applyAlignment="1">
      <alignment horizontal="center" vertical="center"/>
    </xf>
    <xf numFmtId="43" fontId="0" fillId="16" borderId="2" xfId="1" applyFont="1" applyFill="1" applyBorder="1" applyAlignment="1">
      <alignment horizontal="right" vertical="center"/>
    </xf>
    <xf numFmtId="43" fontId="0" fillId="16" borderId="2" xfId="1" applyFont="1" applyFill="1" applyBorder="1" applyAlignment="1">
      <alignment horizontal="right"/>
    </xf>
    <xf numFmtId="43" fontId="0" fillId="16" borderId="13" xfId="1" applyFont="1" applyFill="1" applyBorder="1" applyAlignment="1">
      <alignment horizontal="right"/>
    </xf>
    <xf numFmtId="43" fontId="0" fillId="16" borderId="10" xfId="1" applyFont="1" applyFill="1" applyBorder="1" applyAlignment="1">
      <alignment horizontal="right"/>
    </xf>
    <xf numFmtId="0" fontId="0" fillId="16" borderId="10" xfId="0" applyFill="1" applyBorder="1" applyAlignment="1">
      <alignment horizontal="left" vertical="center" wrapText="1"/>
    </xf>
    <xf numFmtId="43" fontId="0" fillId="16" borderId="10" xfId="1" applyFont="1" applyFill="1" applyBorder="1" applyAlignment="1">
      <alignment horizontal="left" vertical="center" wrapText="1"/>
    </xf>
    <xf numFmtId="43" fontId="50" fillId="16" borderId="10" xfId="1" applyFont="1" applyFill="1" applyBorder="1" applyAlignment="1">
      <alignment horizontal="right" vertical="center"/>
    </xf>
    <xf numFmtId="43" fontId="55" fillId="16" borderId="10" xfId="1" applyFont="1" applyFill="1" applyBorder="1" applyAlignment="1">
      <alignment horizontal="right" vertical="center"/>
    </xf>
    <xf numFmtId="43" fontId="55" fillId="16" borderId="8" xfId="1" applyFont="1" applyFill="1" applyBorder="1" applyAlignment="1">
      <alignment horizontal="right" vertical="center"/>
    </xf>
    <xf numFmtId="0" fontId="7" fillId="16" borderId="83" xfId="0" applyFont="1" applyFill="1" applyBorder="1" applyAlignment="1">
      <alignment horizontal="center" vertical="center"/>
    </xf>
    <xf numFmtId="43" fontId="50" fillId="16" borderId="2" xfId="1" applyFont="1" applyFill="1" applyBorder="1" applyAlignment="1">
      <alignment horizontal="right" vertical="center"/>
    </xf>
    <xf numFmtId="43" fontId="55" fillId="16" borderId="2" xfId="1" applyFont="1" applyFill="1" applyBorder="1" applyAlignment="1">
      <alignment horizontal="right" vertical="center"/>
    </xf>
    <xf numFmtId="43" fontId="0" fillId="17" borderId="2" xfId="1" applyFont="1" applyFill="1" applyBorder="1" applyAlignment="1">
      <alignment vertical="center"/>
    </xf>
    <xf numFmtId="43" fontId="0" fillId="17" borderId="2" xfId="1" applyFont="1" applyFill="1" applyBorder="1" applyAlignment="1"/>
    <xf numFmtId="43" fontId="0" fillId="17" borderId="10" xfId="1" applyFont="1" applyFill="1" applyBorder="1" applyAlignment="1"/>
    <xf numFmtId="43" fontId="0" fillId="17" borderId="13" xfId="1" applyFont="1" applyFill="1" applyBorder="1" applyAlignment="1"/>
    <xf numFmtId="43" fontId="0" fillId="17" borderId="6" xfId="1" applyFont="1" applyFill="1" applyBorder="1" applyAlignment="1"/>
    <xf numFmtId="43" fontId="0" fillId="17" borderId="6" xfId="1" applyFont="1" applyFill="1" applyBorder="1" applyAlignment="1">
      <alignment vertical="center"/>
    </xf>
    <xf numFmtId="43" fontId="50" fillId="17" borderId="6" xfId="1" applyFont="1" applyFill="1" applyBorder="1" applyAlignment="1"/>
    <xf numFmtId="43" fontId="50" fillId="17" borderId="6" xfId="1" applyFont="1" applyFill="1" applyBorder="1" applyAlignment="1">
      <alignment vertical="center"/>
    </xf>
    <xf numFmtId="43" fontId="50" fillId="17" borderId="99" xfId="1" applyFont="1" applyFill="1" applyBorder="1" applyAlignment="1">
      <alignment vertical="center"/>
    </xf>
    <xf numFmtId="43" fontId="29" fillId="14" borderId="0" xfId="1" applyFont="1" applyFill="1" applyBorder="1" applyAlignment="1">
      <alignment horizontal="center" vertical="center"/>
    </xf>
    <xf numFmtId="43" fontId="0" fillId="16" borderId="0" xfId="1" applyFont="1" applyFill="1" applyBorder="1"/>
    <xf numFmtId="43" fontId="0" fillId="12" borderId="0" xfId="1" applyFont="1" applyFill="1" applyBorder="1"/>
    <xf numFmtId="43" fontId="6" fillId="12" borderId="0" xfId="1" applyFont="1" applyFill="1" applyBorder="1"/>
    <xf numFmtId="43" fontId="29" fillId="12" borderId="0" xfId="1" applyFont="1" applyFill="1" applyBorder="1"/>
    <xf numFmtId="43" fontId="7" fillId="12" borderId="0" xfId="1" applyFont="1" applyFill="1" applyBorder="1"/>
    <xf numFmtId="166" fontId="0" fillId="0" borderId="0" xfId="1" applyNumberFormat="1" applyFont="1"/>
    <xf numFmtId="43" fontId="0" fillId="17" borderId="10" xfId="1" applyFont="1" applyFill="1" applyBorder="1" applyAlignment="1">
      <alignment horizontal="left" vertical="center" wrapText="1"/>
    </xf>
    <xf numFmtId="43" fontId="0" fillId="17" borderId="10" xfId="1" applyFont="1" applyFill="1" applyBorder="1" applyAlignment="1">
      <alignment horizontal="center" vertical="center"/>
    </xf>
    <xf numFmtId="43" fontId="0" fillId="21" borderId="8" xfId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left" vertical="center" wrapText="1"/>
    </xf>
    <xf numFmtId="43" fontId="7" fillId="14" borderId="31" xfId="1" applyFont="1" applyFill="1" applyBorder="1" applyAlignment="1">
      <alignment horizontal="center" vertical="center"/>
    </xf>
    <xf numFmtId="43" fontId="7" fillId="14" borderId="58" xfId="1" applyFont="1" applyFill="1" applyBorder="1" applyAlignment="1">
      <alignment horizontal="center" vertical="center"/>
    </xf>
    <xf numFmtId="43" fontId="56" fillId="23" borderId="2" xfId="1" applyFont="1" applyFill="1" applyBorder="1" applyAlignment="1">
      <alignment vertical="center"/>
    </xf>
    <xf numFmtId="0" fontId="7" fillId="23" borderId="27" xfId="0" applyFont="1" applyFill="1" applyBorder="1" applyAlignment="1">
      <alignment vertical="center"/>
    </xf>
    <xf numFmtId="0" fontId="0" fillId="23" borderId="16" xfId="0" applyFill="1" applyBorder="1" applyAlignment="1">
      <alignment horizontal="left" vertical="center" wrapText="1"/>
    </xf>
    <xf numFmtId="43" fontId="0" fillId="23" borderId="16" xfId="1" applyFont="1" applyFill="1" applyBorder="1" applyAlignment="1">
      <alignment horizontal="center" vertical="center"/>
    </xf>
    <xf numFmtId="43" fontId="0" fillId="23" borderId="16" xfId="1" applyFont="1" applyFill="1" applyBorder="1" applyAlignment="1">
      <alignment horizontal="left" vertical="center" wrapText="1"/>
    </xf>
    <xf numFmtId="43" fontId="0" fillId="23" borderId="16" xfId="1" applyFont="1" applyFill="1" applyBorder="1" applyAlignment="1"/>
    <xf numFmtId="43" fontId="0" fillId="23" borderId="16" xfId="1" applyFont="1" applyFill="1" applyBorder="1" applyAlignment="1">
      <alignment vertical="center"/>
    </xf>
    <xf numFmtId="43" fontId="50" fillId="23" borderId="16" xfId="1" applyFont="1" applyFill="1" applyBorder="1" applyAlignment="1">
      <alignment vertical="center"/>
    </xf>
    <xf numFmtId="0" fontId="7" fillId="23" borderId="18" xfId="0" applyFont="1" applyFill="1" applyBorder="1" applyAlignment="1">
      <alignment vertical="center"/>
    </xf>
    <xf numFmtId="0" fontId="0" fillId="23" borderId="2" xfId="0" applyFill="1" applyBorder="1" applyAlignment="1">
      <alignment horizontal="left" vertical="center" wrapText="1"/>
    </xf>
    <xf numFmtId="43" fontId="0" fillId="23" borderId="2" xfId="1" applyFont="1" applyFill="1" applyBorder="1" applyAlignment="1">
      <alignment horizontal="center" vertical="center"/>
    </xf>
    <xf numFmtId="43" fontId="0" fillId="23" borderId="2" xfId="1" applyFont="1" applyFill="1" applyBorder="1" applyAlignment="1">
      <alignment horizontal="left" vertical="center" wrapText="1"/>
    </xf>
    <xf numFmtId="43" fontId="0" fillId="23" borderId="2" xfId="1" applyFont="1" applyFill="1" applyBorder="1" applyAlignment="1"/>
    <xf numFmtId="43" fontId="0" fillId="23" borderId="2" xfId="1" applyFont="1" applyFill="1" applyBorder="1" applyAlignment="1">
      <alignment vertical="center"/>
    </xf>
    <xf numFmtId="43" fontId="50" fillId="23" borderId="2" xfId="1" applyFont="1" applyFill="1" applyBorder="1" applyAlignment="1">
      <alignment vertical="center"/>
    </xf>
    <xf numFmtId="0" fontId="7" fillId="23" borderId="28" xfId="0" applyFont="1" applyFill="1" applyBorder="1" applyAlignment="1">
      <alignment vertical="center"/>
    </xf>
    <xf numFmtId="0" fontId="0" fillId="23" borderId="23" xfId="0" applyFill="1" applyBorder="1" applyAlignment="1">
      <alignment horizontal="left" vertical="center" wrapText="1"/>
    </xf>
    <xf numFmtId="43" fontId="0" fillId="23" borderId="23" xfId="1" applyFont="1" applyFill="1" applyBorder="1" applyAlignment="1">
      <alignment horizontal="center" vertical="center"/>
    </xf>
    <xf numFmtId="43" fontId="0" fillId="23" borderId="23" xfId="1" applyFont="1" applyFill="1" applyBorder="1" applyAlignment="1">
      <alignment horizontal="left" vertical="center" wrapText="1"/>
    </xf>
    <xf numFmtId="43" fontId="0" fillId="23" borderId="23" xfId="1" applyFont="1" applyFill="1" applyBorder="1" applyAlignment="1"/>
    <xf numFmtId="43" fontId="0" fillId="23" borderId="23" xfId="1" applyFont="1" applyFill="1" applyBorder="1" applyAlignment="1">
      <alignment vertical="center"/>
    </xf>
    <xf numFmtId="43" fontId="50" fillId="23" borderId="23" xfId="1" applyFont="1" applyFill="1" applyBorder="1" applyAlignment="1">
      <alignment vertical="center"/>
    </xf>
    <xf numFmtId="43" fontId="0" fillId="21" borderId="99" xfId="1" applyFont="1" applyFill="1" applyBorder="1" applyAlignment="1">
      <alignment horizontal="center" vertical="center"/>
    </xf>
    <xf numFmtId="43" fontId="53" fillId="5" borderId="89" xfId="1" applyFont="1" applyFill="1" applyBorder="1" applyAlignment="1">
      <alignment horizontal="center" vertical="center"/>
    </xf>
    <xf numFmtId="43" fontId="7" fillId="0" borderId="37" xfId="1" applyFont="1" applyBorder="1" applyAlignment="1">
      <alignment horizontal="center" vertical="center"/>
    </xf>
    <xf numFmtId="43" fontId="7" fillId="0" borderId="26" xfId="1" applyFont="1" applyBorder="1" applyAlignment="1">
      <alignment horizontal="center"/>
    </xf>
    <xf numFmtId="43" fontId="0" fillId="0" borderId="37" xfId="1" applyFont="1" applyBorder="1" applyAlignment="1">
      <alignment horizontal="left" vertical="top" wrapText="1"/>
    </xf>
    <xf numFmtId="43" fontId="0" fillId="0" borderId="37" xfId="1" applyFont="1" applyBorder="1" applyAlignment="1">
      <alignment horizontal="left" vertical="center" wrapText="1"/>
    </xf>
    <xf numFmtId="43" fontId="0" fillId="0" borderId="37" xfId="1" applyFont="1" applyBorder="1" applyAlignment="1">
      <alignment horizontal="center" vertical="center"/>
    </xf>
    <xf numFmtId="43" fontId="0" fillId="0" borderId="26" xfId="1" applyFont="1" applyBorder="1" applyAlignment="1">
      <alignment horizontal="center" vertical="center"/>
    </xf>
    <xf numFmtId="43" fontId="0" fillId="0" borderId="41" xfId="1" applyFont="1" applyBorder="1" applyAlignment="1">
      <alignment horizontal="left" vertical="center" wrapText="1"/>
    </xf>
    <xf numFmtId="43" fontId="0" fillId="0" borderId="101" xfId="1" applyFont="1" applyBorder="1" applyAlignment="1">
      <alignment horizontal="left" vertical="center" wrapText="1"/>
    </xf>
    <xf numFmtId="43" fontId="0" fillId="0" borderId="21" xfId="1" applyFont="1" applyBorder="1" applyAlignment="1">
      <alignment horizontal="left" vertical="center" wrapText="1"/>
    </xf>
    <xf numFmtId="43" fontId="0" fillId="0" borderId="59" xfId="1" applyFont="1" applyBorder="1" applyAlignment="1">
      <alignment horizontal="left" vertical="center" wrapText="1"/>
    </xf>
    <xf numFmtId="43" fontId="56" fillId="23" borderId="16" xfId="1" applyFont="1" applyFill="1" applyBorder="1" applyAlignment="1">
      <alignment horizontal="center" vertical="center" wrapText="1"/>
    </xf>
    <xf numFmtId="43" fontId="7" fillId="0" borderId="16" xfId="1" applyFont="1" applyBorder="1" applyAlignment="1">
      <alignment horizontal="center" vertical="center"/>
    </xf>
    <xf numFmtId="43" fontId="13" fillId="23" borderId="2" xfId="1" applyFont="1" applyFill="1" applyBorder="1" applyAlignment="1">
      <alignment vertical="center" wrapText="1"/>
    </xf>
    <xf numFmtId="43" fontId="7" fillId="0" borderId="2" xfId="1" applyFont="1" applyBorder="1" applyAlignment="1">
      <alignment horizontal="center"/>
    </xf>
    <xf numFmtId="43" fontId="56" fillId="23" borderId="2" xfId="1" applyFont="1" applyFill="1" applyBorder="1" applyAlignment="1">
      <alignment horizontal="center"/>
    </xf>
    <xf numFmtId="43" fontId="13" fillId="23" borderId="2" xfId="1" applyFont="1" applyFill="1" applyBorder="1" applyAlignment="1">
      <alignment horizontal="center" vertical="center" wrapText="1"/>
    </xf>
    <xf numFmtId="43" fontId="57" fillId="23" borderId="2" xfId="1" applyFont="1" applyFill="1" applyBorder="1" applyAlignment="1">
      <alignment horizontal="right" vertical="center"/>
    </xf>
    <xf numFmtId="43" fontId="56" fillId="23" borderId="2" xfId="1" applyFont="1" applyFill="1" applyBorder="1" applyAlignment="1">
      <alignment horizontal="center" vertical="center"/>
    </xf>
    <xf numFmtId="43" fontId="29" fillId="14" borderId="2" xfId="1" applyFont="1" applyFill="1" applyBorder="1" applyAlignment="1">
      <alignment horizontal="center" vertical="center"/>
    </xf>
    <xf numFmtId="43" fontId="7" fillId="14" borderId="102" xfId="1" applyFont="1" applyFill="1" applyBorder="1" applyAlignment="1">
      <alignment horizontal="center" vertical="center"/>
    </xf>
    <xf numFmtId="43" fontId="29" fillId="14" borderId="102" xfId="1" applyFont="1" applyFill="1" applyBorder="1" applyAlignment="1">
      <alignment horizontal="center" vertical="center"/>
    </xf>
    <xf numFmtId="0" fontId="24" fillId="4" borderId="50" xfId="5" applyFont="1" applyBorder="1" applyAlignment="1">
      <alignment horizontal="center" vertical="center" textRotation="90"/>
    </xf>
    <xf numFmtId="0" fontId="24" fillId="4" borderId="51" xfId="5" applyFont="1" applyBorder="1" applyAlignment="1">
      <alignment horizontal="center" vertical="center" textRotation="90"/>
    </xf>
    <xf numFmtId="0" fontId="24" fillId="4" borderId="52" xfId="5" applyFont="1" applyBorder="1" applyAlignment="1">
      <alignment horizontal="center" vertical="center" textRotation="90"/>
    </xf>
    <xf numFmtId="0" fontId="36" fillId="6" borderId="14" xfId="7" applyFont="1" applyFill="1" applyBorder="1" applyAlignment="1">
      <alignment horizontal="left" vertical="center" wrapText="1"/>
    </xf>
    <xf numFmtId="0" fontId="36" fillId="6" borderId="25" xfId="7" applyFont="1" applyFill="1" applyBorder="1" applyAlignment="1">
      <alignment horizontal="left" vertical="center" wrapText="1"/>
    </xf>
    <xf numFmtId="0" fontId="17" fillId="17" borderId="35" xfId="7" applyFont="1" applyFill="1" applyBorder="1" applyAlignment="1">
      <alignment horizontal="center" vertical="center" wrapText="1"/>
    </xf>
    <xf numFmtId="0" fontId="17" fillId="17" borderId="36" xfId="7" applyFont="1" applyFill="1" applyBorder="1" applyAlignment="1">
      <alignment horizontal="center" vertical="center" wrapText="1"/>
    </xf>
    <xf numFmtId="0" fontId="17" fillId="17" borderId="54" xfId="7" applyFont="1" applyFill="1" applyBorder="1" applyAlignment="1">
      <alignment horizontal="left" vertical="center" wrapText="1"/>
    </xf>
    <xf numFmtId="0" fontId="17" fillId="17" borderId="55" xfId="7" applyFont="1" applyFill="1" applyBorder="1" applyAlignment="1">
      <alignment horizontal="left" vertical="center" wrapText="1"/>
    </xf>
    <xf numFmtId="0" fontId="32" fillId="7" borderId="35" xfId="7" applyFont="1" applyFill="1" applyBorder="1" applyAlignment="1">
      <alignment horizontal="left" vertical="center" wrapText="1"/>
    </xf>
    <xf numFmtId="0" fontId="32" fillId="7" borderId="36" xfId="7" applyFont="1" applyFill="1" applyBorder="1" applyAlignment="1">
      <alignment horizontal="left" vertical="center" wrapText="1"/>
    </xf>
    <xf numFmtId="0" fontId="32" fillId="7" borderId="39" xfId="7" applyFont="1" applyFill="1" applyBorder="1" applyAlignment="1">
      <alignment horizontal="left" vertical="center" wrapText="1"/>
    </xf>
    <xf numFmtId="0" fontId="48" fillId="6" borderId="77" xfId="7" applyFont="1" applyFill="1" applyBorder="1" applyAlignment="1">
      <alignment horizontal="center" vertical="center" wrapText="1"/>
    </xf>
    <xf numFmtId="0" fontId="48" fillId="6" borderId="4" xfId="7" applyFont="1" applyFill="1" applyBorder="1" applyAlignment="1">
      <alignment horizontal="center" vertical="center" wrapText="1"/>
    </xf>
    <xf numFmtId="0" fontId="48" fillId="6" borderId="5" xfId="7" applyFont="1" applyFill="1" applyBorder="1" applyAlignment="1">
      <alignment horizontal="center" vertical="center" wrapText="1"/>
    </xf>
    <xf numFmtId="0" fontId="17" fillId="18" borderId="35" xfId="7" applyFont="1" applyFill="1" applyBorder="1" applyAlignment="1">
      <alignment horizontal="center" vertical="center" wrapText="1"/>
    </xf>
    <xf numFmtId="0" fontId="17" fillId="18" borderId="36" xfId="7" applyFont="1" applyFill="1" applyBorder="1" applyAlignment="1">
      <alignment horizontal="center" vertical="center" wrapText="1"/>
    </xf>
    <xf numFmtId="0" fontId="40" fillId="18" borderId="54" xfId="7" applyFont="1" applyFill="1" applyBorder="1" applyAlignment="1">
      <alignment horizontal="left" vertical="center" wrapText="1"/>
    </xf>
    <xf numFmtId="0" fontId="40" fillId="18" borderId="55" xfId="7" applyFont="1" applyFill="1" applyBorder="1" applyAlignment="1">
      <alignment horizontal="left" vertical="center" wrapText="1"/>
    </xf>
    <xf numFmtId="0" fontId="40" fillId="18" borderId="12" xfId="7" applyFont="1" applyFill="1" applyBorder="1" applyAlignment="1">
      <alignment horizontal="left" vertical="center" wrapText="1"/>
    </xf>
    <xf numFmtId="0" fontId="17" fillId="18" borderId="44" xfId="7" applyFont="1" applyFill="1" applyBorder="1" applyAlignment="1">
      <alignment horizontal="center" vertical="center" wrapText="1"/>
    </xf>
    <xf numFmtId="0" fontId="17" fillId="18" borderId="39" xfId="7" applyFont="1" applyFill="1" applyBorder="1" applyAlignment="1">
      <alignment horizontal="center" vertical="center" wrapText="1"/>
    </xf>
    <xf numFmtId="0" fontId="17" fillId="18" borderId="45" xfId="7" applyFont="1" applyFill="1" applyBorder="1" applyAlignment="1">
      <alignment horizontal="center" vertical="center" wrapText="1"/>
    </xf>
    <xf numFmtId="0" fontId="34" fillId="8" borderId="29" xfId="7" applyFont="1" applyFill="1" applyBorder="1" applyAlignment="1">
      <alignment horizontal="left" vertical="center" wrapText="1"/>
    </xf>
    <xf numFmtId="0" fontId="34" fillId="8" borderId="49" xfId="7" applyFont="1" applyFill="1" applyBorder="1" applyAlignment="1">
      <alignment horizontal="left" vertical="center" wrapText="1"/>
    </xf>
    <xf numFmtId="0" fontId="34" fillId="8" borderId="30" xfId="7" applyFont="1" applyFill="1" applyBorder="1" applyAlignment="1">
      <alignment horizontal="left" vertical="center" wrapText="1"/>
    </xf>
    <xf numFmtId="0" fontId="27" fillId="11" borderId="0" xfId="0" applyFont="1" applyFill="1" applyAlignment="1">
      <alignment horizontal="center" vertical="center" textRotation="90"/>
    </xf>
    <xf numFmtId="0" fontId="26" fillId="4" borderId="33" xfId="5" applyFont="1" applyBorder="1" applyAlignment="1">
      <alignment horizontal="center" vertical="center" textRotation="90"/>
    </xf>
    <xf numFmtId="0" fontId="26" fillId="4" borderId="34" xfId="5" applyFont="1" applyBorder="1" applyAlignment="1">
      <alignment horizontal="center" vertical="center" textRotation="90"/>
    </xf>
    <xf numFmtId="0" fontId="26" fillId="4" borderId="29" xfId="5" applyFont="1" applyBorder="1" applyAlignment="1">
      <alignment horizontal="center" vertical="center" textRotation="90"/>
    </xf>
    <xf numFmtId="0" fontId="10" fillId="6" borderId="16" xfId="0" applyFont="1" applyFill="1" applyBorder="1" applyAlignment="1">
      <alignment horizontal="left" vertical="center" wrapText="1"/>
    </xf>
    <xf numFmtId="0" fontId="10" fillId="17" borderId="44" xfId="0" applyFont="1" applyFill="1" applyBorder="1" applyAlignment="1">
      <alignment horizontal="center" vertical="center" wrapText="1"/>
    </xf>
    <xf numFmtId="0" fontId="10" fillId="17" borderId="45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left" vertical="center" wrapText="1"/>
    </xf>
    <xf numFmtId="0" fontId="10" fillId="17" borderId="55" xfId="0" applyFont="1" applyFill="1" applyBorder="1" applyAlignment="1">
      <alignment horizontal="left" vertical="center" wrapText="1"/>
    </xf>
    <xf numFmtId="0" fontId="10" fillId="17" borderId="12" xfId="0" applyFont="1" applyFill="1" applyBorder="1" applyAlignment="1">
      <alignment horizontal="left" vertical="center" wrapText="1"/>
    </xf>
    <xf numFmtId="0" fontId="10" fillId="17" borderId="13" xfId="0" applyFont="1" applyFill="1" applyBorder="1" applyAlignment="1">
      <alignment horizontal="left" vertical="center" wrapText="1"/>
    </xf>
    <xf numFmtId="0" fontId="8" fillId="17" borderId="13" xfId="0" applyFont="1" applyFill="1" applyBorder="1" applyAlignment="1">
      <alignment horizontal="left" vertical="center" wrapText="1"/>
    </xf>
    <xf numFmtId="0" fontId="10" fillId="17" borderId="10" xfId="0" applyFont="1" applyFill="1" applyBorder="1" applyAlignment="1">
      <alignment horizontal="center" vertical="center" wrapText="1"/>
    </xf>
    <xf numFmtId="43" fontId="10" fillId="17" borderId="27" xfId="1" applyFont="1" applyFill="1" applyBorder="1" applyAlignment="1">
      <alignment horizontal="left"/>
    </xf>
    <xf numFmtId="43" fontId="10" fillId="17" borderId="16" xfId="1" applyFont="1" applyFill="1" applyBorder="1" applyAlignment="1">
      <alignment horizontal="left"/>
    </xf>
    <xf numFmtId="43" fontId="10" fillId="17" borderId="32" xfId="1" applyFont="1" applyFill="1" applyBorder="1" applyAlignment="1">
      <alignment horizontal="left"/>
    </xf>
    <xf numFmtId="0" fontId="25" fillId="3" borderId="50" xfId="4" applyFont="1" applyBorder="1" applyAlignment="1">
      <alignment horizontal="center" vertical="center" textRotation="90"/>
    </xf>
    <xf numFmtId="0" fontId="25" fillId="3" borderId="51" xfId="4" applyFont="1" applyBorder="1" applyAlignment="1">
      <alignment horizontal="center" vertical="center" textRotation="90"/>
    </xf>
    <xf numFmtId="0" fontId="25" fillId="3" borderId="52" xfId="4" applyFont="1" applyBorder="1" applyAlignment="1">
      <alignment horizontal="center" vertical="center" textRotation="90"/>
    </xf>
    <xf numFmtId="0" fontId="12" fillId="2" borderId="35" xfId="3" applyFont="1" applyBorder="1" applyAlignment="1">
      <alignment horizontal="left"/>
    </xf>
    <xf numFmtId="0" fontId="12" fillId="2" borderId="36" xfId="3" applyFont="1" applyBorder="1" applyAlignment="1">
      <alignment horizontal="left"/>
    </xf>
    <xf numFmtId="0" fontId="12" fillId="19" borderId="29" xfId="3" applyFont="1" applyFill="1" applyBorder="1" applyAlignment="1">
      <alignment horizontal="left" vertical="center" wrapText="1"/>
    </xf>
    <xf numFmtId="0" fontId="12" fillId="19" borderId="49" xfId="3" applyFont="1" applyFill="1" applyBorder="1" applyAlignment="1">
      <alignment horizontal="left" vertical="center" wrapText="1"/>
    </xf>
    <xf numFmtId="0" fontId="12" fillId="19" borderId="30" xfId="3" applyFont="1" applyFill="1" applyBorder="1" applyAlignment="1">
      <alignment horizontal="left" vertical="center" wrapText="1"/>
    </xf>
    <xf numFmtId="0" fontId="12" fillId="19" borderId="35" xfId="3" applyFont="1" applyFill="1" applyBorder="1" applyAlignment="1">
      <alignment horizontal="left" vertical="center" wrapText="1"/>
    </xf>
    <xf numFmtId="0" fontId="12" fillId="19" borderId="36" xfId="3" applyFont="1" applyFill="1" applyBorder="1" applyAlignment="1">
      <alignment horizontal="left" vertical="center" wrapText="1"/>
    </xf>
    <xf numFmtId="0" fontId="12" fillId="19" borderId="39" xfId="3" applyFont="1" applyFill="1" applyBorder="1" applyAlignment="1">
      <alignment horizontal="left" vertical="center" wrapText="1"/>
    </xf>
    <xf numFmtId="0" fontId="12" fillId="2" borderId="29" xfId="3" applyFont="1" applyBorder="1" applyAlignment="1">
      <alignment horizontal="left" vertical="center" wrapText="1"/>
    </xf>
    <xf numFmtId="0" fontId="12" fillId="2" borderId="49" xfId="3" applyFont="1" applyBorder="1" applyAlignment="1">
      <alignment horizontal="left" vertical="center" wrapText="1"/>
    </xf>
    <xf numFmtId="0" fontId="12" fillId="2" borderId="30" xfId="3" applyFont="1" applyBorder="1" applyAlignment="1">
      <alignment horizontal="left" vertical="center" wrapText="1"/>
    </xf>
    <xf numFmtId="0" fontId="23" fillId="2" borderId="0" xfId="3" applyFont="1" applyAlignment="1">
      <alignment horizontal="center" vertical="center" textRotation="90"/>
    </xf>
    <xf numFmtId="43" fontId="37" fillId="11" borderId="18" xfId="1" applyFont="1" applyFill="1" applyBorder="1" applyAlignment="1">
      <alignment horizontal="center"/>
    </xf>
    <xf numFmtId="43" fontId="37" fillId="11" borderId="2" xfId="1" applyFont="1" applyFill="1" applyBorder="1" applyAlignment="1">
      <alignment horizontal="center"/>
    </xf>
    <xf numFmtId="0" fontId="10" fillId="17" borderId="20" xfId="0" applyFont="1" applyFill="1" applyBorder="1" applyAlignment="1">
      <alignment horizontal="left" vertical="center" wrapText="1"/>
    </xf>
    <xf numFmtId="0" fontId="10" fillId="17" borderId="6" xfId="0" applyFont="1" applyFill="1" applyBorder="1" applyAlignment="1">
      <alignment horizontal="left" vertical="center" wrapText="1"/>
    </xf>
    <xf numFmtId="0" fontId="8" fillId="17" borderId="6" xfId="0" applyFont="1" applyFill="1" applyBorder="1" applyAlignment="1">
      <alignment horizontal="left" vertical="center" wrapText="1"/>
    </xf>
    <xf numFmtId="0" fontId="8" fillId="17" borderId="18" xfId="0" applyFont="1" applyFill="1" applyBorder="1" applyAlignment="1">
      <alignment horizontal="left" vertical="top" wrapText="1"/>
    </xf>
    <xf numFmtId="0" fontId="8" fillId="17" borderId="2" xfId="0" applyFont="1" applyFill="1" applyBorder="1" applyAlignment="1">
      <alignment horizontal="left" vertical="top" wrapText="1"/>
    </xf>
    <xf numFmtId="0" fontId="10" fillId="17" borderId="46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8" fillId="17" borderId="13" xfId="0" applyFont="1" applyFill="1" applyBorder="1" applyAlignment="1">
      <alignment vertical="center" wrapText="1"/>
    </xf>
    <xf numFmtId="0" fontId="38" fillId="8" borderId="29" xfId="7" applyFont="1" applyFill="1" applyBorder="1" applyAlignment="1">
      <alignment horizontal="left" vertical="center" wrapText="1"/>
    </xf>
    <xf numFmtId="0" fontId="38" fillId="8" borderId="49" xfId="7" applyFont="1" applyFill="1" applyBorder="1" applyAlignment="1">
      <alignment horizontal="left" vertical="center" wrapText="1"/>
    </xf>
    <xf numFmtId="0" fontId="38" fillId="8" borderId="30" xfId="7" applyFont="1" applyFill="1" applyBorder="1" applyAlignment="1">
      <alignment horizontal="left" vertical="center" wrapText="1"/>
    </xf>
    <xf numFmtId="0" fontId="28" fillId="3" borderId="33" xfId="4" applyFont="1" applyBorder="1" applyAlignment="1">
      <alignment horizontal="center" vertical="center" textRotation="88"/>
    </xf>
    <xf numFmtId="0" fontId="28" fillId="3" borderId="34" xfId="4" applyFont="1" applyBorder="1" applyAlignment="1">
      <alignment horizontal="center" vertical="center" textRotation="88"/>
    </xf>
    <xf numFmtId="0" fontId="28" fillId="3" borderId="29" xfId="4" applyFont="1" applyBorder="1" applyAlignment="1">
      <alignment horizontal="center" vertical="center" textRotation="88"/>
    </xf>
    <xf numFmtId="0" fontId="0" fillId="12" borderId="2" xfId="0" applyFont="1" applyFill="1" applyBorder="1" applyAlignment="1">
      <alignment horizontal="center"/>
    </xf>
    <xf numFmtId="0" fontId="36" fillId="8" borderId="35" xfId="7" applyFont="1" applyFill="1" applyBorder="1" applyAlignment="1">
      <alignment horizontal="left" vertical="center" wrapText="1"/>
    </xf>
    <xf numFmtId="0" fontId="36" fillId="8" borderId="36" xfId="7" applyFont="1" applyFill="1" applyBorder="1" applyAlignment="1">
      <alignment horizontal="left" vertical="center" wrapText="1"/>
    </xf>
    <xf numFmtId="0" fontId="36" fillId="8" borderId="39" xfId="7" applyFont="1" applyFill="1" applyBorder="1" applyAlignment="1">
      <alignment horizontal="left" vertical="center" wrapText="1"/>
    </xf>
    <xf numFmtId="0" fontId="2" fillId="2" borderId="27" xfId="3" applyBorder="1" applyAlignment="1">
      <alignment horizontal="center"/>
    </xf>
    <xf numFmtId="0" fontId="2" fillId="2" borderId="16" xfId="3" applyBorder="1" applyAlignment="1">
      <alignment horizontal="center"/>
    </xf>
    <xf numFmtId="0" fontId="2" fillId="2" borderId="17" xfId="3" applyBorder="1" applyAlignment="1">
      <alignment horizontal="center"/>
    </xf>
    <xf numFmtId="43" fontId="6" fillId="12" borderId="18" xfId="1" applyFont="1" applyFill="1" applyBorder="1" applyAlignment="1">
      <alignment horizontal="center"/>
    </xf>
    <xf numFmtId="43" fontId="6" fillId="12" borderId="2" xfId="1" applyFont="1" applyFill="1" applyBorder="1" applyAlignment="1">
      <alignment horizontal="center"/>
    </xf>
    <xf numFmtId="43" fontId="0" fillId="12" borderId="28" xfId="1" applyFont="1" applyFill="1" applyBorder="1" applyAlignment="1">
      <alignment horizontal="center"/>
    </xf>
    <xf numFmtId="43" fontId="0" fillId="12" borderId="23" xfId="1" applyFont="1" applyFill="1" applyBorder="1" applyAlignment="1">
      <alignment horizontal="center"/>
    </xf>
    <xf numFmtId="43" fontId="0" fillId="6" borderId="35" xfId="1" applyFont="1" applyFill="1" applyBorder="1" applyAlignment="1">
      <alignment horizontal="center"/>
    </xf>
    <xf numFmtId="43" fontId="0" fillId="6" borderId="36" xfId="1" applyFont="1" applyFill="1" applyBorder="1" applyAlignment="1">
      <alignment horizontal="center"/>
    </xf>
    <xf numFmtId="43" fontId="0" fillId="6" borderId="37" xfId="1" applyFont="1" applyFill="1" applyBorder="1" applyAlignment="1">
      <alignment horizontal="center"/>
    </xf>
    <xf numFmtId="43" fontId="0" fillId="11" borderId="18" xfId="1" applyFont="1" applyFill="1" applyBorder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42" xfId="1" applyFont="1" applyFill="1" applyBorder="1" applyAlignment="1">
      <alignment horizontal="center"/>
    </xf>
    <xf numFmtId="43" fontId="0" fillId="11" borderId="10" xfId="1" applyFont="1" applyFill="1" applyBorder="1" applyAlignment="1">
      <alignment horizontal="center"/>
    </xf>
    <xf numFmtId="43" fontId="0" fillId="12" borderId="46" xfId="1" applyFont="1" applyFill="1" applyBorder="1" applyAlignment="1">
      <alignment horizontal="center"/>
    </xf>
    <xf numFmtId="43" fontId="0" fillId="12" borderId="13" xfId="1" applyFont="1" applyFill="1" applyBorder="1" applyAlignment="1">
      <alignment horizontal="center"/>
    </xf>
    <xf numFmtId="43" fontId="0" fillId="12" borderId="18" xfId="1" applyFont="1" applyFill="1" applyBorder="1" applyAlignment="1">
      <alignment horizontal="center"/>
    </xf>
    <xf numFmtId="43" fontId="0" fillId="12" borderId="2" xfId="1" applyFont="1" applyFill="1" applyBorder="1" applyAlignment="1">
      <alignment horizontal="center"/>
    </xf>
    <xf numFmtId="0" fontId="31" fillId="12" borderId="80" xfId="0" applyFont="1" applyFill="1" applyBorder="1" applyAlignment="1">
      <alignment horizontal="center" vertical="center"/>
    </xf>
    <xf numFmtId="0" fontId="31" fillId="12" borderId="81" xfId="0" applyFont="1" applyFill="1" applyBorder="1" applyAlignment="1">
      <alignment horizontal="center" vertical="center"/>
    </xf>
    <xf numFmtId="0" fontId="31" fillId="12" borderId="82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43" fontId="0" fillId="16" borderId="10" xfId="1" applyFont="1" applyFill="1" applyBorder="1" applyAlignment="1">
      <alignment horizontal="left" vertical="center"/>
    </xf>
    <xf numFmtId="43" fontId="0" fillId="16" borderId="13" xfId="1" applyFont="1" applyFill="1" applyBorder="1" applyAlignment="1">
      <alignment horizontal="left" vertical="center"/>
    </xf>
    <xf numFmtId="9" fontId="0" fillId="16" borderId="43" xfId="2" applyFont="1" applyFill="1" applyBorder="1" applyAlignment="1">
      <alignment horizontal="center" vertical="center"/>
    </xf>
    <xf numFmtId="9" fontId="0" fillId="16" borderId="47" xfId="2" applyFont="1" applyFill="1" applyBorder="1" applyAlignment="1">
      <alignment horizontal="center" vertical="center"/>
    </xf>
    <xf numFmtId="0" fontId="0" fillId="17" borderId="10" xfId="0" applyFill="1" applyBorder="1" applyAlignment="1">
      <alignment horizontal="left" vertical="center"/>
    </xf>
    <xf numFmtId="0" fontId="0" fillId="17" borderId="13" xfId="0" applyFill="1" applyBorder="1" applyAlignment="1">
      <alignment horizontal="left" vertical="center"/>
    </xf>
    <xf numFmtId="43" fontId="0" fillId="17" borderId="10" xfId="1" applyFont="1" applyFill="1" applyBorder="1" applyAlignment="1">
      <alignment horizontal="center" vertical="center"/>
    </xf>
    <xf numFmtId="43" fontId="0" fillId="17" borderId="13" xfId="1" applyFont="1" applyFill="1" applyBorder="1" applyAlignment="1">
      <alignment horizontal="center" vertical="center"/>
    </xf>
    <xf numFmtId="43" fontId="0" fillId="17" borderId="10" xfId="1" applyFont="1" applyFill="1" applyBorder="1" applyAlignment="1">
      <alignment vertical="center"/>
    </xf>
    <xf numFmtId="43" fontId="0" fillId="17" borderId="13" xfId="1" applyFont="1" applyFill="1" applyBorder="1" applyAlignment="1">
      <alignment vertical="center"/>
    </xf>
    <xf numFmtId="9" fontId="0" fillId="17" borderId="43" xfId="2" applyFont="1" applyFill="1" applyBorder="1" applyAlignment="1">
      <alignment horizontal="center" vertical="center"/>
    </xf>
    <xf numFmtId="9" fontId="0" fillId="17" borderId="47" xfId="2" applyFont="1" applyFill="1" applyBorder="1" applyAlignment="1">
      <alignment horizontal="center" vertical="center"/>
    </xf>
    <xf numFmtId="0" fontId="7" fillId="17" borderId="87" xfId="0" applyFont="1" applyFill="1" applyBorder="1" applyAlignment="1">
      <alignment horizontal="center" vertical="center"/>
    </xf>
    <xf numFmtId="0" fontId="7" fillId="17" borderId="86" xfId="0" applyFont="1" applyFill="1" applyBorder="1" applyAlignment="1">
      <alignment horizontal="center" vertical="center"/>
    </xf>
    <xf numFmtId="43" fontId="0" fillId="12" borderId="50" xfId="1" applyFont="1" applyFill="1" applyBorder="1" applyAlignment="1">
      <alignment horizontal="left" vertical="center"/>
    </xf>
    <xf numFmtId="43" fontId="0" fillId="12" borderId="51" xfId="1" applyFont="1" applyFill="1" applyBorder="1" applyAlignment="1">
      <alignment horizontal="left" vertical="center"/>
    </xf>
    <xf numFmtId="43" fontId="0" fillId="12" borderId="52" xfId="1" applyFont="1" applyFill="1" applyBorder="1" applyAlignment="1">
      <alignment horizontal="left" vertical="center"/>
    </xf>
    <xf numFmtId="43" fontId="0" fillId="16" borderId="10" xfId="1" applyFont="1" applyFill="1" applyBorder="1" applyAlignment="1">
      <alignment horizontal="right" vertical="center"/>
    </xf>
    <xf numFmtId="43" fontId="0" fillId="16" borderId="13" xfId="1" applyFont="1" applyFill="1" applyBorder="1" applyAlignment="1">
      <alignment horizontal="right" vertical="center"/>
    </xf>
    <xf numFmtId="43" fontId="0" fillId="16" borderId="71" xfId="1" applyFont="1" applyFill="1" applyBorder="1" applyAlignment="1">
      <alignment horizontal="right" vertical="center"/>
    </xf>
    <xf numFmtId="43" fontId="52" fillId="14" borderId="85" xfId="11" applyNumberFormat="1" applyFont="1" applyBorder="1" applyAlignment="1">
      <alignment horizontal="center" vertical="center"/>
    </xf>
    <xf numFmtId="43" fontId="52" fillId="14" borderId="36" xfId="11" applyNumberFormat="1" applyFont="1" applyBorder="1" applyAlignment="1">
      <alignment horizontal="center" vertical="center"/>
    </xf>
    <xf numFmtId="43" fontId="52" fillId="14" borderId="39" xfId="11" applyNumberFormat="1" applyFont="1" applyBorder="1" applyAlignment="1">
      <alignment horizontal="center" vertical="center"/>
    </xf>
    <xf numFmtId="0" fontId="7" fillId="16" borderId="91" xfId="0" applyFont="1" applyFill="1" applyBorder="1" applyAlignment="1">
      <alignment horizontal="center" vertical="center"/>
    </xf>
    <xf numFmtId="0" fontId="7" fillId="16" borderId="86" xfId="0" applyFont="1" applyFill="1" applyBorder="1" applyAlignment="1">
      <alignment horizontal="center" vertical="center"/>
    </xf>
    <xf numFmtId="0" fontId="7" fillId="16" borderId="84" xfId="0" applyFont="1" applyFill="1" applyBorder="1" applyAlignment="1">
      <alignment horizontal="center" vertical="center"/>
    </xf>
    <xf numFmtId="9" fontId="0" fillId="16" borderId="73" xfId="2" applyFont="1" applyFill="1" applyBorder="1" applyAlignment="1">
      <alignment horizontal="center" vertical="center"/>
    </xf>
    <xf numFmtId="0" fontId="0" fillId="16" borderId="10" xfId="0" applyFill="1" applyBorder="1" applyAlignment="1">
      <alignment horizontal="left" vertical="center"/>
    </xf>
    <xf numFmtId="0" fontId="0" fillId="16" borderId="13" xfId="0" applyFill="1" applyBorder="1" applyAlignment="1">
      <alignment horizontal="left" vertical="center"/>
    </xf>
    <xf numFmtId="43" fontId="0" fillId="16" borderId="71" xfId="1" applyFont="1" applyFill="1" applyBorder="1" applyAlignment="1">
      <alignment horizontal="center" vertical="center"/>
    </xf>
    <xf numFmtId="43" fontId="0" fillId="16" borderId="13" xfId="1" applyFont="1" applyFill="1" applyBorder="1" applyAlignment="1">
      <alignment horizontal="center" vertical="center"/>
    </xf>
    <xf numFmtId="43" fontId="0" fillId="16" borderId="10" xfId="1" applyFont="1" applyFill="1" applyBorder="1" applyAlignment="1">
      <alignment horizontal="center" vertical="center"/>
    </xf>
    <xf numFmtId="0" fontId="49" fillId="3" borderId="35" xfId="4" applyFont="1" applyBorder="1" applyAlignment="1">
      <alignment horizontal="left" vertical="center"/>
    </xf>
    <xf numFmtId="0" fontId="49" fillId="3" borderId="37" xfId="4" applyFont="1" applyBorder="1" applyAlignment="1">
      <alignment horizontal="left" vertical="center"/>
    </xf>
    <xf numFmtId="0" fontId="0" fillId="0" borderId="27" xfId="0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49" fillId="12" borderId="35" xfId="4" applyFont="1" applyFill="1" applyBorder="1" applyAlignment="1">
      <alignment horizontal="center" vertical="center"/>
    </xf>
    <xf numFmtId="0" fontId="49" fillId="12" borderId="37" xfId="4" applyFont="1" applyFill="1" applyBorder="1" applyAlignment="1">
      <alignment horizontal="center" vertical="center"/>
    </xf>
    <xf numFmtId="43" fontId="7" fillId="14" borderId="85" xfId="11" applyNumberFormat="1" applyFont="1" applyBorder="1" applyAlignment="1">
      <alignment horizontal="right"/>
    </xf>
    <xf numFmtId="43" fontId="7" fillId="14" borderId="36" xfId="11" applyNumberFormat="1" applyFont="1" applyBorder="1" applyAlignment="1">
      <alignment horizontal="right"/>
    </xf>
    <xf numFmtId="43" fontId="7" fillId="14" borderId="39" xfId="11" applyNumberFormat="1" applyFont="1" applyBorder="1" applyAlignment="1">
      <alignment horizontal="right"/>
    </xf>
    <xf numFmtId="43" fontId="52" fillId="14" borderId="96" xfId="11" applyNumberFormat="1" applyFont="1" applyBorder="1" applyAlignment="1">
      <alignment horizontal="center" vertical="center"/>
    </xf>
    <xf numFmtId="43" fontId="52" fillId="14" borderId="97" xfId="11" applyNumberFormat="1" applyFont="1" applyBorder="1" applyAlignment="1">
      <alignment horizontal="center" vertical="center"/>
    </xf>
    <xf numFmtId="43" fontId="52" fillId="14" borderId="98" xfId="11" applyNumberFormat="1" applyFont="1" applyBorder="1" applyAlignment="1">
      <alignment horizontal="center" vertical="center"/>
    </xf>
    <xf numFmtId="43" fontId="51" fillId="5" borderId="93" xfId="6" applyNumberFormat="1" applyFont="1" applyBorder="1" applyAlignment="1">
      <alignment horizontal="center" vertical="center"/>
    </xf>
    <xf numFmtId="43" fontId="51" fillId="5" borderId="94" xfId="6" applyNumberFormat="1" applyFont="1" applyBorder="1" applyAlignment="1">
      <alignment horizontal="center" vertical="center"/>
    </xf>
    <xf numFmtId="43" fontId="51" fillId="5" borderId="95" xfId="6" applyNumberFormat="1" applyFont="1" applyBorder="1" applyAlignment="1">
      <alignment horizontal="center" vertical="center"/>
    </xf>
    <xf numFmtId="0" fontId="0" fillId="12" borderId="70" xfId="0" applyFill="1" applyBorder="1" applyAlignment="1">
      <alignment horizontal="center" vertical="center" textRotation="90"/>
    </xf>
    <xf numFmtId="0" fontId="0" fillId="12" borderId="66" xfId="0" applyFill="1" applyBorder="1" applyAlignment="1">
      <alignment horizontal="center" vertical="center" textRotation="90"/>
    </xf>
    <xf numFmtId="0" fontId="0" fillId="12" borderId="68" xfId="0" applyFill="1" applyBorder="1" applyAlignment="1">
      <alignment horizontal="center" vertical="center" textRotation="90"/>
    </xf>
    <xf numFmtId="43" fontId="0" fillId="0" borderId="10" xfId="1" applyFon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43" fontId="0" fillId="16" borderId="42" xfId="2" applyNumberFormat="1" applyFont="1" applyFill="1" applyBorder="1" applyAlignment="1">
      <alignment horizontal="center" vertical="center"/>
    </xf>
    <xf numFmtId="43" fontId="0" fillId="16" borderId="46" xfId="2" applyNumberFormat="1" applyFont="1" applyFill="1" applyBorder="1" applyAlignment="1">
      <alignment horizontal="center" vertical="center"/>
    </xf>
    <xf numFmtId="43" fontId="0" fillId="16" borderId="71" xfId="1" applyFont="1" applyFill="1" applyBorder="1" applyAlignment="1">
      <alignment horizontal="left" vertical="center" wrapText="1"/>
    </xf>
    <xf numFmtId="43" fontId="0" fillId="16" borderId="13" xfId="1" applyFont="1" applyFill="1" applyBorder="1" applyAlignment="1">
      <alignment horizontal="left" vertical="center" wrapText="1"/>
    </xf>
    <xf numFmtId="43" fontId="0" fillId="12" borderId="64" xfId="1" applyFont="1" applyFill="1" applyBorder="1" applyAlignment="1">
      <alignment horizontal="left" vertical="center"/>
    </xf>
    <xf numFmtId="43" fontId="0" fillId="12" borderId="74" xfId="1" applyFont="1" applyFill="1" applyBorder="1" applyAlignment="1">
      <alignment horizontal="left" vertical="center"/>
    </xf>
    <xf numFmtId="43" fontId="7" fillId="16" borderId="10" xfId="1" applyFont="1" applyFill="1" applyBorder="1" applyAlignment="1">
      <alignment horizontal="left" vertical="center"/>
    </xf>
    <xf numFmtId="43" fontId="7" fillId="16" borderId="13" xfId="1" applyFont="1" applyFill="1" applyBorder="1" applyAlignment="1">
      <alignment horizontal="left" vertical="center"/>
    </xf>
    <xf numFmtId="43" fontId="0" fillId="17" borderId="10" xfId="1" applyFont="1" applyFill="1" applyBorder="1" applyAlignment="1">
      <alignment horizontal="left" vertical="center" wrapText="1"/>
    </xf>
    <xf numFmtId="43" fontId="0" fillId="17" borderId="13" xfId="1" applyFont="1" applyFill="1" applyBorder="1" applyAlignment="1">
      <alignment horizontal="left" vertical="center" wrapText="1"/>
    </xf>
    <xf numFmtId="43" fontId="0" fillId="12" borderId="71" xfId="1" applyFont="1" applyFill="1" applyBorder="1" applyAlignment="1">
      <alignment horizontal="center" vertical="center"/>
    </xf>
    <xf numFmtId="43" fontId="0" fillId="12" borderId="6" xfId="1" applyFont="1" applyFill="1" applyBorder="1" applyAlignment="1">
      <alignment horizontal="center" vertical="center"/>
    </xf>
    <xf numFmtId="43" fontId="0" fillId="12" borderId="31" xfId="1" applyFont="1" applyFill="1" applyBorder="1" applyAlignment="1">
      <alignment horizontal="center" vertical="center"/>
    </xf>
    <xf numFmtId="0" fontId="0" fillId="16" borderId="71" xfId="0" applyFill="1" applyBorder="1" applyAlignment="1">
      <alignment horizontal="left" vertical="center"/>
    </xf>
    <xf numFmtId="0" fontId="3" fillId="3" borderId="35" xfId="4" applyBorder="1" applyAlignment="1">
      <alignment horizontal="center" vertical="center"/>
    </xf>
    <xf numFmtId="0" fontId="3" fillId="3" borderId="37" xfId="4" applyBorder="1" applyAlignment="1">
      <alignment horizontal="center" vertical="center"/>
    </xf>
    <xf numFmtId="0" fontId="7" fillId="0" borderId="35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0" borderId="70" xfId="0" applyBorder="1" applyAlignment="1">
      <alignment horizontal="center" vertical="center" textRotation="90"/>
    </xf>
    <xf numFmtId="0" fontId="0" fillId="0" borderId="66" xfId="0" applyBorder="1" applyAlignment="1">
      <alignment horizontal="center" vertical="center" textRotation="90"/>
    </xf>
    <xf numFmtId="0" fontId="0" fillId="0" borderId="68" xfId="0" applyBorder="1" applyAlignment="1">
      <alignment horizontal="center" vertical="center" textRotation="90"/>
    </xf>
    <xf numFmtId="43" fontId="0" fillId="0" borderId="16" xfId="0" applyNumberFormat="1" applyBorder="1" applyAlignment="1">
      <alignment horizontal="left" vertical="center"/>
    </xf>
    <xf numFmtId="43" fontId="0" fillId="0" borderId="2" xfId="0" applyNumberFormat="1" applyBorder="1" applyAlignment="1">
      <alignment horizontal="left" vertical="center"/>
    </xf>
    <xf numFmtId="43" fontId="0" fillId="0" borderId="2" xfId="0" applyNumberFormat="1" applyBorder="1" applyAlignment="1">
      <alignment vertical="center"/>
    </xf>
    <xf numFmtId="43" fontId="0" fillId="0" borderId="2" xfId="0" applyNumberFormat="1" applyBorder="1" applyAlignment="1">
      <alignment horizontal="center"/>
    </xf>
    <xf numFmtId="43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3" fontId="0" fillId="0" borderId="16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center" vertical="center"/>
    </xf>
    <xf numFmtId="0" fontId="31" fillId="8" borderId="35" xfId="0" applyFont="1" applyFill="1" applyBorder="1" applyAlignment="1">
      <alignment horizontal="center" vertical="center"/>
    </xf>
    <xf numFmtId="0" fontId="31" fillId="8" borderId="36" xfId="0" applyFont="1" applyFill="1" applyBorder="1" applyAlignment="1">
      <alignment horizontal="center" vertical="center"/>
    </xf>
    <xf numFmtId="0" fontId="31" fillId="8" borderId="37" xfId="0" applyFont="1" applyFill="1" applyBorder="1" applyAlignment="1">
      <alignment horizontal="center" vertical="center"/>
    </xf>
    <xf numFmtId="9" fontId="0" fillId="0" borderId="17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43" fontId="0" fillId="0" borderId="23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4" xfId="2" applyFont="1" applyBorder="1" applyAlignment="1">
      <alignment horizontal="center" vertical="center"/>
    </xf>
    <xf numFmtId="0" fontId="30" fillId="3" borderId="35" xfId="4" applyFont="1" applyBorder="1" applyAlignment="1">
      <alignment horizontal="center"/>
    </xf>
    <xf numFmtId="0" fontId="30" fillId="3" borderId="36" xfId="4" applyFont="1" applyBorder="1" applyAlignment="1">
      <alignment horizontal="center"/>
    </xf>
    <xf numFmtId="0" fontId="30" fillId="3" borderId="37" xfId="4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8" borderId="35" xfId="3" applyFont="1" applyFill="1" applyBorder="1" applyAlignment="1">
      <alignment horizontal="left" vertical="center" wrapText="1"/>
    </xf>
    <xf numFmtId="0" fontId="12" fillId="8" borderId="36" xfId="3" applyFont="1" applyFill="1" applyBorder="1" applyAlignment="1">
      <alignment horizontal="left" vertical="center" wrapText="1"/>
    </xf>
    <xf numFmtId="0" fontId="12" fillId="8" borderId="39" xfId="3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17" fillId="8" borderId="35" xfId="7" applyFont="1" applyFill="1" applyBorder="1" applyAlignment="1">
      <alignment horizontal="left" vertical="center" wrapText="1"/>
    </xf>
    <xf numFmtId="0" fontId="17" fillId="8" borderId="36" xfId="7" applyFont="1" applyFill="1" applyBorder="1" applyAlignment="1">
      <alignment horizontal="left" vertical="center" wrapText="1"/>
    </xf>
    <xf numFmtId="0" fontId="17" fillId="8" borderId="39" xfId="7" applyFont="1" applyFill="1" applyBorder="1" applyAlignment="1">
      <alignment horizontal="left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center" vertical="center" wrapText="1"/>
    </xf>
    <xf numFmtId="0" fontId="17" fillId="8" borderId="29" xfId="7" applyFont="1" applyFill="1" applyBorder="1" applyAlignment="1">
      <alignment horizontal="left" vertical="center" wrapText="1"/>
    </xf>
    <xf numFmtId="0" fontId="17" fillId="8" borderId="49" xfId="7" applyFont="1" applyFill="1" applyBorder="1" applyAlignment="1">
      <alignment horizontal="left" vertical="center" wrapText="1"/>
    </xf>
    <xf numFmtId="0" fontId="17" fillId="8" borderId="30" xfId="7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10" fillId="6" borderId="20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43" fontId="10" fillId="0" borderId="27" xfId="1" applyFont="1" applyBorder="1" applyAlignment="1">
      <alignment horizontal="left"/>
    </xf>
    <xf numFmtId="43" fontId="10" fillId="0" borderId="16" xfId="1" applyFont="1" applyBorder="1" applyAlignment="1">
      <alignment horizontal="left"/>
    </xf>
    <xf numFmtId="43" fontId="10" fillId="0" borderId="32" xfId="1" applyFont="1" applyBorder="1" applyAlignment="1">
      <alignment horizontal="left"/>
    </xf>
    <xf numFmtId="0" fontId="10" fillId="6" borderId="46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6" borderId="55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7" fillId="6" borderId="14" xfId="7" applyFont="1" applyFill="1" applyBorder="1" applyAlignment="1">
      <alignment horizontal="left" vertical="center" wrapText="1"/>
    </xf>
    <xf numFmtId="0" fontId="17" fillId="6" borderId="25" xfId="7" applyFont="1" applyFill="1" applyBorder="1" applyAlignment="1">
      <alignment horizontal="left" vertical="center" wrapText="1"/>
    </xf>
    <xf numFmtId="0" fontId="17" fillId="12" borderId="54" xfId="7" applyFont="1" applyFill="1" applyBorder="1" applyAlignment="1">
      <alignment horizontal="left" vertical="center" wrapText="1"/>
    </xf>
    <xf numFmtId="0" fontId="17" fillId="12" borderId="55" xfId="7" applyFont="1" applyFill="1" applyBorder="1" applyAlignment="1">
      <alignment horizontal="left" vertical="center" wrapText="1"/>
    </xf>
    <xf numFmtId="0" fontId="17" fillId="12" borderId="12" xfId="7" applyFont="1" applyFill="1" applyBorder="1" applyAlignment="1">
      <alignment horizontal="left" vertical="center" wrapText="1"/>
    </xf>
    <xf numFmtId="0" fontId="17" fillId="12" borderId="44" xfId="7" applyFont="1" applyFill="1" applyBorder="1" applyAlignment="1">
      <alignment horizontal="center" vertical="center" wrapText="1"/>
    </xf>
    <xf numFmtId="0" fontId="17" fillId="12" borderId="39" xfId="7" applyFont="1" applyFill="1" applyBorder="1" applyAlignment="1">
      <alignment horizontal="center" vertical="center" wrapText="1"/>
    </xf>
    <xf numFmtId="0" fontId="17" fillId="12" borderId="45" xfId="7" applyFont="1" applyFill="1" applyBorder="1" applyAlignment="1">
      <alignment horizontal="center" vertical="center" wrapText="1"/>
    </xf>
    <xf numFmtId="0" fontId="17" fillId="7" borderId="35" xfId="7" applyFont="1" applyFill="1" applyBorder="1" applyAlignment="1">
      <alignment horizontal="left" vertical="center" wrapText="1"/>
    </xf>
    <xf numFmtId="0" fontId="17" fillId="7" borderId="36" xfId="7" applyFont="1" applyFill="1" applyBorder="1" applyAlignment="1">
      <alignment horizontal="left" vertical="center" wrapText="1"/>
    </xf>
    <xf numFmtId="0" fontId="17" fillId="7" borderId="39" xfId="7" applyFont="1" applyFill="1" applyBorder="1" applyAlignment="1">
      <alignment horizontal="left" vertical="center" wrapText="1"/>
    </xf>
    <xf numFmtId="0" fontId="17" fillId="12" borderId="35" xfId="7" applyFont="1" applyFill="1" applyBorder="1" applyAlignment="1">
      <alignment horizontal="center" vertical="center" wrapText="1"/>
    </xf>
    <xf numFmtId="0" fontId="17" fillId="12" borderId="36" xfId="7" applyFont="1" applyFill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43" fontId="13" fillId="23" borderId="2" xfId="1" applyFont="1" applyFill="1" applyBorder="1" applyAlignment="1">
      <alignment horizontal="center" vertical="center" wrapText="1"/>
    </xf>
    <xf numFmtId="43" fontId="52" fillId="14" borderId="35" xfId="11" applyNumberFormat="1" applyFont="1" applyBorder="1" applyAlignment="1">
      <alignment horizontal="center" vertical="center"/>
    </xf>
    <xf numFmtId="0" fontId="0" fillId="0" borderId="53" xfId="0" applyBorder="1" applyAlignment="1">
      <alignment horizontal="left" vertical="top" wrapText="1"/>
    </xf>
    <xf numFmtId="43" fontId="52" fillId="14" borderId="100" xfId="11" applyNumberFormat="1" applyFont="1" applyBorder="1" applyAlignment="1">
      <alignment horizontal="center" vertical="center"/>
    </xf>
    <xf numFmtId="43" fontId="52" fillId="14" borderId="49" xfId="11" applyNumberFormat="1" applyFont="1" applyBorder="1" applyAlignment="1">
      <alignment horizontal="center" vertical="center"/>
    </xf>
    <xf numFmtId="43" fontId="52" fillId="14" borderId="30" xfId="11" applyNumberFormat="1" applyFont="1" applyBorder="1" applyAlignment="1">
      <alignment horizontal="center" vertical="center"/>
    </xf>
    <xf numFmtId="0" fontId="17" fillId="6" borderId="54" xfId="7" applyFont="1" applyFill="1" applyBorder="1" applyAlignment="1">
      <alignment horizontal="left" vertical="center" wrapText="1"/>
    </xf>
    <xf numFmtId="0" fontId="17" fillId="6" borderId="55" xfId="7" applyFont="1" applyFill="1" applyBorder="1" applyAlignment="1">
      <alignment horizontal="left" vertical="center" wrapText="1"/>
    </xf>
    <xf numFmtId="0" fontId="17" fillId="0" borderId="35" xfId="7" applyFont="1" applyFill="1" applyBorder="1" applyAlignment="1">
      <alignment horizontal="center" vertical="center" wrapText="1"/>
    </xf>
    <xf numFmtId="0" fontId="17" fillId="0" borderId="36" xfId="7" applyFont="1" applyFill="1" applyBorder="1" applyAlignment="1">
      <alignment horizontal="center" vertical="center" wrapText="1"/>
    </xf>
    <xf numFmtId="0" fontId="17" fillId="6" borderId="12" xfId="7" applyFont="1" applyFill="1" applyBorder="1" applyAlignment="1">
      <alignment horizontal="left" vertical="center" wrapText="1"/>
    </xf>
    <xf numFmtId="0" fontId="17" fillId="0" borderId="44" xfId="7" applyFont="1" applyFill="1" applyBorder="1" applyAlignment="1">
      <alignment horizontal="center" vertical="center" wrapText="1"/>
    </xf>
    <xf numFmtId="0" fontId="17" fillId="0" borderId="39" xfId="7" applyFont="1" applyFill="1" applyBorder="1" applyAlignment="1">
      <alignment horizontal="center" vertical="center" wrapText="1"/>
    </xf>
    <xf numFmtId="0" fontId="17" fillId="0" borderId="45" xfId="7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43" fontId="0" fillId="11" borderId="4" xfId="1" applyFont="1" applyFill="1" applyBorder="1" applyAlignment="1">
      <alignment horizontal="center"/>
    </xf>
    <xf numFmtId="43" fontId="0" fillId="11" borderId="5" xfId="1" applyFont="1" applyFill="1" applyBorder="1" applyAlignment="1">
      <alignment horizontal="center"/>
    </xf>
    <xf numFmtId="0" fontId="19" fillId="13" borderId="35" xfId="0" applyFont="1" applyFill="1" applyBorder="1" applyAlignment="1">
      <alignment horizontal="center" vertical="center"/>
    </xf>
    <xf numFmtId="0" fontId="19" fillId="13" borderId="36" xfId="0" applyFont="1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" fillId="4" borderId="0" xfId="5" applyAlignment="1">
      <alignment horizontal="center"/>
    </xf>
    <xf numFmtId="0" fontId="0" fillId="8" borderId="0" xfId="0" applyFill="1" applyAlignment="1">
      <alignment horizontal="center"/>
    </xf>
  </cellXfs>
  <cellStyles count="13">
    <cellStyle name="Accent6" xfId="12" builtinId="49"/>
    <cellStyle name="Bad" xfId="4" builtinId="27"/>
    <cellStyle name="Calculation" xfId="11" builtinId="22"/>
    <cellStyle name="Check Cell" xfId="6" builtinId="23"/>
    <cellStyle name="Comma" xfId="1" builtinId="3"/>
    <cellStyle name="Comma 11" xfId="8" xr:uid="{5B7F4F08-65C8-4B28-AFD3-513BCF8AB5B4}"/>
    <cellStyle name="Good" xfId="3" builtinId="26"/>
    <cellStyle name="Neutral" xfId="5" builtinId="28"/>
    <cellStyle name="Normal" xfId="0" builtinId="0"/>
    <cellStyle name="Normal 136" xfId="9" xr:uid="{41669095-6C91-43DD-8EFB-27819388ED93}"/>
    <cellStyle name="Normal 139" xfId="10" xr:uid="{4E05C1F0-A44C-4346-9AA6-31A0D024A18F}"/>
    <cellStyle name="Normal 143" xfId="7" xr:uid="{444E69EE-3FA8-47CF-96AC-1A634CFE6212}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colors>
    <mruColors>
      <color rgb="FFFFFFCC"/>
      <color rgb="FF0000FF"/>
      <color rgb="FFFFFF99"/>
      <color rgb="FFCDF3FD"/>
      <color rgb="FFFF66FF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1141610</xdr:colOff>
      <xdr:row>20</xdr:row>
      <xdr:rowOff>64948</xdr:rowOff>
    </xdr:from>
    <xdr:ext cx="6742001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A974A2-CBC5-420B-81CE-7CEF8A0AC32F}"/>
            </a:ext>
          </a:extLst>
        </xdr:cNvPr>
        <xdr:cNvSpPr/>
      </xdr:nvSpPr>
      <xdr:spPr>
        <a:xfrm rot="19845570">
          <a:off x="5084960" y="4055923"/>
          <a:ext cx="6742001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Draft Cost Savings Summary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NA-CP02-S1\Sunday.Ugwa$\cached\My%20Documents\EA%20FOD\2020%20plan%20scope%20Facil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19"/>
    </sheetNames>
    <sheetDataSet>
      <sheetData sheetId="0">
        <row r="7">
          <cell r="O7">
            <v>33370.988399710579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74909.550077291846</v>
          </cell>
        </row>
        <row r="12">
          <cell r="O12">
            <v>0</v>
          </cell>
        </row>
        <row r="13">
          <cell r="O13">
            <v>141616.26266400004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312783.26999999996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1732958.48</v>
          </cell>
        </row>
        <row r="24">
          <cell r="O24">
            <v>1305864.72</v>
          </cell>
        </row>
        <row r="25">
          <cell r="O25">
            <v>194971.59</v>
          </cell>
        </row>
        <row r="26">
          <cell r="O26">
            <v>0</v>
          </cell>
        </row>
        <row r="27">
          <cell r="O27">
            <v>548128.14400000009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56478.316276802419</v>
          </cell>
        </row>
        <row r="31">
          <cell r="O31">
            <v>23289.763947540989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255236.34430506895</v>
          </cell>
        </row>
        <row r="36">
          <cell r="O36">
            <v>318136.53466557385</v>
          </cell>
        </row>
        <row r="37">
          <cell r="O37">
            <v>0</v>
          </cell>
        </row>
        <row r="38">
          <cell r="O38">
            <v>494914.00444808742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1632358.48</v>
          </cell>
        </row>
        <row r="43">
          <cell r="O43">
            <v>0</v>
          </cell>
        </row>
        <row r="44">
          <cell r="O44">
            <v>42811.976925015115</v>
          </cell>
        </row>
        <row r="45">
          <cell r="O45">
            <v>829635.64576565358</v>
          </cell>
        </row>
        <row r="46">
          <cell r="O46">
            <v>400186.99690779444</v>
          </cell>
        </row>
        <row r="47">
          <cell r="O47">
            <v>529977.79805683298</v>
          </cell>
        </row>
        <row r="48">
          <cell r="O48">
            <v>0</v>
          </cell>
        </row>
        <row r="49">
          <cell r="O49">
            <v>1027379.1764796311</v>
          </cell>
        </row>
        <row r="50">
          <cell r="O50">
            <v>9211.9074241901108</v>
          </cell>
        </row>
        <row r="51">
          <cell r="O51">
            <v>479477.4760961787</v>
          </cell>
        </row>
        <row r="52">
          <cell r="O52">
            <v>0</v>
          </cell>
        </row>
        <row r="53">
          <cell r="O53">
            <v>1360432.56</v>
          </cell>
        </row>
        <row r="54">
          <cell r="O54">
            <v>1787322.2400000002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295885.28000000003</v>
          </cell>
        </row>
        <row r="58">
          <cell r="O58">
            <v>0</v>
          </cell>
        </row>
        <row r="59">
          <cell r="O59">
            <v>830671.14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1891500.1599999997</v>
          </cell>
        </row>
        <row r="63">
          <cell r="O63">
            <v>2029083.52</v>
          </cell>
        </row>
        <row r="64">
          <cell r="O64">
            <v>1552645.96</v>
          </cell>
        </row>
        <row r="65">
          <cell r="O65">
            <v>1396566.12</v>
          </cell>
        </row>
        <row r="66">
          <cell r="O66">
            <v>389943.18</v>
          </cell>
        </row>
        <row r="67">
          <cell r="O67">
            <v>11470.590450649734</v>
          </cell>
        </row>
        <row r="68">
          <cell r="O68">
            <v>1396566.12</v>
          </cell>
        </row>
        <row r="69">
          <cell r="O69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nday.Ugwa/Desktop/EA%20FOD%20PMT%2017.10.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gwa, Sunday SPDC-PTP/O/NP" refreshedDate="43755.312343518519" createdVersion="6" refreshedVersion="6" minRefreshableVersion="3" recordCount="569" xr:uid="{B30BDB6F-3497-470C-885C-EC4ACF2CB775}">
  <cacheSource type="worksheet">
    <worksheetSource ref="A1:AD570" sheet="Sheet1" r:id="rId2"/>
  </cacheSource>
  <cacheFields count="30">
    <cacheField name="Document Date" numFmtId="0">
      <sharedItems containsDate="1" containsBlank="1" containsMixedTypes="1" minDate="2018-03-28T00:00:00" maxDate="2019-10-03T00:00:00"/>
    </cacheField>
    <cacheField name="Cost element" numFmtId="0">
      <sharedItems/>
    </cacheField>
    <cacheField name="Value TranCurr" numFmtId="4">
      <sharedItems containsSemiMixedTypes="0" containsString="0" containsNumber="1" minValue="-938389.44" maxValue="659842565.88999999"/>
    </cacheField>
    <cacheField name="Transaction Currency" numFmtId="0">
      <sharedItems/>
    </cacheField>
    <cacheField name="Object Currency" numFmtId="0">
      <sharedItems/>
    </cacheField>
    <cacheField name="Name of offsetting account" numFmtId="0">
      <sharedItems/>
    </cacheField>
    <cacheField name="WBS Element" numFmtId="0">
      <sharedItems/>
    </cacheField>
    <cacheField name="User Name" numFmtId="0">
      <sharedItems/>
    </cacheField>
    <cacheField name="Name of offsetting account2" numFmtId="0">
      <sharedItems/>
    </cacheField>
    <cacheField name="Name" numFmtId="0">
      <sharedItems count="153">
        <s v="PAYMENT-OSP &amp; BOSIET TRAINING EA-FOD PER"/>
        <s v=""/>
        <s v="DC Correction cost"/>
        <s v="Pymt  for BOSIET training for EA-FOD-2"/>
        <s v="OSP payment  for EA-FOD-2"/>
        <s v="Payment on Markup for training 120449"/>
        <s v="Payment on Markup for training"/>
        <s v="SAGA2 FLOORING,GERFLOR,0012"/>
        <s v="SAGA2 FLOORING,GERFLOR,0022"/>
        <s v="TP Mar 2018 Sal Real"/>
        <s v="Real of TP salaries"/>
        <s v="Apr. 2018 salary cap for Pipeline  Matrix &amp; Civil"/>
        <s v="May 2018 salary cap for Pipeline  Matrix &amp; Civil P"/>
        <s v="June 2018 salary cap for Pipeline  Matrix &amp; Civil"/>
        <s v="July 2018 salary cap for Pipeline  Matrix &amp; Civil"/>
        <s v="August 2018 salary cap for Pipeline  Matrix &amp; Civi"/>
        <s v="Sept. 2018 salary cap for Pipeline  Matrix &amp; Civil"/>
        <s v="Oct. 2018 salary cap for Pipeline  Matrix &amp; Civil"/>
        <s v="Nov. 2018 salary cap for Pipeline  Matrix &amp; Civil"/>
        <s v="Dec. 2018 salary cap for Pipeline  Matrix &amp; Civil"/>
        <s v="Real of PT salaries"/>
        <s v="Jan &amp; Feb 2019 salary cap for SOTP (EA FOD Termina"/>
        <s v="Mar 2019 salary cap for SOTP (EA FOD Terminal &amp; Co"/>
        <s v="Apr 2019 salary cap for SOTP (EA FOD  Terminal  &amp;"/>
        <s v="May 2019 salary cap for SOTP (EA FOD  Terminal  &amp;"/>
        <s v="June 2019 salary cap for SOTP (EA FOD Terminal &amp; C"/>
        <s v="July 2019 salary cap for SOTP (EA FOD  Terminal  &amp;"/>
        <s v="September 2019 salary cap for SOTP (EA FOD  Termin"/>
        <s v="TP-OVH    TP OVERHEADS                  20190331"/>
        <s v="TP-OVH    TP OVERHEADS                  20190531"/>
        <s v="TP-OVH    TP OVERHEADS                  20190630"/>
        <s v="TP-OVH    TP OVERHEADS                  20190930"/>
        <s v="TP-OVH    TP OVERHEADS                  20190430"/>
        <s v="TP-OVH    TP OVERHEADS                  20190228"/>
        <s v="TP-OVH    TP OVERHEADS                  20190731"/>
        <s v="TP-OVH    TP OVERHEADS                  20190831"/>
        <s v="PROVIDE SMALL WHITE BOARDS-B2 38"/>
        <s v="PROVIDE TWO WHITE BOARDS -B4 026"/>
        <s v="Office and Building Maintenance"/>
        <s v="Catering"/>
        <s v="Medical Cost"/>
        <s v="Jack-up assessment for EA"/>
        <s v="JULY 2018 CONTRACTOR LINES"/>
        <s v="AUG 2018 CONTRACTOR LINES"/>
        <s v="SEP 2018 CONTRACTOR LINES"/>
        <s v="OCT 2018 CONTRACTOR LINES"/>
        <s v="JAN 2019 CONTRACTOR LINES"/>
        <s v="APR 2019 CONTRACTOR LINES"/>
        <s v="NOV 2018 CONTRACTOR LINES"/>
        <s v="WBS C.NG.EAF.DF.17.001.AC03"/>
        <s v="Jan. to Mar. 2018 STM costs"/>
        <s v="May 2019 Contractor lines"/>
        <s v="Mar19 Non Payroll GSM Contractor bills"/>
        <s v="Feb19 Non Payroll GSM Contractor bills"/>
        <s v="June2019 Contractor lines"/>
        <s v="July'19 Contractor lines"/>
        <s v="Waste Mgt West CB for June 2019"/>
        <s v="TBOSIET WITH CA-EBS Daniyan Babatunde M"/>
        <s v="Accident Prevention &amp; Investigation"/>
        <s v="PTW REFRESHERADEBAYOSEBIOTIMO"/>
        <s v="PTW REFRESHEROLANIPEKUNBASHIR"/>
        <s v="Land Transport"/>
        <s v="Taxi Services LF West CB for Apr 19"/>
        <s v="Aviation East CB"/>
        <s v="Aviation East CB for August 19"/>
        <s v="Twin Otter Sep '19- EBIBOKEFIE JOSEPH PHCNAFOSUBI"/>
        <s v="Twin Otter Sep '19- IGE MICHAEL ADEBISI OSUBIPHCNA"/>
        <s v="Aviation East CB for July 19"/>
        <s v="Twin Otter Sep '19- AGBONSALOR OGBEBOR OSUBIPHCNAF"/>
        <s v="Twin Otter Sep '19- AGBAH JULIUS OSUBIPHCNAF"/>
        <s v="Land Pre-Mob Chargeback for March 2105"/>
        <s v="Land Pre-Mob Chargeback for March 2102"/>
        <s v="Land Pre-Mob Chargeback for March 2103"/>
        <s v="Land Pre-Mob Chargeback for March 2104"/>
        <s v="Land Pre-Mob Chargeback for March 2106"/>
        <s v="Land Pre-Mob Chargeback for March 2107"/>
        <s v="Land Pre-Mob Chargeback for September 2019"/>
        <s v="2019 EA TRADITIONAL RULERS ENGAGEMENT"/>
        <s v="Mar.18 Bristow Airline  C"/>
        <s v="Erewhata Fata Emakpo BRISTOW AIRLINE"/>
        <s v="Erewhata Fata Emakpo  BRISTOW AIRLINE"/>
        <s v="Hotels and travel"/>
        <s v="Mr  O.G Ogunbona Bristow Airline"/>
        <s v="Mrs  Stellamrin Ngozi Ukponu Bristow Airline"/>
        <s v="Mr Mohammed  Siraj Bristow Airline"/>
        <s v="Mr Lateef  Orisunmbare BRISTOW AIRLINE"/>
        <s v="Mr Uche  Nwabuoku BRISTOW AIRLINE"/>
        <s v="Mr  Aniekan Udo-Etuk BRISTOW AIRLINE"/>
        <s v="Mr Christopher  Unuigbe BRISTOW AIRLINE"/>
        <s v="NWABUOKU UCHE Comm Airline"/>
        <s v="ORISUNMBARE LATEEF Comm Airline"/>
        <s v="Mr Gimba  Fatima BRISTOW AIRLINE"/>
        <s v="Mar.18 PH Guest House Cha"/>
        <s v="PH Guesthouse EMAKPO  EREWHATA FATA"/>
        <s v="EREWHATA EMAKPO PH Guesthouse"/>
        <s v="EMAKPO EREWHATA FATA PH Guesthouse"/>
        <s v="Unuige Christopher Regent Luxury Suites Ltd"/>
        <s v="Babatunde Olatuni GOLDEN TULIP"/>
        <s v="NWANZE HENRY GENESIS HOTEL"/>
        <s v="CHIJIAKA RAPHAEL GENESIS HOTEL"/>
        <s v="FRANK IYOYO GENESIS HOTEL"/>
        <s v="DINNIA FRED .N GENESIS HOTEL"/>
        <s v="Uchola Wilson GOLDEN TULIP"/>
        <s v="Oladipo Ogunbona GOLDEN TULIP"/>
        <s v="Ukponu Stellamaris Ngozi GOLDEN TULIP"/>
        <s v="LUNCH PACKS MATHO CRYSTAL"/>
        <s v="Batiswei Eyilade  Rebatel  Suites Limited"/>
        <s v="Braemi Daniel  Rebatel  Suites Limited"/>
        <s v="Decca Emma  Rebatel  Suites Limited"/>
        <s v="Direabebe Ovuwo  Rebatel  Suites Limited"/>
        <s v="Edi Emmanuel  Rebatel  Suites Limited"/>
        <s v="Egberibeleu Egeun  Rebatel  Suites Limited"/>
        <s v="Giant Isiaye  Rebatel  Suites Limited"/>
        <s v="Gold kurabo  Rebatel  Suites Limited"/>
        <s v="Ibane Joel  Rebatel  Suites Limited"/>
        <s v="Igbosaibogha Clement  Rebatel  Suites Limited"/>
        <s v="Igbosaibogha Patrick  Rebatel  Suites Limited"/>
        <s v="Igbousai Israel Ngome Rebatel  Suites Limited"/>
        <s v="Miebiogu Otidi  Rebatel  Suites Limited"/>
        <s v="Minna Fun F Rebatel  Suites Limited"/>
        <s v="Olamine Pius  Rebatel  Suites Limited"/>
        <s v="Otiti David O Rebatel  Suites Limited"/>
        <s v="Prima Marcus  Rebatel  Suites Limited"/>
        <s v="Seide Paul  Rebatel  Suites Limited"/>
        <s v="Zimobofawei James  Rebatel  Suites Limited"/>
        <s v="FUNCTION MATHO CRYSTAL"/>
        <s v="Nwabuoku Michael MU Eko Suites Hotel"/>
        <s v="REMILEKUN MAKUN Elion House"/>
        <s v="GIMBA FATIMA  HOTEL PRESIDENTIAL"/>
        <s v="JOSEPH PEREKEBINA EBIBOKEFIE HOTEL PRESIDENTIAL"/>
        <s v="DOKUBO OBONGO HOTEL PRESIDENTIAL"/>
        <s v="Nwabuoku Uche  Sheraton Hotel"/>
        <s v="Orisunmbare Lateef  Sheraton Hotel"/>
        <s v="Ugwa Sunday  Eko Suites Hotel"/>
        <s v="FEB 2019 Reprographics bills"/>
        <s v="Ayeni Paul  ELVIMEX LTD"/>
        <s v="PHILIP IKPEME Homegate Catering"/>
        <s v="LYDIA UKO WESTEND 16TH - 31ST AUGUST 2019 I.A"/>
        <s v="UKO LYDIA WESTEND 16TH - 31ST AUGUST 2019 I.A"/>
        <s v="OBOHO ETEYEN Homegate"/>
        <s v="UKO LYDIA WESTEND 15TH - 31ST MARCH 2019 I.A"/>
        <s v="UKO LYDIA WESTEND 1ST -15TH APRIL 2019 I.A"/>
        <s v="January 2018 reallocation"/>
        <s v="SHOELADIESBLACKUK7"/>
        <s v="Taxes, levies_PYMNT TO DPR FOR THE SEA EAGLE Q1&amp;Q"/>
        <s v="Chrg for: CBN WDW CashLess Chrg &amp; VAT"/>
        <s v="ESCORT REQUEST BY LYDIAUKO  FOR ASALU  BUNMI  FROM"/>
        <s v="OGUNU/MICHARRY JETTY LYDIA UKO"/>
        <s v="WARRI ENVIRONS LYDIA UKO"/>
        <s v="PERDIEE0Z Performance DIE (411001E0Z)   20190630"/>
        <s v="PERDIEE0Z Performance DIE (411001E0Z)   20190731"/>
        <s v="PERDIEE0Z Performance DIE (411001E0Z)   20190831"/>
        <s v="PERDIEE0Z Performance DIE (411001E0Z)   20190531"/>
      </sharedItems>
    </cacheField>
    <cacheField name="Offsetting acct no." numFmtId="0">
      <sharedItems/>
    </cacheField>
    <cacheField name="Period" numFmtId="0">
      <sharedItems/>
    </cacheField>
    <cacheField name="Purchase order text" numFmtId="0">
      <sharedItems/>
    </cacheField>
    <cacheField name="Purchasing Document" numFmtId="0">
      <sharedItems/>
    </cacheField>
    <cacheField name="Val/COArea Crcy" numFmtId="0">
      <sharedItems containsString="0" containsBlank="1" containsNumber="1" minValue="-13384.76" maxValue="285001.02"/>
    </cacheField>
    <cacheField name="Fiscal Year" numFmtId="0">
      <sharedItems/>
    </cacheField>
    <cacheField name="Document Number" numFmtId="0">
      <sharedItems/>
    </cacheField>
    <cacheField name="Ref Document Number" numFmtId="0">
      <sharedItems/>
    </cacheField>
    <cacheField name="Cost element name" numFmtId="0">
      <sharedItems/>
    </cacheField>
    <cacheField name="Material Description" numFmtId="0">
      <sharedItems/>
    </cacheField>
    <cacheField name="Short Text" numFmtId="0">
      <sharedItems/>
    </cacheField>
    <cacheField name="Outline Agreement" numFmtId="0">
      <sharedItems/>
    </cacheField>
    <cacheField name="Invoice reference" numFmtId="0">
      <sharedItems/>
    </cacheField>
    <cacheField name="WBS Description" numFmtId="0">
      <sharedItems/>
    </cacheField>
    <cacheField name="Document Header Text" numFmtId="0">
      <sharedItems/>
    </cacheField>
    <cacheField name="CO object name" numFmtId="0">
      <sharedItems/>
    </cacheField>
    <cacheField name="CO partner object name" numFmtId="0">
      <sharedItems/>
    </cacheField>
    <cacheField name="Cost element descr." numFmtId="0">
      <sharedItems count="45">
        <s v="IT General"/>
        <s v=""/>
        <s v="IT Maintenance Services"/>
        <s v="Building Mat'S &amp; Hardware, General"/>
        <s v="Salaries &amp; Wages"/>
        <s v="Daily Allowance"/>
        <s v="Production Testing/Operation Services"/>
        <s v="Facility Management Generic"/>
        <s v="Project Management Services Generic"/>
        <s v="EPIC Projects"/>
        <s v="Geological Consultancy Services"/>
        <s v="Mobile Phone Airtime Services"/>
        <s v="Waste Disposal Services"/>
        <s v="HSE Services Generic"/>
        <s v="Logistic Land Services Generic"/>
        <s v="Light Vehicles Services"/>
        <s v="Heavy Vehicles And Lifting Services"/>
        <s v="Logistics Airfreight Services Generic"/>
        <s v="Logistics General Services Generic"/>
        <s v="Media Advertising, Including Radio. Tv,"/>
        <s v="Travel, Road, Incl. Taxi, Vehicle Hire"/>
        <s v="Travel, Air"/>
        <s v="Travel Services / Agents"/>
        <s v="Hotels"/>
        <s v="Subscription Fees, Institutes/Assoc.s"/>
        <s v="Human Resources Consultancy Services"/>
        <s v="Manpower Services Generic"/>
        <s v="Office Equipment Services"/>
        <s v="Reprographics"/>
        <s v="Catering"/>
        <s v="Shop &amp; Welding Eqpt, General"/>
        <s v="Fasteners, General"/>
        <s v="Packing/Jointing/Gaskets, General"/>
        <s v="Cable &amp; Accessories"/>
        <s v="Telephone &amp; Accessories, Messaging Eqpt"/>
        <s v="Laboratory Requisites"/>
        <s v="Fire/Safety/Envir. Eqpt"/>
        <s v="Fuel, Gasoline/Diesel/Vaporising"/>
        <s v="Government Fees"/>
        <s v="Comm. Expenditure - Courtesy Call &amp; Homa"/>
        <s v="Security Expenditure Generic"/>
        <s v="General Administration Costs"/>
        <s v="Unrealised Foreign Currency Loss-Cash/Ca"/>
        <s v="Realised Trading DIE Loss (Internally Re"/>
        <s v="Realised Trading DIE Gain (Internally Re"/>
      </sharedItems>
    </cacheField>
    <cacheField name="FI Posting Item" numFmtId="0">
      <sharedItems/>
    </cacheField>
    <cacheField name="Vendor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d v="2019-05-08T00:00:00"/>
    <s v="A7220330"/>
    <n v="39.14"/>
    <s v="USD"/>
    <s v="USD"/>
    <s v="Servs Recd/Inv Recd"/>
    <s v="C.NG.EAF.DF.17.001.AC03"/>
    <s v="NGICHD"/>
    <s v="Services Received/Invoice Received"/>
    <x v="0"/>
    <s v="A3173000"/>
    <s v="5"/>
    <s v="OSP &amp;BOSIET training for EA-FoD personel"/>
    <s v="4510416132"/>
    <n v="39.14"/>
    <s v="2019"/>
    <s v="213114963"/>
    <s v="501827983"/>
    <s v="IT General"/>
    <s v=""/>
    <s v="TRAINING &amp; CONSULTANCY"/>
    <s v="4610036835"/>
    <s v="WC19/00106N/NGN"/>
    <s v="EA FOD PHASE 1-FACILITIES PMT"/>
    <s v=""/>
    <s v="OSP &amp;BOSIET training for EA-FoD personel"/>
    <s v=""/>
    <x v="0"/>
    <s v="1"/>
    <s v="WESTERN DEVELOPMENT CO LTD"/>
  </r>
  <r>
    <d v="2019-05-31T00:00:00"/>
    <s v="A7220330"/>
    <n v="-39.14"/>
    <s v="USD"/>
    <s v="USD"/>
    <s v=""/>
    <s v="C.NG.EAF.DF.17.001.AC03"/>
    <s v="NGAOT5"/>
    <s v=""/>
    <x v="1"/>
    <s v=""/>
    <s v="5"/>
    <s v=""/>
    <s v=""/>
    <n v="-39.14"/>
    <s v="2019"/>
    <s v="402682995"/>
    <s v="1002872488"/>
    <s v="IT General"/>
    <s v=""/>
    <s v=""/>
    <s v=""/>
    <s v=""/>
    <s v="EA FOD PHASE 1-FACILITIES PMT"/>
    <s v=""/>
    <s v="OSP &amp;BOSIET training for EA-FoD personel"/>
    <s v="EA FOD PHASE 1-FACILITIES PMT"/>
    <x v="0"/>
    <s v="0"/>
    <s v=""/>
  </r>
  <r>
    <d v="2019-05-30T00:00:00"/>
    <s v="A7220330"/>
    <n v="-2.94"/>
    <s v="NGN"/>
    <s v="USD"/>
    <s v="WESTERN DEVELOPMENT CO LTD"/>
    <s v="C.NG.EAF.DF.17.001.AC03"/>
    <s v="NGUJU1"/>
    <s v="WESTERN DEVELOPMENT CO LTD"/>
    <x v="2"/>
    <s v="120449"/>
    <s v="6"/>
    <s v="OSP &amp;BOSIET training for EA-FoD personel"/>
    <s v="4510416132"/>
    <n v="-0.01"/>
    <s v="2019"/>
    <s v="213126974"/>
    <s v="5111638819"/>
    <s v="IT General"/>
    <s v=""/>
    <s v="TRAINING &amp; CONSULTANCY"/>
    <s v="4610036835"/>
    <s v="WC19/00106N/NGN"/>
    <s v="EA FOD PHASE 1-FACILITIES PMT"/>
    <s v=""/>
    <s v="OSP &amp;BOSIET training for EA-FoD personel"/>
    <s v=""/>
    <x v="0"/>
    <s v="6"/>
    <s v="WESTERN DEVELOPMENT CO LTD"/>
  </r>
  <r>
    <d v="2019-05-30T00:00:00"/>
    <s v="A7220330"/>
    <n v="2.94"/>
    <s v="NGN"/>
    <s v="USD"/>
    <s v="WESTERN DEVELOPMENT CO LTD"/>
    <s v="C.NG.EAF.DF.17.001.AC03"/>
    <s v="NGUJU1"/>
    <s v="WESTERN DEVELOPMENT CO LTD"/>
    <x v="1"/>
    <s v="120449"/>
    <s v="6"/>
    <s v="OSP &amp;BOSIET training for EA-FoD personel"/>
    <s v="4510416132"/>
    <n v="0.01"/>
    <s v="2019"/>
    <s v="213126974"/>
    <s v="5111638819"/>
    <s v="IT General"/>
    <s v=""/>
    <s v="TRAINING &amp; CONSULTANCY"/>
    <s v="4610036835"/>
    <s v="WC19/00106N/NGN"/>
    <s v="EA FOD PHASE 1-FACILITIES PMT"/>
    <s v=""/>
    <s v="OSP &amp;BOSIET training for EA-FoD personel"/>
    <s v=""/>
    <x v="0"/>
    <s v="3"/>
    <s v="WESTERN DEVELOPMENT CO LTD"/>
  </r>
  <r>
    <d v="2019-05-31T00:00:00"/>
    <s v="G7220330"/>
    <n v="-11997.3"/>
    <s v="NGN"/>
    <s v="USD"/>
    <s v=""/>
    <s v="C.NG.EAF.DF.17.001.AC03"/>
    <s v="NGAOT5"/>
    <s v=""/>
    <x v="1"/>
    <s v=""/>
    <s v="5"/>
    <s v=""/>
    <s v=""/>
    <n v="-39.14"/>
    <s v="2019"/>
    <s v="402682995"/>
    <s v="1002872488"/>
    <s v="IT General"/>
    <s v=""/>
    <s v=""/>
    <s v=""/>
    <s v=""/>
    <s v="EA FOD PHASE 1-FACILITIES PMT"/>
    <s v=""/>
    <s v="OSP &amp;BOSIET training for EA-FoD personel"/>
    <s v="EA FOD PHASE 1-FACILITIES PMT"/>
    <x v="0"/>
    <s v="0"/>
    <s v=""/>
  </r>
  <r>
    <d v="2019-05-31T00:00:00"/>
    <s v="G7220330"/>
    <n v="39.14"/>
    <s v="USD"/>
    <s v="USD"/>
    <s v=""/>
    <s v="C.NG.EAF.DF.17.001.AC03"/>
    <s v="NGAOT5"/>
    <s v=""/>
    <x v="1"/>
    <s v=""/>
    <s v="5"/>
    <s v=""/>
    <s v=""/>
    <n v="39.14"/>
    <s v="2019"/>
    <s v="402682995"/>
    <s v="1002872488"/>
    <s v="IT General"/>
    <s v=""/>
    <s v=""/>
    <s v=""/>
    <s v=""/>
    <s v="EA FOD PHASE 1-FACILITIES PMT"/>
    <s v=""/>
    <s v="OSP &amp;BOSIET training for EA-FoD personel"/>
    <s v="EA FOD PHASE 1-FACILITIES PMT"/>
    <x v="0"/>
    <s v="0"/>
    <s v=""/>
  </r>
  <r>
    <d v="2019-05-08T00:00:00"/>
    <s v="G7220330"/>
    <n v="11997.3"/>
    <s v="NGN"/>
    <s v="USD"/>
    <s v="Servs Recd/Inv Recd"/>
    <s v="C.NG.EAF.DF.17.001.AC03"/>
    <s v="NGICHD"/>
    <s v="Services Received/Invoice Received"/>
    <x v="0"/>
    <s v="G3173000"/>
    <s v="5"/>
    <s v="OSP &amp;BOSIET training for EA-FoD personel"/>
    <s v="4510416132"/>
    <n v="39.14"/>
    <s v="2019"/>
    <s v="213115033"/>
    <s v="501827983"/>
    <s v="IT General"/>
    <s v=""/>
    <s v=""/>
    <s v=""/>
    <s v=""/>
    <s v="EA FOD PHASE 1-FACILITIES PMT"/>
    <s v=""/>
    <s v="OSP &amp;BOSIET training for EA-FoD personel"/>
    <s v=""/>
    <x v="0"/>
    <s v="1"/>
    <s v=""/>
  </r>
  <r>
    <d v="2019-05-08T00:00:00"/>
    <s v="G7220330"/>
    <n v="-39.14"/>
    <s v="USD"/>
    <s v="USD"/>
    <s v="Servs Recd/Inv Recd"/>
    <s v="C.NG.EAF.DF.17.001.AC03"/>
    <s v="NGICHD"/>
    <s v="Services Received/Invoice Received"/>
    <x v="0"/>
    <s v="G3173000"/>
    <s v="5"/>
    <s v="OSP &amp;BOSIET training for EA-FoD personel"/>
    <s v="4510416132"/>
    <n v="-39.14"/>
    <s v="2019"/>
    <s v="213114932"/>
    <s v="501827983"/>
    <s v="IT General"/>
    <s v=""/>
    <s v=""/>
    <s v=""/>
    <s v=""/>
    <s v="EA FOD PHASE 1-FACILITIES PMT"/>
    <s v=""/>
    <s v="OSP &amp;BOSIET training for EA-FoD personel"/>
    <s v=""/>
    <x v="0"/>
    <s v="1"/>
    <s v=""/>
  </r>
  <r>
    <s v="Object 30074142 0010 0020 OSP &amp;BOSIET training for EA-FoD personel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5-22T00:00:00"/>
    <s v="A7220290"/>
    <n v="-7479.5"/>
    <s v="USD"/>
    <s v="USD"/>
    <s v="Servs Recd/Inv Recd"/>
    <s v="C.NG.EAF.DF.17.001.AC03"/>
    <s v="NGDEM2"/>
    <s v="Services Received/Invoice Received"/>
    <x v="3"/>
    <s v="A3173000"/>
    <s v="5"/>
    <s v="BOSIET TRAINING FOR EA-FOD PERS- 2"/>
    <s v="4510418397"/>
    <n v="-7479.5"/>
    <s v="2019"/>
    <s v="213116510"/>
    <s v="501828283"/>
    <s v="IT Maintenance Svcs"/>
    <s v=""/>
    <s v="LICENCES AND SUPPORT COSTS"/>
    <s v="4610048146"/>
    <s v=""/>
    <s v="EA FOD PHASE 1-FACILITIES PMT"/>
    <s v=""/>
    <s v="BOSIET TRAINING FOR EA-FOD PERS- 2"/>
    <s v=""/>
    <x v="2"/>
    <s v="1"/>
    <s v="WESTERN DEVELOPMENT CO LTD"/>
  </r>
  <r>
    <d v="2019-05-22T00:00:00"/>
    <s v="A7220290"/>
    <n v="7479.5"/>
    <s v="USD"/>
    <s v="USD"/>
    <s v="Servs Recd/Inv Recd"/>
    <s v="C.NG.EAF.DF.17.001.AC03"/>
    <s v="NGDEM2"/>
    <s v="Services Received/Invoice Received"/>
    <x v="3"/>
    <s v="A3173000"/>
    <s v="5"/>
    <s v="BOSIET TRAINING FOR EA-FOD PERS- 2"/>
    <s v="4510418397"/>
    <n v="7479.5"/>
    <s v="2019"/>
    <s v="213114726"/>
    <s v="501827894"/>
    <s v="IT Maintenance Svcs"/>
    <s v=""/>
    <s v="LICENCES AND SUPPORT COSTS"/>
    <s v="4610048146"/>
    <s v=""/>
    <s v="EA FOD PHASE 1-FACILITIES PMT"/>
    <s v=""/>
    <s v="BOSIET TRAINING FOR EA-FOD PERS- 2"/>
    <s v=""/>
    <x v="2"/>
    <s v="1"/>
    <s v="WESTERN DEVELOPMENT CO LTD"/>
  </r>
  <r>
    <d v="2019-05-31T00:00:00"/>
    <s v="A7220290"/>
    <n v="-6355.58"/>
    <s v="USD"/>
    <s v="USD"/>
    <s v=""/>
    <s v="C.NG.EAF.DF.17.001.AC03"/>
    <s v="NGAOT5"/>
    <s v=""/>
    <x v="1"/>
    <s v=""/>
    <s v="5"/>
    <s v=""/>
    <s v=""/>
    <n v="-6355.58"/>
    <s v="2019"/>
    <s v="402682996"/>
    <s v="1002872489"/>
    <s v="IT Maintenance Svcs"/>
    <s v=""/>
    <s v=""/>
    <s v=""/>
    <s v=""/>
    <s v="EA FOD PHASE 1-FACILITIES PMT"/>
    <s v=""/>
    <s v="BOSIET TRAINING FOR EA-FOD PERS- 2"/>
    <s v="EA FOD PHASE 1-FACILITIES PMT"/>
    <x v="2"/>
    <s v="0"/>
    <s v=""/>
  </r>
  <r>
    <d v="2019-05-24T00:00:00"/>
    <s v="A7220290"/>
    <n v="6355.58"/>
    <s v="USD"/>
    <s v="USD"/>
    <s v="Servs Recd/Inv Recd"/>
    <s v="C.NG.EAF.DF.17.001.AC03"/>
    <s v="NGDEM2"/>
    <s v="Services Received/Invoice Received"/>
    <x v="3"/>
    <s v="A3173000"/>
    <s v="5"/>
    <s v="BOSIET TRAINING FOR EA-FOD PERS- 2"/>
    <s v="4510418505"/>
    <n v="6355.58"/>
    <s v="2019"/>
    <s v="213117714"/>
    <s v="501828606"/>
    <s v="IT Maintenance Svcs"/>
    <s v=""/>
    <s v="LICENCES AND SUPPORT COSTS"/>
    <s v="4610048146"/>
    <s v="WC19/00199D/USD"/>
    <s v="EA FOD PHASE 1-FACILITIES PMT"/>
    <s v=""/>
    <s v="BOSIET TRAINING FOR EA-FOD PERS- 2"/>
    <s v=""/>
    <x v="2"/>
    <s v="1"/>
    <s v="WESTERN DEVELOPMENT CO LTD"/>
  </r>
  <r>
    <d v="2019-07-15T00:00:00"/>
    <s v="A7220290"/>
    <n v="-1295.78"/>
    <s v="USD"/>
    <s v="USD"/>
    <s v="Servs Recd/Inv Recd"/>
    <s v="C.NG.EAF.DF.17.001.AC03"/>
    <s v="NGJUG6"/>
    <s v="Services Received/Invoice Received"/>
    <x v="1"/>
    <s v="A3173000"/>
    <s v="7"/>
    <s v="BOSIET TRAINING FOR EA-FOD PERS- 2"/>
    <s v="4510418505"/>
    <n v="-1295.78"/>
    <s v="2019"/>
    <s v="213249671"/>
    <s v="5111650185"/>
    <s v="IT Maintenance Svcs"/>
    <s v=""/>
    <s v="LICENCES AND SUPPORT COSTS"/>
    <s v="4610048146"/>
    <s v="WC19/00199D/USD"/>
    <s v="EA FOD PHASE 1-FACILITIES PMT"/>
    <s v=""/>
    <s v="BOSIET TRAINING FOR EA-FOD PERS- 2"/>
    <s v=""/>
    <x v="2"/>
    <s v="3"/>
    <s v="WESTERN DEVELOPMENT CO LTD"/>
  </r>
  <r>
    <d v="2019-07-15T00:00:00"/>
    <s v="A7220290"/>
    <n v="1295.78"/>
    <s v="USD"/>
    <s v="USD"/>
    <s v="Servs Recd/Inv Recd"/>
    <s v="C.NG.EAF.DF.17.001.AC03"/>
    <s v="NGJUG6"/>
    <s v="Services Received/Invoice Received"/>
    <x v="2"/>
    <s v="A3173000"/>
    <s v="7"/>
    <s v="BOSIET TRAINING FOR EA-FOD PERS- 2"/>
    <s v="4510418505"/>
    <n v="1295.78"/>
    <s v="2019"/>
    <s v="213249671"/>
    <s v="5111650185"/>
    <s v="IT Maintenance Svcs"/>
    <s v=""/>
    <s v="LICENCES AND SUPPORT COSTS"/>
    <s v="4610048146"/>
    <s v="WC19/00199D/USD"/>
    <s v="EA FOD PHASE 1-FACILITIES PMT"/>
    <s v=""/>
    <s v="BOSIET TRAINING FOR EA-FOD PERS- 2"/>
    <s v=""/>
    <x v="2"/>
    <s v="5"/>
    <s v="WESTERN DEVELOPMENT CO LTD"/>
  </r>
  <r>
    <d v="2019-07-15T00:00:00"/>
    <s v="A7220290"/>
    <n v="397025.64"/>
    <s v="NGN"/>
    <s v="USD"/>
    <s v="WESTERN DEVELOPMENT CO LTD"/>
    <s v="C.NG.EAF.DF.17.001.AC03"/>
    <s v="NGJUG6"/>
    <s v="WESTERN DEVELOPMENT CO LTD"/>
    <x v="1"/>
    <s v="120449"/>
    <s v="7"/>
    <s v="BOSIET TRAINING FOR EA-FOD PERS- 2"/>
    <s v="4510418505"/>
    <n v="1295.57"/>
    <s v="2019"/>
    <s v="213249675"/>
    <s v="5111650186"/>
    <s v="IT Maintenance Svcs"/>
    <s v=""/>
    <s v="LICENCES AND SUPPORT COSTS"/>
    <s v="4610048146"/>
    <s v="WC19/00200N/NGN"/>
    <s v="EA FOD PHASE 1-FACILITIES PMT"/>
    <s v=""/>
    <s v="BOSIET TRAINING FOR EA-FOD PERS- 2"/>
    <s v=""/>
    <x v="2"/>
    <s v="2"/>
    <s v="WESTERN DEVELOPMENT CO LTD"/>
  </r>
  <r>
    <d v="2019-07-15T00:00:00"/>
    <s v="A7220290"/>
    <n v="-397025.64"/>
    <s v="NGN"/>
    <s v="USD"/>
    <s v="WESTERN DEVELOPMENT CO LTD"/>
    <s v="C.NG.EAF.DF.17.001.AC03"/>
    <s v="NGJUG6"/>
    <s v="WESTERN DEVELOPMENT CO LTD"/>
    <x v="2"/>
    <s v="120449"/>
    <s v="7"/>
    <s v="BOSIET TRAINING FOR EA-FOD PERS- 2"/>
    <s v="4510418505"/>
    <n v="-1295.57"/>
    <s v="2019"/>
    <s v="213249675"/>
    <s v="5111650186"/>
    <s v="IT Maintenance Svcs"/>
    <s v=""/>
    <s v="LICENCES AND SUPPORT COSTS"/>
    <s v="4610048146"/>
    <s v="WC19/00200N/NGN"/>
    <s v="EA FOD PHASE 1-FACILITIES PMT"/>
    <s v=""/>
    <s v="BOSIET TRAINING FOR EA-FOD PERS- 2"/>
    <s v=""/>
    <x v="2"/>
    <s v="4"/>
    <s v="WESTERN DEVELOPMENT CO LTD"/>
  </r>
  <r>
    <d v="2019-05-31T00:00:00"/>
    <s v="G7220290"/>
    <n v="-397025.64"/>
    <s v="NGN"/>
    <s v="USD"/>
    <s v=""/>
    <s v="C.NG.EAF.DF.17.001.AC03"/>
    <s v="NGAOT5"/>
    <s v=""/>
    <x v="1"/>
    <s v=""/>
    <s v="5"/>
    <s v=""/>
    <s v=""/>
    <n v="-1295.78"/>
    <s v="2019"/>
    <s v="402682996"/>
    <s v="1002872489"/>
    <s v="IT Maintenance Svcs"/>
    <s v=""/>
    <s v=""/>
    <s v=""/>
    <s v=""/>
    <s v="EA FOD PHASE 1-FACILITIES PMT"/>
    <s v=""/>
    <s v="BOSIET TRAINING FOR EA-FOD PERS- 2"/>
    <s v="EA FOD PHASE 1-FACILITIES PMT"/>
    <x v="2"/>
    <s v="0"/>
    <s v=""/>
  </r>
  <r>
    <d v="2019-05-31T00:00:00"/>
    <s v="G7220290"/>
    <n v="1295.78"/>
    <s v="USD"/>
    <s v="USD"/>
    <s v=""/>
    <s v="C.NG.EAF.DF.17.001.AC03"/>
    <s v="NGAOT5"/>
    <s v=""/>
    <x v="1"/>
    <s v=""/>
    <s v="5"/>
    <s v=""/>
    <s v=""/>
    <n v="1295.78"/>
    <s v="2019"/>
    <s v="402682996"/>
    <s v="1002872489"/>
    <s v="IT Maintenance Svcs"/>
    <s v=""/>
    <s v=""/>
    <s v=""/>
    <s v=""/>
    <s v="EA FOD PHASE 1-FACILITIES PMT"/>
    <s v=""/>
    <s v="BOSIET TRAINING FOR EA-FOD PERS- 2"/>
    <s v="EA FOD PHASE 1-FACILITIES PMT"/>
    <x v="2"/>
    <s v="0"/>
    <s v=""/>
  </r>
  <r>
    <d v="2019-05-24T00:00:00"/>
    <s v="G7220290"/>
    <n v="5059.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505"/>
    <n v="5059.8"/>
    <s v="2019"/>
    <s v="213117716"/>
    <s v="501828606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-467236.04"/>
    <s v="NGN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-1524.92"/>
    <s v="2019"/>
    <s v="213116513"/>
    <s v="501828283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7479.5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7479.5"/>
    <s v="2019"/>
    <s v="213116511"/>
    <s v="501828283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-7479.5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-7479.5"/>
    <s v="2019"/>
    <s v="213114727"/>
    <s v="501827894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467236.04"/>
    <s v="NGN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1524.92"/>
    <s v="2019"/>
    <s v="213114729"/>
    <s v="501827894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5954.5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5954.58"/>
    <s v="2019"/>
    <s v="213114728"/>
    <s v="501827894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4T00:00:00"/>
    <s v="G7220290"/>
    <n v="-6355.5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505"/>
    <n v="-6355.58"/>
    <s v="2019"/>
    <s v="213117715"/>
    <s v="501828606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4T00:00:00"/>
    <s v="G7220290"/>
    <n v="397025.64"/>
    <s v="NGN"/>
    <s v="USD"/>
    <s v="Servs Recd/Inv Recd"/>
    <s v="C.NG.EAF.DF.17.001.AC03"/>
    <s v="NGDEM2"/>
    <s v="Services Received/Invoice Received"/>
    <x v="3"/>
    <s v="G3173000"/>
    <s v="5"/>
    <s v="BOSIET TRAINING FOR EA-FOD PERS- 2"/>
    <s v="4510418505"/>
    <n v="1295.78"/>
    <s v="2019"/>
    <s v="213117717"/>
    <s v="501828606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-5954.5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-5954.58"/>
    <s v="2019"/>
    <s v="213116512"/>
    <s v="501828283"/>
    <s v="IT Maintenance Svcs"/>
    <s v=""/>
    <s v=""/>
    <s v=""/>
    <s v=""/>
    <s v="EA FOD PHASE 1-FACILITIES PMT"/>
    <s v=""/>
    <s v="BOSIET TRAINING FOR EA-FOD PERS- 2"/>
    <s v=""/>
    <x v="2"/>
    <s v="1"/>
    <s v=""/>
  </r>
  <r>
    <s v="Object 30074676 0010 0030 BOSIET TRAINING FOR EA-FOD PERS- 2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5-22T00:00:00"/>
    <s v="A7220290"/>
    <n v="-3910.34"/>
    <s v="USD"/>
    <s v="USD"/>
    <s v="Servs Recd/Inv Recd"/>
    <s v="C.NG.EAF.DF.17.001.AC03"/>
    <s v="NGDEM2"/>
    <s v="Services Received/Invoice Received"/>
    <x v="4"/>
    <s v="A3173000"/>
    <s v="5"/>
    <s v="OSP PAYMENT  FOR EA-FOD PERSONNEL"/>
    <s v="4510418397"/>
    <n v="-3910.34"/>
    <s v="2019"/>
    <s v="213116505"/>
    <s v="501828282"/>
    <s v="IT Maintenance Svcs"/>
    <s v=""/>
    <s v="LICENCES AND SUPPORT COSTS"/>
    <s v="4610048146"/>
    <s v=""/>
    <s v="EA FOD PHASE 1-FACILITIES PMT"/>
    <s v=""/>
    <s v="OSP PAYMENT  FOR EA-FOD PERSONNEL"/>
    <s v=""/>
    <x v="2"/>
    <s v="1"/>
    <s v="WESTERN DEVELOPMENT CO LTD"/>
  </r>
  <r>
    <d v="2019-05-22T00:00:00"/>
    <s v="A7220290"/>
    <n v="3910.34"/>
    <s v="USD"/>
    <s v="USD"/>
    <s v="Servs Recd/Inv Recd"/>
    <s v="C.NG.EAF.DF.17.001.AC03"/>
    <s v="NGDEM2"/>
    <s v="Services Received/Invoice Received"/>
    <x v="4"/>
    <s v="A3173000"/>
    <s v="5"/>
    <s v="OSP PAYMENT  FOR EA-FOD PERSONNEL"/>
    <s v="4510418397"/>
    <n v="3910.34"/>
    <s v="2019"/>
    <s v="213114722"/>
    <s v="501827893"/>
    <s v="IT Maintenance Svcs"/>
    <s v=""/>
    <s v="LICENCES AND SUPPORT COSTS"/>
    <s v="4610048146"/>
    <s v=""/>
    <s v="EA FOD PHASE 1-FACILITIES PMT"/>
    <s v=""/>
    <s v="OSP PAYMENT  FOR EA-FOD PERSONNEL"/>
    <s v=""/>
    <x v="2"/>
    <s v="1"/>
    <s v="WESTERN DEVELOPMENT CO LTD"/>
  </r>
  <r>
    <d v="2019-05-24T00:00:00"/>
    <s v="A7220290"/>
    <n v="3405.02"/>
    <s v="USD"/>
    <s v="USD"/>
    <s v="Servs Recd/Inv Recd"/>
    <s v="C.NG.EAF.DF.17.001.AC03"/>
    <s v="NGDEM2"/>
    <s v="Services Received/Invoice Received"/>
    <x v="4"/>
    <s v="A3173000"/>
    <s v="5"/>
    <s v="OSP PAYMENT  FOR EA-FOD PERSONNEL"/>
    <s v="4510418505"/>
    <n v="3405.02"/>
    <s v="2019"/>
    <s v="213117718"/>
    <s v="501828607"/>
    <s v="IT Maintenance Svcs"/>
    <s v=""/>
    <s v="LICENCES AND SUPPORT COSTS"/>
    <s v="4610048146"/>
    <s v="WC19/00189D/USD"/>
    <s v="EA FOD PHASE 1-FACILITIES PMT"/>
    <s v=""/>
    <s v="OSP PAYMENT  FOR EA-FOD PERSONNEL"/>
    <s v=""/>
    <x v="2"/>
    <s v="1"/>
    <s v="WESTERN DEVELOPMENT CO LTD"/>
  </r>
  <r>
    <d v="2019-05-31T00:00:00"/>
    <s v="A7220290"/>
    <n v="-3405.02"/>
    <s v="USD"/>
    <s v="USD"/>
    <s v=""/>
    <s v="C.NG.EAF.DF.17.001.AC03"/>
    <s v="NGAOT5"/>
    <s v=""/>
    <x v="1"/>
    <s v=""/>
    <s v="5"/>
    <s v=""/>
    <s v=""/>
    <n v="-3405.02"/>
    <s v="2019"/>
    <s v="402682997"/>
    <s v="1002872490"/>
    <s v="IT Maintenance Svcs"/>
    <s v=""/>
    <s v=""/>
    <s v=""/>
    <s v=""/>
    <s v="EA FOD PHASE 1-FACILITIES PMT"/>
    <s v=""/>
    <s v="OSP PAYMENT  FOR EA-FOD PERSONNEL"/>
    <s v="EA FOD PHASE 1-FACILITIES PMT"/>
    <x v="2"/>
    <s v="0"/>
    <s v=""/>
  </r>
  <r>
    <d v="2019-07-11T00:00:00"/>
    <s v="A7220290"/>
    <n v="-212707.44"/>
    <s v="NGN"/>
    <s v="USD"/>
    <s v="WESTERN DEVELOPMENT CO LTD"/>
    <s v="C.NG.EAF.DF.17.001.AC03"/>
    <s v="NGJUG6"/>
    <s v="WESTERN DEVELOPMENT CO LTD"/>
    <x v="2"/>
    <s v="120449"/>
    <s v="7"/>
    <s v="OSP PAYMENT  FOR EA-FOD PERSONNEL"/>
    <s v="4510418505"/>
    <n v="-694.11"/>
    <s v="2019"/>
    <s v="213249669"/>
    <s v="5111650184"/>
    <s v="IT Maintenance Svcs"/>
    <s v=""/>
    <s v="LICENCES AND SUPPORT COSTS"/>
    <s v="4610048146"/>
    <s v="WC19/000190N/NGN"/>
    <s v="EA FOD PHASE 1-FACILITIES PMT"/>
    <s v=""/>
    <s v="OSP PAYMENT  FOR EA-FOD PERSONNEL"/>
    <s v=""/>
    <x v="2"/>
    <s v="4"/>
    <s v="WESTERN DEVELOPMENT CO LTD"/>
  </r>
  <r>
    <d v="2019-07-11T00:00:00"/>
    <s v="A7220290"/>
    <n v="-694.22"/>
    <s v="USD"/>
    <s v="USD"/>
    <s v="Servs Recd/Inv Recd"/>
    <s v="C.NG.EAF.DF.17.001.AC03"/>
    <s v="NGJUG6"/>
    <s v="Services Received/Invoice Received"/>
    <x v="1"/>
    <s v="A3173000"/>
    <s v="7"/>
    <s v="OSP PAYMENT  FOR EA-FOD PERSONNEL"/>
    <s v="4510418505"/>
    <n v="-694.22"/>
    <s v="2019"/>
    <s v="213249655"/>
    <s v="5111650181"/>
    <s v="IT Maintenance Svcs"/>
    <s v=""/>
    <s v="LICENCES AND SUPPORT COSTS"/>
    <s v="4610048146"/>
    <s v="WC19/00189D/USD"/>
    <s v="EA FOD PHASE 1-FACILITIES PMT"/>
    <s v=""/>
    <s v="OSP PAYMENT  FOR EA-FOD PERSONNEL"/>
    <s v=""/>
    <x v="2"/>
    <s v="3"/>
    <s v="WESTERN DEVELOPMENT CO LTD"/>
  </r>
  <r>
    <d v="2019-07-11T00:00:00"/>
    <s v="A7220290"/>
    <n v="212707.44"/>
    <s v="NGN"/>
    <s v="USD"/>
    <s v="WESTERN DEVELOPMENT CO LTD"/>
    <s v="C.NG.EAF.DF.17.001.AC03"/>
    <s v="NGJUG6"/>
    <s v="WESTERN DEVELOPMENT CO LTD"/>
    <x v="1"/>
    <s v="120449"/>
    <s v="7"/>
    <s v="OSP PAYMENT  FOR EA-FOD PERSONNEL"/>
    <s v="4510418505"/>
    <n v="694.11"/>
    <s v="2019"/>
    <s v="213249669"/>
    <s v="5111650184"/>
    <s v="IT Maintenance Svcs"/>
    <s v=""/>
    <s v="LICENCES AND SUPPORT COSTS"/>
    <s v="4610048146"/>
    <s v="WC19/000190N/NGN"/>
    <s v="EA FOD PHASE 1-FACILITIES PMT"/>
    <s v=""/>
    <s v="OSP PAYMENT  FOR EA-FOD PERSONNEL"/>
    <s v=""/>
    <x v="2"/>
    <s v="2"/>
    <s v="WESTERN DEVELOPMENT CO LTD"/>
  </r>
  <r>
    <d v="2019-07-11T00:00:00"/>
    <s v="A7220290"/>
    <n v="694.22"/>
    <s v="USD"/>
    <s v="USD"/>
    <s v="Servs Recd/Inv Recd"/>
    <s v="C.NG.EAF.DF.17.001.AC03"/>
    <s v="NGJUG6"/>
    <s v="Services Received/Invoice Received"/>
    <x v="2"/>
    <s v="A3173000"/>
    <s v="7"/>
    <s v="OSP PAYMENT  FOR EA-FOD PERSONNEL"/>
    <s v="4510418505"/>
    <n v="694.22"/>
    <s v="2019"/>
    <s v="213249655"/>
    <s v="5111650181"/>
    <s v="IT Maintenance Svcs"/>
    <s v=""/>
    <s v="LICENCES AND SUPPORT COSTS"/>
    <s v="4610048146"/>
    <s v="WC19/00189D/USD"/>
    <s v="EA FOD PHASE 1-FACILITIES PMT"/>
    <s v=""/>
    <s v="OSP PAYMENT  FOR EA-FOD PERSONNEL"/>
    <s v=""/>
    <x v="2"/>
    <s v="5"/>
    <s v="WESTERN DEVELOPMENT CO LTD"/>
  </r>
  <r>
    <d v="2019-05-22T00:00:00"/>
    <s v="G7220290"/>
    <n v="-244274.58"/>
    <s v="NGN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-797.24"/>
    <s v="2019"/>
    <s v="213116509"/>
    <s v="501828282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4T00:00:00"/>
    <s v="G7220290"/>
    <n v="-3405.02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505"/>
    <n v="-3405.02"/>
    <s v="2019"/>
    <s v="213117719"/>
    <s v="501828607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-3113.1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-3113.1"/>
    <s v="2019"/>
    <s v="213116508"/>
    <s v="501828282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4T00:00:00"/>
    <s v="G7220290"/>
    <n v="212707.44"/>
    <s v="NGN"/>
    <s v="USD"/>
    <s v="Servs Recd/Inv Recd"/>
    <s v="C.NG.EAF.DF.17.001.AC03"/>
    <s v="NGDEM2"/>
    <s v="Services Received/Invoice Received"/>
    <x v="4"/>
    <s v="G3173000"/>
    <s v="5"/>
    <s v="OSP PAYMENT  FOR EA-FOD PERSONNEL"/>
    <s v="4510418505"/>
    <n v="694.22"/>
    <s v="2019"/>
    <s v="213117721"/>
    <s v="501828607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4T00:00:00"/>
    <s v="G7220290"/>
    <n v="2710.8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505"/>
    <n v="2710.8"/>
    <s v="2019"/>
    <s v="213117720"/>
    <s v="501828607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3910.34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3910.34"/>
    <s v="2019"/>
    <s v="213116506"/>
    <s v="501828282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31T00:00:00"/>
    <s v="G7220290"/>
    <n v="-212707.44"/>
    <s v="NGN"/>
    <s v="USD"/>
    <s v=""/>
    <s v="C.NG.EAF.DF.17.001.AC03"/>
    <s v="NGAOT5"/>
    <s v=""/>
    <x v="1"/>
    <s v=""/>
    <s v="5"/>
    <s v=""/>
    <s v=""/>
    <n v="-694.22"/>
    <s v="2019"/>
    <s v="402682997"/>
    <s v="1002872490"/>
    <s v="IT Maintenance Svcs"/>
    <s v=""/>
    <s v=""/>
    <s v=""/>
    <s v=""/>
    <s v="EA FOD PHASE 1-FACILITIES PMT"/>
    <s v=""/>
    <s v="OSP PAYMENT  FOR EA-FOD PERSONNEL"/>
    <s v="EA FOD PHASE 1-FACILITIES PMT"/>
    <x v="2"/>
    <s v="0"/>
    <s v=""/>
  </r>
  <r>
    <d v="2019-05-31T00:00:00"/>
    <s v="G7220290"/>
    <n v="694.22"/>
    <s v="USD"/>
    <s v="USD"/>
    <s v=""/>
    <s v="C.NG.EAF.DF.17.001.AC03"/>
    <s v="NGAOT5"/>
    <s v=""/>
    <x v="1"/>
    <s v=""/>
    <s v="5"/>
    <s v=""/>
    <s v=""/>
    <n v="694.22"/>
    <s v="2019"/>
    <s v="402682997"/>
    <s v="1002872490"/>
    <s v="IT Maintenance Svcs"/>
    <s v=""/>
    <s v=""/>
    <s v=""/>
    <s v=""/>
    <s v="EA FOD PHASE 1-FACILITIES PMT"/>
    <s v=""/>
    <s v="OSP PAYMENT  FOR EA-FOD PERSONNEL"/>
    <s v="EA FOD PHASE 1-FACILITIES PMT"/>
    <x v="2"/>
    <s v="0"/>
    <s v=""/>
  </r>
  <r>
    <d v="2019-05-22T00:00:00"/>
    <s v="G7220290"/>
    <n v="3113.1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3113.1"/>
    <s v="2019"/>
    <s v="213114724"/>
    <s v="501827893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-3910.34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-3910.34"/>
    <s v="2019"/>
    <s v="213114723"/>
    <s v="501827893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244274.58"/>
    <s v="NGN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797.24"/>
    <s v="2019"/>
    <s v="213114725"/>
    <s v="501827893"/>
    <s v="IT Maintenance Svcs"/>
    <s v=""/>
    <s v=""/>
    <s v=""/>
    <s v=""/>
    <s v="EA FOD PHASE 1-FACILITIES PMT"/>
    <s v=""/>
    <s v="OSP PAYMENT  FOR EA-FOD PERSONNEL"/>
    <s v=""/>
    <x v="2"/>
    <s v="1"/>
    <s v=""/>
  </r>
  <r>
    <s v="Object 30074676 0010 0040  OSP PAYMENT  FOR EA-FOD PERSONNEL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5-31T00:00:00"/>
    <s v="A7220290"/>
    <n v="106999.89"/>
    <s v="NGN"/>
    <s v="USD"/>
    <s v="Accruals"/>
    <s v="C.NG.EAF.DF.17.001.AC03"/>
    <s v="NGAOT5"/>
    <s v="Accruals"/>
    <x v="5"/>
    <s v="A3180000"/>
    <s v="5"/>
    <s v="MARK UP ON TRAINING"/>
    <s v="4510418505"/>
    <n v="349.16"/>
    <s v="2019"/>
    <s v="213125653"/>
    <s v="800921182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5-31T00:00:00"/>
    <s v="A7220290"/>
    <n v="1363.64"/>
    <s v="USD"/>
    <s v="USD"/>
    <s v="Accruals"/>
    <s v="C.NG.EAF.DF.17.001.AC03"/>
    <s v="NGAOT5"/>
    <s v="Accruals"/>
    <x v="5"/>
    <s v="A3180000"/>
    <s v="5"/>
    <s v="MARK UP ON TRAINING"/>
    <s v="4510418505"/>
    <n v="1363.64"/>
    <s v="2019"/>
    <s v="213125654"/>
    <s v="800921183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5-31T00:00:00"/>
    <s v="A7220290"/>
    <n v="-106999.89"/>
    <s v="NGN"/>
    <s v="USD"/>
    <s v=""/>
    <s v="C.NG.EAF.DF.17.001.AC03"/>
    <s v="NGAOT5"/>
    <s v=""/>
    <x v="1"/>
    <s v=""/>
    <s v="5"/>
    <s v=""/>
    <s v=""/>
    <n v="-349.16"/>
    <s v="2019"/>
    <s v="402682998"/>
    <s v="1002872491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31T00:00:00"/>
    <s v="A7220290"/>
    <n v="-1363.64"/>
    <s v="USD"/>
    <s v="USD"/>
    <s v=""/>
    <s v="C.NG.EAF.DF.17.001.AC03"/>
    <s v="NGAOT5"/>
    <s v=""/>
    <x v="1"/>
    <s v=""/>
    <s v="5"/>
    <s v=""/>
    <s v=""/>
    <n v="-1363.64"/>
    <s v="2019"/>
    <s v="402682998"/>
    <s v="1002872491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30T00:00:00"/>
    <s v="A7220290"/>
    <n v="-106999.89"/>
    <s v="NGN"/>
    <s v="USD"/>
    <s v="WESTERN DEVELOPMENT CO LTD"/>
    <s v="C.NG.EAF.DF.17.001.AC03"/>
    <s v="NGGIG4"/>
    <s v="WESTERN DEVELOPMENT CO LTD"/>
    <x v="2"/>
    <s v="120449"/>
    <s v="6"/>
    <s v="MARK UP ON TRAINING"/>
    <s v="4510418505"/>
    <n v="-349.16"/>
    <s v="2019"/>
    <s v="213168478"/>
    <s v="5111639145"/>
    <s v="IT Maintenance Svcs"/>
    <s v=""/>
    <s v="CONTRACTOR MARKUP"/>
    <s v="4610048146"/>
    <s v="WC19/00101N/NGN"/>
    <s v="EA FOD PHASE 1-FACILITIES PMT"/>
    <s v=""/>
    <s v="MARK UP ON TRAINING"/>
    <s v=""/>
    <x v="2"/>
    <s v="5"/>
    <s v="WESTERN DEVELOPMENT CO LTD"/>
  </r>
  <r>
    <d v="2019-05-30T00:00:00"/>
    <s v="A7220290"/>
    <n v="-349.26"/>
    <s v="USD"/>
    <s v="USD"/>
    <s v="Servs Recd/Inv Recd"/>
    <s v="C.NG.EAF.DF.17.001.AC03"/>
    <s v="NGGIG4"/>
    <s v="Services Received/Invoice Received"/>
    <x v="1"/>
    <s v="A3173000"/>
    <s v="6"/>
    <s v="MARK UP ON TRAINING"/>
    <s v="4510418505"/>
    <n v="-349.26"/>
    <s v="2019"/>
    <s v="213168468"/>
    <s v="5111639144"/>
    <s v="IT Maintenance Svcs"/>
    <s v=""/>
    <s v="CONTRACTOR MARKUP"/>
    <s v="4610048146"/>
    <s v="WC19/00100D/USD"/>
    <s v="EA FOD PHASE 1-FACILITIES PMT"/>
    <s v=""/>
    <s v="MARK UP ON TRAINING"/>
    <s v=""/>
    <x v="2"/>
    <s v="3"/>
    <s v="WESTERN DEVELOPMENT CO LTD"/>
  </r>
  <r>
    <d v="2019-05-30T00:00:00"/>
    <s v="A7220290"/>
    <n v="106999.89"/>
    <s v="NGN"/>
    <s v="USD"/>
    <s v="WESTERN DEVELOPMENT CO LTD"/>
    <s v="C.NG.EAF.DF.17.001.AC03"/>
    <s v="NGGIG4"/>
    <s v="WESTERN DEVELOPMENT CO LTD"/>
    <x v="1"/>
    <s v="120449"/>
    <s v="6"/>
    <s v="MARK UP ON TRAINING"/>
    <s v="4510418505"/>
    <n v="349.17"/>
    <s v="2019"/>
    <s v="213168478"/>
    <s v="5111639145"/>
    <s v="IT Maintenance Svcs"/>
    <s v=""/>
    <s v="CONTRACTOR MARKUP"/>
    <s v="4610048146"/>
    <s v="WC19/00101N/NGN"/>
    <s v="EA FOD PHASE 1-FACILITIES PMT"/>
    <s v=""/>
    <s v="MARK UP ON TRAINING"/>
    <s v=""/>
    <x v="2"/>
    <s v="2"/>
    <s v="WESTERN DEVELOPMENT CO LTD"/>
  </r>
  <r>
    <d v="2019-05-30T00:00:00"/>
    <s v="A7220290"/>
    <n v="349.26"/>
    <s v="USD"/>
    <s v="USD"/>
    <s v="Servs Recd/Inv Recd"/>
    <s v="C.NG.EAF.DF.17.001.AC03"/>
    <s v="NGGIG4"/>
    <s v="Services Received/Invoice Received"/>
    <x v="2"/>
    <s v="A3173000"/>
    <s v="6"/>
    <s v="MARK UP ON TRAINING"/>
    <s v="4510418505"/>
    <n v="349.26"/>
    <s v="2019"/>
    <s v="213168468"/>
    <s v="5111639144"/>
    <s v="IT Maintenance Svcs"/>
    <s v=""/>
    <s v="CONTRACTOR MARKUP"/>
    <s v="4610048146"/>
    <s v="WC19/00100D/USD"/>
    <s v="EA FOD PHASE 1-FACILITIES PMT"/>
    <s v=""/>
    <s v="MARK UP ON TRAINING"/>
    <s v=""/>
    <x v="2"/>
    <s v="6"/>
    <s v="WESTERN DEVELOPMENT CO LTD"/>
  </r>
  <r>
    <d v="2019-06-28T00:00:00"/>
    <s v="A7220290"/>
    <n v="106999.89"/>
    <s v="NGN"/>
    <s v="USD"/>
    <s v=""/>
    <s v="C.NG.EAF.DF.17.001.AC03"/>
    <s v="NGAOT5"/>
    <s v=""/>
    <x v="1"/>
    <s v=""/>
    <s v="6"/>
    <s v=""/>
    <s v=""/>
    <n v="349.15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6-28T00:00:00"/>
    <s v="A7220290"/>
    <n v="-349.26"/>
    <s v="USD"/>
    <s v="USD"/>
    <s v=""/>
    <s v="C.NG.EAF.DF.17.001.AC03"/>
    <s v="NGAOT5"/>
    <s v=""/>
    <x v="1"/>
    <s v=""/>
    <s v="6"/>
    <s v=""/>
    <s v=""/>
    <n v="-349.26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24T00:00:00"/>
    <s v="A7220290"/>
    <n v="1712.9"/>
    <s v="USD"/>
    <s v="USD"/>
    <s v="Servs Recd/Inv Recd"/>
    <s v="C.NG.EAF.DF.17.001.AC03"/>
    <s v="NGICHD"/>
    <s v="Services Received/Invoice Received"/>
    <x v="6"/>
    <s v="A3173000"/>
    <s v="6"/>
    <s v="MARK UP ON TRAINING"/>
    <s v="4510418505"/>
    <n v="1712.9"/>
    <s v="2019"/>
    <s v="213167816"/>
    <s v="501830437"/>
    <s v="IT Maintenance Svcs"/>
    <s v=""/>
    <s v="CONTRACTOR MARKUP"/>
    <s v="4610048146"/>
    <s v="WC19/00100D/USD"/>
    <s v="EA FOD PHASE 1-FACILITIES PMT"/>
    <s v=""/>
    <s v="MARK UP ON TRAINING"/>
    <s v=""/>
    <x v="2"/>
    <s v="1"/>
    <s v="WESTERN DEVELOPMENT CO LTD"/>
  </r>
  <r>
    <d v="2019-05-31T00:00:00"/>
    <s v="A7220290"/>
    <n v="-106999.89"/>
    <s v="NGN"/>
    <s v="USD"/>
    <s v="Accruals"/>
    <s v="C.NG.EAF.DF.17.001.AC03"/>
    <s v="NGAOT5"/>
    <s v="Accruals"/>
    <x v="5"/>
    <s v="A3180000"/>
    <s v="6"/>
    <s v="MARK UP ON TRAINING"/>
    <s v="4510418505"/>
    <n v="-349.16"/>
    <s v="2019"/>
    <s v="213140087"/>
    <s v="800923253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5-31T00:00:00"/>
    <s v="A7220290"/>
    <n v="-1363.64"/>
    <s v="USD"/>
    <s v="USD"/>
    <s v="Accruals"/>
    <s v="C.NG.EAF.DF.17.001.AC03"/>
    <s v="NGAOT5"/>
    <s v="Accruals"/>
    <x v="5"/>
    <s v="A3180000"/>
    <s v="6"/>
    <s v="MARK UP ON TRAINING"/>
    <s v="4510418505"/>
    <n v="-1363.64"/>
    <s v="2019"/>
    <s v="213140088"/>
    <s v="800923254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6-28T00:00:00"/>
    <s v="G7220290"/>
    <n v="-106999.89"/>
    <s v="NGN"/>
    <s v="USD"/>
    <s v=""/>
    <s v="C.NG.EAF.DF.17.001.AC03"/>
    <s v="NGAOT5"/>
    <s v=""/>
    <x v="1"/>
    <s v=""/>
    <s v="6"/>
    <s v=""/>
    <s v=""/>
    <n v="-349.26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6-28T00:00:00"/>
    <s v="G7220290"/>
    <n v="349.26"/>
    <s v="USD"/>
    <s v="USD"/>
    <s v=""/>
    <s v="C.NG.EAF.DF.17.001.AC03"/>
    <s v="NGAOT5"/>
    <s v=""/>
    <x v="1"/>
    <s v=""/>
    <s v="6"/>
    <s v=""/>
    <s v=""/>
    <n v="349.26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24T00:00:00"/>
    <s v="G7220290"/>
    <n v="1363.64"/>
    <s v="USD"/>
    <s v="USD"/>
    <s v="Servs Recd/Inv Recd"/>
    <s v="C.NG.EAF.DF.17.001.AC03"/>
    <s v="NGICHD"/>
    <s v="Services Received/Invoice Received"/>
    <x v="6"/>
    <s v="G3173000"/>
    <s v="6"/>
    <s v="MARK UP ON TRAINING"/>
    <s v="4510418505"/>
    <n v="1363.64"/>
    <s v="2019"/>
    <s v="213167819"/>
    <s v="501830437"/>
    <s v="IT Maintenance Svcs"/>
    <s v=""/>
    <s v=""/>
    <s v=""/>
    <s v=""/>
    <s v="EA FOD PHASE 1-FACILITIES PMT"/>
    <s v=""/>
    <s v="MARK UP ON TRAINING"/>
    <s v=""/>
    <x v="2"/>
    <s v="1"/>
    <s v=""/>
  </r>
  <r>
    <d v="2019-05-24T00:00:00"/>
    <s v="G7220290"/>
    <n v="-1712.9"/>
    <s v="USD"/>
    <s v="USD"/>
    <s v="Servs Recd/Inv Recd"/>
    <s v="C.NG.EAF.DF.17.001.AC03"/>
    <s v="NGICHD"/>
    <s v="Services Received/Invoice Received"/>
    <x v="6"/>
    <s v="G3173000"/>
    <s v="6"/>
    <s v="MARK UP ON TRAINING"/>
    <s v="4510418505"/>
    <n v="-1712.9"/>
    <s v="2019"/>
    <s v="213167817"/>
    <s v="501830437"/>
    <s v="IT Maintenance Svcs"/>
    <s v=""/>
    <s v=""/>
    <s v=""/>
    <s v=""/>
    <s v="EA FOD PHASE 1-FACILITIES PMT"/>
    <s v=""/>
    <s v="MARK UP ON TRAINING"/>
    <s v=""/>
    <x v="2"/>
    <s v="1"/>
    <s v=""/>
  </r>
  <r>
    <d v="2019-05-24T00:00:00"/>
    <s v="G7220290"/>
    <n v="106999.89"/>
    <s v="NGN"/>
    <s v="USD"/>
    <s v="Servs Recd/Inv Recd"/>
    <s v="C.NG.EAF.DF.17.001.AC03"/>
    <s v="NGICHD"/>
    <s v="Services Received/Invoice Received"/>
    <x v="6"/>
    <s v="G3173000"/>
    <s v="6"/>
    <s v="MARK UP ON TRAINING"/>
    <s v="4510418505"/>
    <n v="349.26"/>
    <s v="2019"/>
    <s v="213167820"/>
    <s v="501830437"/>
    <s v="IT Maintenance Svcs"/>
    <s v=""/>
    <s v=""/>
    <s v=""/>
    <s v=""/>
    <s v="EA FOD PHASE 1-FACILITIES PMT"/>
    <s v=""/>
    <s v="MARK UP ON TRAINING"/>
    <s v=""/>
    <x v="2"/>
    <s v="1"/>
    <s v=""/>
  </r>
  <r>
    <s v="Object 30074676 0010 0050 MARK UP ON TRAINING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9-06T00:00:00"/>
    <s v="A7410100"/>
    <n v="-459385.77"/>
    <s v="NGN"/>
    <s v="USD"/>
    <s v="JEINPAC INTEGRATED SERVICES LTD"/>
    <s v="C.NG.EAF.DF.17.001.AC03"/>
    <s v="NGCUN4"/>
    <s v="JEINPAC INTEGRATED SERVICES LTD"/>
    <x v="2"/>
    <s v="132701"/>
    <s v="9"/>
    <s v="SAGA2 FLOORING,GERFLOR,0022"/>
    <s v="4510418869"/>
    <n v="-1499.07"/>
    <s v="2019"/>
    <s v="213396870"/>
    <s v="5111666216"/>
    <s v="Build. Mat'S &amp; Hardw"/>
    <s v="SAGA2 FLOORING,GERFLOR,0022"/>
    <s v=""/>
    <s v=""/>
    <s v="130B"/>
    <s v="FYIP EPIC OFFSHORE"/>
    <s v=""/>
    <s v="SUPPLY OF GERFLOR ITEMS 5"/>
    <s v=""/>
    <x v="3"/>
    <s v="22"/>
    <s v="JEINPAC INTEGRATED SERVICES LTD"/>
  </r>
  <r>
    <d v="2019-09-06T00:00:00"/>
    <s v="A7410100"/>
    <n v="-479003.67"/>
    <s v="NGN"/>
    <s v="USD"/>
    <s v="JEINPAC INTEGRATED SERVICES LTD"/>
    <s v="C.NG.EAF.DF.17.001.AC03"/>
    <s v="NGCUN4"/>
    <s v="JEINPAC INTEGRATED SERVICES LTD"/>
    <x v="2"/>
    <s v="132701"/>
    <s v="9"/>
    <s v="SAGA2 FLOORING,GERFLOR,0012"/>
    <s v="4510418869"/>
    <n v="-1563.08"/>
    <s v="2019"/>
    <s v="213396870"/>
    <s v="5111666216"/>
    <s v="Build. Mat'S &amp; Hardw"/>
    <s v="SAGA2 FLOORING,GERFLOR,0012"/>
    <s v=""/>
    <s v=""/>
    <s v="130B"/>
    <s v="FYIP EPIC OFFSHORE"/>
    <s v=""/>
    <s v="SUPPLY OF GERFLOR ITEMS 5"/>
    <s v=""/>
    <x v="3"/>
    <s v="24"/>
    <s v="JEINPAC INTEGRATED SERVICES LTD"/>
  </r>
  <r>
    <d v="2019-09-06T00:00:00"/>
    <s v="A7410100"/>
    <n v="-1498.85"/>
    <s v="USD"/>
    <s v="USD"/>
    <s v="Goods Recd/Inv Recd"/>
    <s v="C.NG.EAF.DF.17.001.AC03"/>
    <s v="NGMUGD"/>
    <s v="Goods Received/Invoice Received"/>
    <x v="1"/>
    <s v="A3170000"/>
    <s v="9"/>
    <s v="SAGA2 FLOORING,GERFLOR,0022"/>
    <s v="4510418869"/>
    <n v="-1498.85"/>
    <s v="2019"/>
    <s v="213385728"/>
    <s v="5111664072"/>
    <s v="Build. Mat'S &amp; Hardw"/>
    <s v="SAGA2 FLOORING,GERFLOR,002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-1562.86"/>
    <s v="USD"/>
    <s v="USD"/>
    <s v="Goods Recd/Inv Recd"/>
    <s v="C.NG.EAF.DF.17.001.AC03"/>
    <s v="NGMUGD"/>
    <s v="Goods Received/Invoice Received"/>
    <x v="1"/>
    <s v="A3170000"/>
    <s v="9"/>
    <s v="SAGA2 FLOORING,GERFLOR,0012"/>
    <s v="4510418869"/>
    <n v="-1562.86"/>
    <s v="2019"/>
    <s v="213385728"/>
    <s v="5111664072"/>
    <s v="Build. Mat'S &amp; Hardw"/>
    <s v="SAGA2 FLOORING,GERFLOR,0012"/>
    <s v=""/>
    <s v=""/>
    <s v="130 A"/>
    <s v="FYIP EPIC OFFSHORE"/>
    <s v=""/>
    <s v="SUPPLY OF GERFLOR ITEMS 5"/>
    <s v=""/>
    <x v="3"/>
    <s v="15"/>
    <s v="JEINPAC INTEGRATED SERVICES LTD"/>
  </r>
  <r>
    <d v="2019-09-06T00:00:00"/>
    <s v="A7410100"/>
    <n v="459385.77"/>
    <s v="NGN"/>
    <s v="USD"/>
    <s v="JEINPAC INTEGRATED SERVICES LTD"/>
    <s v="C.NG.EAF.DF.17.001.AC03"/>
    <s v="NGCUN4"/>
    <s v="JEINPAC INTEGRATED SERVICES LTD"/>
    <x v="1"/>
    <s v="132701"/>
    <s v="9"/>
    <s v="SAGA2 FLOORING,GERFLOR,0022"/>
    <s v="4510418869"/>
    <n v="1499.06"/>
    <s v="2019"/>
    <s v="213396870"/>
    <s v="5111666216"/>
    <s v="Build. Mat'S &amp; Hardw"/>
    <s v="SAGA2 FLOORING,GERFLOR,0022"/>
    <s v=""/>
    <s v=""/>
    <s v="130B"/>
    <s v="FYIP EPIC OFFSHORE"/>
    <s v=""/>
    <s v="SUPPLY OF GERFLOR ITEMS 5"/>
    <s v=""/>
    <x v="3"/>
    <s v="7"/>
    <s v="JEINPAC INTEGRATED SERVICES LTD"/>
  </r>
  <r>
    <d v="2019-09-06T00:00:00"/>
    <s v="A7410100"/>
    <n v="479003.67"/>
    <s v="NGN"/>
    <s v="USD"/>
    <s v="JEINPAC INTEGRATED SERVICES LTD"/>
    <s v="C.NG.EAF.DF.17.001.AC03"/>
    <s v="NGCUN4"/>
    <s v="JEINPAC INTEGRATED SERVICES LTD"/>
    <x v="1"/>
    <s v="132701"/>
    <s v="9"/>
    <s v="SAGA2 FLOORING,GERFLOR,0012"/>
    <s v="4510418869"/>
    <n v="1563.08"/>
    <s v="2019"/>
    <s v="213396870"/>
    <s v="5111666216"/>
    <s v="Build. Mat'S &amp; Hardw"/>
    <s v="SAGA2 FLOORING,GERFLOR,0012"/>
    <s v=""/>
    <s v=""/>
    <s v="130B"/>
    <s v="FYIP EPIC OFFSHORE"/>
    <s v=""/>
    <s v="SUPPLY OF GERFLOR ITEMS 5"/>
    <s v=""/>
    <x v="3"/>
    <s v="8"/>
    <s v="JEINPAC INTEGRATED SERVICES LTD"/>
  </r>
  <r>
    <d v="2019-09-06T00:00:00"/>
    <s v="A7410100"/>
    <n v="-1498.85"/>
    <s v="USD"/>
    <s v="USD"/>
    <s v="Goods Recd/Inv Recd"/>
    <s v="C.NG.EAF.DF.17.001.AC03"/>
    <s v="NGMUGD"/>
    <s v="Goods Received/Invoice Received"/>
    <x v="2"/>
    <s v="A3170000"/>
    <s v="9"/>
    <s v="SAGA2 FLOORING,GERFLOR,0022"/>
    <s v="4510418869"/>
    <n v="-1498.85"/>
    <s v="2019"/>
    <s v="213387541"/>
    <s v="5111664564"/>
    <s v="Build. Mat'S &amp; Hardw"/>
    <s v="SAGA2 FLOORING,GERFLOR,0022"/>
    <s v=""/>
    <s v=""/>
    <s v="130 A"/>
    <s v="FYIP EPIC OFFSHORE"/>
    <s v=""/>
    <s v="SUPPLY OF GERFLOR ITEMS 5"/>
    <s v=""/>
    <x v="3"/>
    <s v="30"/>
    <s v="JEINPAC INTEGRATED SERVICES LTD"/>
  </r>
  <r>
    <d v="2019-09-06T00:00:00"/>
    <s v="A7410100"/>
    <n v="-1562.86"/>
    <s v="USD"/>
    <s v="USD"/>
    <s v="Goods Recd/Inv Recd"/>
    <s v="C.NG.EAF.DF.17.001.AC03"/>
    <s v="NGMUGD"/>
    <s v="Goods Received/Invoice Received"/>
    <x v="2"/>
    <s v="A3170000"/>
    <s v="9"/>
    <s v="SAGA2 FLOORING,GERFLOR,0012"/>
    <s v="4510418869"/>
    <n v="-1562.86"/>
    <s v="2019"/>
    <s v="213387541"/>
    <s v="5111664564"/>
    <s v="Build. Mat'S &amp; Hardw"/>
    <s v="SAGA2 FLOORING,GERFLOR,0012"/>
    <s v=""/>
    <s v=""/>
    <s v="130 A"/>
    <s v="FYIP EPIC OFFSHORE"/>
    <s v=""/>
    <s v="SUPPLY OF GERFLOR ITEMS 5"/>
    <s v=""/>
    <x v="3"/>
    <s v="32"/>
    <s v="JEINPAC INTEGRATED SERVICES LTD"/>
  </r>
  <r>
    <d v="2019-09-06T00:00:00"/>
    <s v="A7410100"/>
    <n v="-1498.85"/>
    <s v="USD"/>
    <s v="USD"/>
    <s v="Goods Recd/Inv Recd"/>
    <s v="C.NG.EAF.DF.17.001.AC03"/>
    <s v="NGCUN4"/>
    <s v="Goods Received/Invoice Received"/>
    <x v="1"/>
    <s v="A3170000"/>
    <s v="9"/>
    <s v="SAGA2 FLOORING,GERFLOR,0022"/>
    <s v="4510418869"/>
    <n v="-1498.85"/>
    <s v="2019"/>
    <s v="213396827"/>
    <s v="5111666212"/>
    <s v="Build. Mat'S &amp; Hardw"/>
    <s v="SAGA2 FLOORING,GERFLOR,002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-1562.86"/>
    <s v="USD"/>
    <s v="USD"/>
    <s v="Goods Recd/Inv Recd"/>
    <s v="C.NG.EAF.DF.17.001.AC03"/>
    <s v="NGCUN4"/>
    <s v="Goods Received/Invoice Received"/>
    <x v="1"/>
    <s v="A3170000"/>
    <s v="9"/>
    <s v="SAGA2 FLOORING,GERFLOR,0012"/>
    <s v="4510418869"/>
    <n v="-1562.86"/>
    <s v="2019"/>
    <s v="213396827"/>
    <s v="5111666212"/>
    <s v="Build. Mat'S &amp; Hardw"/>
    <s v="SAGA2 FLOORING,GERFLOR,0012"/>
    <s v=""/>
    <s v=""/>
    <s v="130 A"/>
    <s v="FYIP EPIC OFFSHORE"/>
    <s v=""/>
    <s v="SUPPLY OF GERFLOR ITEMS 5"/>
    <s v=""/>
    <x v="3"/>
    <s v="15"/>
    <s v="JEINPAC INTEGRATED SERVICES LTD"/>
  </r>
  <r>
    <d v="2019-09-06T00:00:00"/>
    <s v="A7410100"/>
    <n v="1498.85"/>
    <s v="USD"/>
    <s v="USD"/>
    <s v="Goods Recd/Inv Recd"/>
    <s v="C.NG.EAF.DF.17.001.AC03"/>
    <s v="NGMUGD"/>
    <s v="Goods Received/Invoice Received"/>
    <x v="2"/>
    <s v="A3170000"/>
    <s v="9"/>
    <s v="SAGA2 FLOORING,GERFLOR,0022"/>
    <s v="4510418869"/>
    <n v="1498.85"/>
    <s v="2019"/>
    <s v="213385728"/>
    <s v="5111664072"/>
    <s v="Build. Mat'S &amp; Hardw"/>
    <s v="SAGA2 FLOORING,GERFLOR,0022"/>
    <s v=""/>
    <s v=""/>
    <s v="130 A"/>
    <s v="FYIP EPIC OFFSHORE"/>
    <s v=""/>
    <s v="SUPPLY OF GERFLOR ITEMS 5"/>
    <s v=""/>
    <x v="3"/>
    <s v="30"/>
    <s v="JEINPAC INTEGRATED SERVICES LTD"/>
  </r>
  <r>
    <d v="2019-09-06T00:00:00"/>
    <s v="A7410100"/>
    <n v="1562.86"/>
    <s v="USD"/>
    <s v="USD"/>
    <s v="Goods Recd/Inv Recd"/>
    <s v="C.NG.EAF.DF.17.001.AC03"/>
    <s v="NGMUGD"/>
    <s v="Goods Received/Invoice Received"/>
    <x v="2"/>
    <s v="A3170000"/>
    <s v="9"/>
    <s v="SAGA2 FLOORING,GERFLOR,0012"/>
    <s v="4510418869"/>
    <n v="1562.86"/>
    <s v="2019"/>
    <s v="213385728"/>
    <s v="5111664072"/>
    <s v="Build. Mat'S &amp; Hardw"/>
    <s v="SAGA2 FLOORING,GERFLOR,0012"/>
    <s v=""/>
    <s v=""/>
    <s v="130 A"/>
    <s v="FYIP EPIC OFFSHORE"/>
    <s v=""/>
    <s v="SUPPLY OF GERFLOR ITEMS 5"/>
    <s v=""/>
    <x v="3"/>
    <s v="32"/>
    <s v="JEINPAC INTEGRATED SERVICES LTD"/>
  </r>
  <r>
    <d v="2019-09-06T00:00:00"/>
    <s v="A7410100"/>
    <n v="1498.85"/>
    <s v="USD"/>
    <s v="USD"/>
    <s v="Goods Recd/Inv Recd"/>
    <s v="C.NG.EAF.DF.17.001.AC03"/>
    <s v="NGMUGD"/>
    <s v="Goods Received/Invoice Received"/>
    <x v="1"/>
    <s v="A3170000"/>
    <s v="9"/>
    <s v="SAGA2 FLOORING,GERFLOR,0022"/>
    <s v="4510418869"/>
    <n v="1498.85"/>
    <s v="2019"/>
    <s v="213387541"/>
    <s v="5111664564"/>
    <s v="Build. Mat'S &amp; Hardw"/>
    <s v="SAGA2 FLOORING,GERFLOR,002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1562.86"/>
    <s v="USD"/>
    <s v="USD"/>
    <s v="Goods Recd/Inv Recd"/>
    <s v="C.NG.EAF.DF.17.001.AC03"/>
    <s v="NGMUGD"/>
    <s v="Goods Received/Invoice Received"/>
    <x v="1"/>
    <s v="A3170000"/>
    <s v="9"/>
    <s v="SAGA2 FLOORING,GERFLOR,0012"/>
    <s v="4510418869"/>
    <n v="1562.86"/>
    <s v="2019"/>
    <s v="213387541"/>
    <s v="5111664564"/>
    <s v="Build. Mat'S &amp; Hardw"/>
    <s v="SAGA2 FLOORING,GERFLOR,0012"/>
    <s v=""/>
    <s v=""/>
    <s v="130 A"/>
    <s v="FYIP EPIC OFFSHORE"/>
    <s v=""/>
    <s v="SUPPLY OF GERFLOR ITEMS 5"/>
    <s v=""/>
    <x v="3"/>
    <s v="15"/>
    <s v="JEINPAC INTEGRATED SERVICES LTD"/>
  </r>
  <r>
    <d v="2019-09-06T00:00:00"/>
    <s v="A7410100"/>
    <n v="1498.85"/>
    <s v="USD"/>
    <s v="USD"/>
    <s v="Goods Recd/Inv Recd"/>
    <s v="C.NG.EAF.DF.17.001.AC03"/>
    <s v="NGCUN4"/>
    <s v="Goods Received/Invoice Received"/>
    <x v="2"/>
    <s v="A3170000"/>
    <s v="9"/>
    <s v="SAGA2 FLOORING,GERFLOR,0022"/>
    <s v="4510418869"/>
    <n v="1498.85"/>
    <s v="2019"/>
    <s v="213396827"/>
    <s v="5111666212"/>
    <s v="Build. Mat'S &amp; Hardw"/>
    <s v="SAGA2 FLOORING,GERFLOR,0022"/>
    <s v=""/>
    <s v=""/>
    <s v="130 A"/>
    <s v="FYIP EPIC OFFSHORE"/>
    <s v=""/>
    <s v="SUPPLY OF GERFLOR ITEMS 5"/>
    <s v=""/>
    <x v="3"/>
    <s v="30"/>
    <s v="JEINPAC INTEGRATED SERVICES LTD"/>
  </r>
  <r>
    <d v="2019-09-06T00:00:00"/>
    <s v="A7410100"/>
    <n v="1562.86"/>
    <s v="USD"/>
    <s v="USD"/>
    <s v="Goods Recd/Inv Recd"/>
    <s v="C.NG.EAF.DF.17.001.AC03"/>
    <s v="NGCUN4"/>
    <s v="Goods Received/Invoice Received"/>
    <x v="2"/>
    <s v="A3170000"/>
    <s v="9"/>
    <s v="SAGA2 FLOORING,GERFLOR,0012"/>
    <s v="4510418869"/>
    <n v="1562.86"/>
    <s v="2019"/>
    <s v="213396827"/>
    <s v="5111666212"/>
    <s v="Build. Mat'S &amp; Hardw"/>
    <s v="SAGA2 FLOORING,GERFLOR,0012"/>
    <s v=""/>
    <s v=""/>
    <s v="130 A"/>
    <s v="FYIP EPIC OFFSHORE"/>
    <s v=""/>
    <s v="SUPPLY OF GERFLOR ITEMS 5"/>
    <s v=""/>
    <x v="3"/>
    <s v="32"/>
    <s v="JEINPAC INTEGRATED SERVICES LTD"/>
  </r>
  <r>
    <d v="2019-09-27T00:00:00"/>
    <s v="A7410100"/>
    <n v="0"/>
    <s v="NGN"/>
    <s v="USD"/>
    <s v=""/>
    <s v="C.NG.EAF.DF.17.001.AC03"/>
    <s v="NGAOT5"/>
    <s v=""/>
    <x v="1"/>
    <s v=""/>
    <s v="9"/>
    <s v=""/>
    <s v=""/>
    <n v="0.01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27T00:00:00"/>
    <s v="A7410100"/>
    <n v="-13384.76"/>
    <s v="USD"/>
    <s v="USD"/>
    <s v=""/>
    <s v="C.NG.EAF.DF.17.001.AC03"/>
    <s v="NGAOT5"/>
    <s v=""/>
    <x v="1"/>
    <s v=""/>
    <s v="9"/>
    <s v=""/>
    <s v=""/>
    <n v="-13384.76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06T00:00:00"/>
    <s v="A7410100"/>
    <n v="6832.29"/>
    <s v="USD"/>
    <s v="USD"/>
    <s v="Goods Recd/Inv Recd"/>
    <s v="C.NG.EAF.DF.17.001.AC03"/>
    <s v="NGJOK8"/>
    <s v="Goods Received/Invoice Received"/>
    <x v="7"/>
    <s v="A3170000"/>
    <s v="9"/>
    <s v="SAGA2 FLOORING,GERFLOR,0012"/>
    <s v="4510418869"/>
    <n v="6832.29"/>
    <s v="2019"/>
    <s v="213382372"/>
    <s v="501853152"/>
    <s v="Build. Mat'S &amp; Hardw"/>
    <s v="SAGA2 FLOORING,GERFLOR,001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6552.47"/>
    <s v="USD"/>
    <s v="USD"/>
    <s v="Goods Recd/Inv Recd"/>
    <s v="C.NG.EAF.DF.17.001.AC03"/>
    <s v="NGJOK8"/>
    <s v="Goods Received/Invoice Received"/>
    <x v="8"/>
    <s v="A3170000"/>
    <s v="9"/>
    <s v="SAGA2 FLOORING,GERFLOR,0022"/>
    <s v="4510418869"/>
    <n v="6552.47"/>
    <s v="2019"/>
    <s v="213382372"/>
    <s v="501853152"/>
    <s v="Build. Mat'S &amp; Hardw"/>
    <s v="SAGA2 FLOORING,GERFLOR,0022"/>
    <s v=""/>
    <s v=""/>
    <s v="130 A"/>
    <s v="FYIP EPIC OFFSHORE"/>
    <s v=""/>
    <s v="SUPPLY OF GERFLOR ITEMS 5"/>
    <s v=""/>
    <x v="3"/>
    <s v="11"/>
    <s v="JEINPAC INTEGRATED SERVICES LTD"/>
  </r>
  <r>
    <d v="2019-09-06T00:00:00"/>
    <s v="A7410100"/>
    <n v="-6552.47"/>
    <s v="USD"/>
    <s v="USD"/>
    <s v="Goods Recd/Inv Recd"/>
    <s v="C.NG.EAF.DF.17.001.AC03"/>
    <s v="NGJOK8"/>
    <s v="Goods Received/Invoice Received"/>
    <x v="8"/>
    <s v="A3170000"/>
    <s v="9"/>
    <s v="SAGA2 FLOORING,GERFLOR,0022"/>
    <s v="4510418869"/>
    <n v="-6552.47"/>
    <s v="2019"/>
    <s v="213382364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JEINPAC INTEGRATED SERVICES LTD"/>
  </r>
  <r>
    <d v="2019-09-06T00:00:00"/>
    <s v="A7410100"/>
    <n v="-6832.29"/>
    <s v="USD"/>
    <s v="USD"/>
    <s v="Goods Recd/Inv Recd"/>
    <s v="C.NG.EAF.DF.17.001.AC03"/>
    <s v="NGJOK8"/>
    <s v="Goods Received/Invoice Received"/>
    <x v="7"/>
    <s v="A3170000"/>
    <s v="9"/>
    <s v="SAGA2 FLOORING,GERFLOR,0012"/>
    <s v="4510418869"/>
    <n v="-6832.29"/>
    <s v="2019"/>
    <s v="213382364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JEINPAC INTEGRATED SERVICES LTD"/>
  </r>
  <r>
    <d v="2019-09-06T00:00:00"/>
    <s v="A7410100"/>
    <n v="6552.47"/>
    <s v="USD"/>
    <s v="USD"/>
    <s v="Goods Recd/Inv Recd"/>
    <s v="C.NG.EAF.DF.17.001.AC03"/>
    <s v="NGJOK8"/>
    <s v="Goods Received/Invoice Received"/>
    <x v="8"/>
    <s v="A3170000"/>
    <s v="9"/>
    <s v="SAGA2 FLOORING,GERFLOR,0022"/>
    <s v="4510418869"/>
    <n v="6552.47"/>
    <s v="2019"/>
    <s v="213382359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JEINPAC INTEGRATED SERVICES LTD"/>
  </r>
  <r>
    <d v="2019-09-06T00:00:00"/>
    <s v="A7410100"/>
    <n v="6832.29"/>
    <s v="USD"/>
    <s v="USD"/>
    <s v="Goods Recd/Inv Recd"/>
    <s v="C.NG.EAF.DF.17.001.AC03"/>
    <s v="NGJOK8"/>
    <s v="Goods Received/Invoice Received"/>
    <x v="7"/>
    <s v="A3170000"/>
    <s v="9"/>
    <s v="SAGA2 FLOORING,GERFLOR,0012"/>
    <s v="4510418869"/>
    <n v="6832.29"/>
    <s v="2019"/>
    <s v="213382359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JEINPAC INTEGRATED SERVICES LTD"/>
  </r>
  <r>
    <d v="2019-09-06T00:00:00"/>
    <s v="G7410100"/>
    <n v="-6832.29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6832.29"/>
    <s v="2019"/>
    <s v="213382105"/>
    <s v="501853152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-6552.47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6552.47"/>
    <s v="2019"/>
    <s v="213382105"/>
    <s v="501853152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-5053.62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5053.62"/>
    <s v="2019"/>
    <s v="213382103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"/>
  </r>
  <r>
    <d v="2019-09-06T00:00:00"/>
    <s v="G7410100"/>
    <n v="-5269.43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5269.43"/>
    <s v="2019"/>
    <s v="213382103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"/>
  </r>
  <r>
    <d v="2019-09-06T00:00:00"/>
    <s v="G7410100"/>
    <n v="459385.77"/>
    <s v="NGN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1498.85"/>
    <s v="2019"/>
    <s v="213382101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479003.67"/>
    <s v="NGN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1562.86"/>
    <s v="2019"/>
    <s v="213382101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6832.29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6832.29"/>
    <s v="2019"/>
    <s v="213382102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"/>
  </r>
  <r>
    <d v="2019-09-06T00:00:00"/>
    <s v="G7410100"/>
    <n v="-459385.77"/>
    <s v="NGN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1498.85"/>
    <s v="2019"/>
    <s v="213382104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"/>
  </r>
  <r>
    <d v="2019-09-06T00:00:00"/>
    <s v="G7410100"/>
    <n v="-479003.67"/>
    <s v="NGN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1562.86"/>
    <s v="2019"/>
    <s v="213382104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"/>
  </r>
  <r>
    <d v="2019-09-06T00:00:00"/>
    <s v="G7410100"/>
    <n v="6552.47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6552.47"/>
    <s v="2019"/>
    <s v="213382102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"/>
  </r>
  <r>
    <d v="2019-09-06T00:00:00"/>
    <s v="G7410100"/>
    <n v="-6552.47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6552.47"/>
    <s v="2019"/>
    <s v="213382099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-6832.29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6832.29"/>
    <s v="2019"/>
    <s v="213382099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459385.77"/>
    <s v="NGN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1498.85"/>
    <s v="2019"/>
    <s v="213382107"/>
    <s v="501853152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479003.67"/>
    <s v="NGN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1562.86"/>
    <s v="2019"/>
    <s v="213382107"/>
    <s v="501853152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5053.62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5053.62"/>
    <s v="2019"/>
    <s v="213382100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5269.43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5269.43"/>
    <s v="2019"/>
    <s v="213382100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27T00:00:00"/>
    <s v="G7410100"/>
    <n v="-938389.44"/>
    <s v="NGN"/>
    <s v="USD"/>
    <s v=""/>
    <s v="C.NG.EAF.DF.17.001.AC03"/>
    <s v="NGAOT5"/>
    <s v=""/>
    <x v="1"/>
    <s v=""/>
    <s v="9"/>
    <s v=""/>
    <s v=""/>
    <n v="-3061.71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27T00:00:00"/>
    <s v="G7410100"/>
    <n v="3061.71"/>
    <s v="USD"/>
    <s v="USD"/>
    <s v=""/>
    <s v="C.NG.EAF.DF.17.001.AC03"/>
    <s v="NGAOT5"/>
    <s v=""/>
    <x v="1"/>
    <s v=""/>
    <s v="9"/>
    <s v=""/>
    <s v=""/>
    <n v="3061.71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06T00:00:00"/>
    <s v="G7410100"/>
    <n v="5269.43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5269.43"/>
    <s v="2019"/>
    <s v="213382106"/>
    <s v="501853152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5053.62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5053.62"/>
    <s v="2019"/>
    <s v="213382106"/>
    <s v="501853152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s v="Object 30074834 0050 SUPPLY OF GERFLOR ITEMS 5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8-03-28T00:00:00"/>
    <s v="A7010010"/>
    <n v="87029415"/>
    <s v="NGN"/>
    <s v="NGN"/>
    <s v="Sals &amp; wages"/>
    <s v="C.NG.EAF.DF.17.001.AC03"/>
    <s v="NGAAIJ"/>
    <s v="Salaries &amp; Wages"/>
    <x v="9"/>
    <s v="A7010010"/>
    <s v="3"/>
    <s v=""/>
    <s v=""/>
    <n v="285001.02"/>
    <s v="2018"/>
    <s v="212178866"/>
    <s v="103543634"/>
    <s v="Sals &amp; wages"/>
    <s v=""/>
    <s v=""/>
    <s v=""/>
    <s v=""/>
    <s v="EA FOD PHASE 1-FACILITIES PMT"/>
    <s v="Cost reallocation"/>
    <s v="EA FOD PHASE 1-FACILITIES PMT"/>
    <s v=""/>
    <x v="4"/>
    <s v="48"/>
    <s v=""/>
  </r>
  <r>
    <d v="2018-03-28T00:00:00"/>
    <s v="A7010010"/>
    <n v="3705"/>
    <s v="USD"/>
    <s v="NGN"/>
    <s v="Production Operation"/>
    <s v="C.NG.EAF.DF.17.001.AC03"/>
    <s v="NGAAIJ"/>
    <s v="Production Testing/Operation Services"/>
    <x v="9"/>
    <s v="A7210260"/>
    <s v="3"/>
    <s v=""/>
    <s v=""/>
    <n v="3705"/>
    <s v="2018"/>
    <s v="212178867"/>
    <s v="103543635"/>
    <s v="Sals &amp; wages"/>
    <s v=""/>
    <s v=""/>
    <s v=""/>
    <s v=""/>
    <s v="EA FOD PHASE 1-FACILITIES PMT"/>
    <s v="Cost reallocation"/>
    <s v="EA FOD PHASE 1-FACILITIES PMT"/>
    <s v=""/>
    <x v="4"/>
    <s v="16"/>
    <s v=""/>
  </r>
  <r>
    <d v="2018-04-27T00:00:00"/>
    <s v="A7010010"/>
    <n v="23216341"/>
    <s v="NGN"/>
    <s v="NGN"/>
    <s v="Sals &amp; wages"/>
    <s v="C.NG.EAF.DF.17.001.AC03"/>
    <s v="NGHOL3"/>
    <s v="Salaries &amp; Wages"/>
    <x v="10"/>
    <s v="A7010010"/>
    <s v="4"/>
    <s v=""/>
    <s v=""/>
    <n v="76082.27"/>
    <s v="2018"/>
    <s v="212242180"/>
    <s v="103554413"/>
    <s v="Sals &amp; wages"/>
    <s v=""/>
    <s v=""/>
    <s v=""/>
    <s v=""/>
    <s v="EA FOD PHASE 1-FACILITIES PMT"/>
    <s v="TP Apr 2018 Sal Real"/>
    <s v="EA FOD PHASE 1-FACILITIES PMT"/>
    <s v=""/>
    <x v="4"/>
    <s v="31"/>
    <s v=""/>
  </r>
  <r>
    <d v="2018-04-27T00:00:00"/>
    <s v="A7010010"/>
    <n v="5793464"/>
    <s v="NGN"/>
    <s v="NGN"/>
    <s v="Sals &amp; wages"/>
    <s v="C.NG.EAF.DF.17.001.AC03"/>
    <s v="NGHOL3"/>
    <s v="Salaries &amp; Wages"/>
    <x v="10"/>
    <s v="A7010010"/>
    <s v="4"/>
    <s v=""/>
    <s v=""/>
    <n v="18985.759999999998"/>
    <s v="2018"/>
    <s v="212242180"/>
    <s v="103554413"/>
    <s v="Sals &amp; wages"/>
    <s v=""/>
    <s v=""/>
    <s v=""/>
    <s v=""/>
    <s v="EA FOD PHASE 1-FACILITIES PMT"/>
    <s v="TP Apr 2018 Sal Real"/>
    <s v="EA FOD PHASE 1-FACILITIES PMT"/>
    <s v=""/>
    <x v="4"/>
    <s v="51"/>
    <s v=""/>
  </r>
  <r>
    <d v="2018-04-27T00:00:00"/>
    <s v="A7010010"/>
    <n v="1235"/>
    <s v="USD"/>
    <s v="NGN"/>
    <s v="Sals &amp; wages"/>
    <s v="C.NG.EAF.DF.17.001.AC03"/>
    <s v="NGHOL3"/>
    <s v="Salaries &amp; Wages"/>
    <x v="10"/>
    <s v="A7010010"/>
    <s v="4"/>
    <s v=""/>
    <s v=""/>
    <n v="1235"/>
    <s v="2018"/>
    <s v="212242181"/>
    <s v="103554414"/>
    <s v="Sals &amp; wages"/>
    <s v=""/>
    <s v=""/>
    <s v=""/>
    <s v=""/>
    <s v="EA FOD PHASE 1-FACILITIES PMT"/>
    <s v="TP Apr 2018 Sal Real"/>
    <s v="EA FOD PHASE 1-FACILITIES PMT"/>
    <s v=""/>
    <x v="4"/>
    <s v="31"/>
    <s v=""/>
  </r>
  <r>
    <d v="2018-05-27T00:00:00"/>
    <s v="A7010010"/>
    <n v="27159955"/>
    <s v="NGN"/>
    <s v="NGN"/>
    <s v="Sals &amp; wages"/>
    <s v="C.NG.EAF.DF.17.001.AC03"/>
    <s v="NGHOL3"/>
    <s v="Salaries &amp; Wages"/>
    <x v="10"/>
    <s v="A7010010"/>
    <s v="5"/>
    <s v=""/>
    <s v=""/>
    <n v="88932.56"/>
    <s v="2018"/>
    <s v="212306183"/>
    <s v="103567321"/>
    <s v="Sals &amp; wages"/>
    <s v=""/>
    <s v=""/>
    <s v=""/>
    <s v=""/>
    <s v="EA FOD PHASE 1-FACILITIES PMT"/>
    <s v="TP May 2018 Sal Real"/>
    <s v="EA FOD PHASE 1-FACILITIES PMT"/>
    <s v=""/>
    <x v="4"/>
    <s v="30"/>
    <s v=""/>
  </r>
  <r>
    <d v="2018-05-27T00:00:00"/>
    <s v="A7010010"/>
    <n v="5793464"/>
    <s v="NGN"/>
    <s v="NGN"/>
    <s v="Sals &amp; wages"/>
    <s v="C.NG.EAF.DF.17.001.AC03"/>
    <s v="NGHOL3"/>
    <s v="Salaries &amp; Wages"/>
    <x v="10"/>
    <s v="A7010010"/>
    <s v="5"/>
    <s v=""/>
    <s v=""/>
    <n v="18970.12"/>
    <s v="2018"/>
    <s v="212306188"/>
    <s v="103567325"/>
    <s v="Sals &amp; wages"/>
    <s v=""/>
    <s v=""/>
    <s v=""/>
    <s v=""/>
    <s v="EA FOD PHASE 1-FACILITIES PMT"/>
    <s v="TP May 2018 Sal Real"/>
    <s v="EA FOD PHASE 1-FACILITIES PMT"/>
    <s v=""/>
    <x v="4"/>
    <s v="12"/>
    <s v=""/>
  </r>
  <r>
    <d v="2018-05-27T00:00:00"/>
    <s v="A7010010"/>
    <n v="1436"/>
    <s v="USD"/>
    <s v="NGN"/>
    <s v="Sals &amp; wages"/>
    <s v="C.NG.EAF.DF.17.001.AC03"/>
    <s v="NGHOL3"/>
    <s v="Salaries &amp; Wages"/>
    <x v="10"/>
    <s v="A7010010"/>
    <s v="5"/>
    <s v=""/>
    <s v=""/>
    <n v="1436"/>
    <s v="2018"/>
    <s v="212306187"/>
    <s v="103567324"/>
    <s v="Sals &amp; wages"/>
    <s v=""/>
    <s v=""/>
    <s v=""/>
    <s v=""/>
    <s v="EA FOD PHASE 1-FACILITIES PMT"/>
    <s v="TP May 2018 Sal Real"/>
    <s v="EA FOD PHASE 1-FACILITIES PMT"/>
    <s v=""/>
    <x v="4"/>
    <s v="30"/>
    <s v=""/>
  </r>
  <r>
    <d v="2018-05-30T00:00:00"/>
    <s v="A7010010"/>
    <n v="936581.33"/>
    <s v="NGN"/>
    <s v="NGN"/>
    <s v="Sals &amp; wages"/>
    <s v="C.NG.EAF.DF.17.001.AC03"/>
    <s v="NGAAIJ"/>
    <s v="Salaries &amp; Wages"/>
    <x v="11"/>
    <s v="A7010010"/>
    <s v="5"/>
    <s v=""/>
    <s v=""/>
    <n v="3069.71"/>
    <s v="2018"/>
    <s v="212306689"/>
    <s v="103567363"/>
    <s v="Sals &amp; wages"/>
    <s v=""/>
    <s v=""/>
    <s v=""/>
    <s v=""/>
    <s v="EA FOD PHASE 1-FACILITIES PMT"/>
    <s v="2018 REALLOCATION ITG"/>
    <s v="EA FOD PHASE 1-FACILITIES PMT"/>
    <s v=""/>
    <x v="4"/>
    <s v="12"/>
    <s v=""/>
  </r>
  <r>
    <d v="2018-05-31T00:00:00"/>
    <s v="A7010010"/>
    <n v="586065.49"/>
    <s v="NGN"/>
    <s v="NGN"/>
    <s v="Sals &amp; wages"/>
    <s v="C.NG.EAF.DF.17.001.AC03"/>
    <s v="NGHOL3"/>
    <s v="Salaries &amp; Wages"/>
    <x v="12"/>
    <s v="A7010010"/>
    <s v="5"/>
    <s v=""/>
    <s v=""/>
    <n v="1916.87"/>
    <s v="2018"/>
    <s v="212314011"/>
    <s v="103567882"/>
    <s v="Sals &amp; wages"/>
    <s v=""/>
    <s v=""/>
    <s v=""/>
    <s v=""/>
    <s v="EA FOD PHASE 1-FACILITIES PMT"/>
    <s v="May 2018 REALLOCATION ITG"/>
    <s v="EA FOD PHASE 1-FACILITIES PMT"/>
    <s v=""/>
    <x v="4"/>
    <s v="18"/>
    <s v=""/>
  </r>
  <r>
    <d v="2018-06-27T00:00:00"/>
    <s v="A7010010"/>
    <n v="5793464"/>
    <s v="NGN"/>
    <s v="NGN"/>
    <s v="Sals &amp; wages"/>
    <s v="C.NG.EAF.DF.17.001.AC03"/>
    <s v="NGHOL3"/>
    <s v="Salaries &amp; Wages"/>
    <x v="10"/>
    <s v="A7010010"/>
    <s v="6"/>
    <s v=""/>
    <s v=""/>
    <n v="18976.490000000002"/>
    <s v="2018"/>
    <s v="212369275"/>
    <s v="103578582"/>
    <s v="Sals &amp; wages"/>
    <s v=""/>
    <s v=""/>
    <s v=""/>
    <s v=""/>
    <s v="EA FOD PHASE 1-FACILITIES PMT"/>
    <s v="TP Jun 2018 Sal Real"/>
    <s v="EA FOD PHASE 1-FACILITIES PMT"/>
    <s v=""/>
    <x v="4"/>
    <s v="52"/>
    <s v=""/>
  </r>
  <r>
    <d v="2018-06-27T00:00:00"/>
    <s v="A7010010"/>
    <n v="27159955"/>
    <s v="NGN"/>
    <s v="NGN"/>
    <s v="Sals &amp; wages"/>
    <s v="C.NG.EAF.DF.17.001.AC03"/>
    <s v="NGHOL3"/>
    <s v="Salaries &amp; Wages"/>
    <x v="10"/>
    <s v="A7010010"/>
    <s v="6"/>
    <s v=""/>
    <s v=""/>
    <n v="88962.43"/>
    <s v="2018"/>
    <s v="212369275"/>
    <s v="103578582"/>
    <s v="Sals &amp; wages"/>
    <s v=""/>
    <s v=""/>
    <s v=""/>
    <s v=""/>
    <s v="EA FOD PHASE 1-FACILITIES PMT"/>
    <s v="TP Jun 2018 Sal Real"/>
    <s v="EA FOD PHASE 1-FACILITIES PMT"/>
    <s v=""/>
    <x v="4"/>
    <s v="28"/>
    <s v=""/>
  </r>
  <r>
    <d v="2018-06-27T00:00:00"/>
    <s v="A7010010"/>
    <n v="1436"/>
    <s v="USD"/>
    <s v="NGN"/>
    <s v="Sals &amp; wages"/>
    <s v="C.NG.EAF.DF.17.001.AC03"/>
    <s v="NGHOL3"/>
    <s v="Salaries &amp; Wages"/>
    <x v="10"/>
    <s v="A7010010"/>
    <s v="6"/>
    <s v=""/>
    <s v=""/>
    <n v="1436"/>
    <s v="2018"/>
    <s v="212369279"/>
    <s v="103578585"/>
    <s v="Sals &amp; wages"/>
    <s v=""/>
    <s v=""/>
    <s v=""/>
    <s v=""/>
    <s v="EA FOD PHASE 1-FACILITIES PMT"/>
    <s v="TP Jun 2018 Sal Real"/>
    <s v="EA FOD PHASE 1-FACILITIES PMT"/>
    <s v=""/>
    <x v="4"/>
    <s v="28"/>
    <s v=""/>
  </r>
  <r>
    <d v="2018-06-30T00:00:00"/>
    <s v="A7010010"/>
    <n v="952027.53"/>
    <s v="NGN"/>
    <s v="NGN"/>
    <s v="Sals &amp; wages"/>
    <s v="C.NG.EAF.DF.17.001.AC03"/>
    <s v="NGHOL3"/>
    <s v="Salaries &amp; Wages"/>
    <x v="13"/>
    <s v="A7010010"/>
    <s v="6"/>
    <s v=""/>
    <s v=""/>
    <n v="3118.75"/>
    <s v="2018"/>
    <s v="212378567"/>
    <s v="103582060"/>
    <s v="Sals &amp; wages"/>
    <s v=""/>
    <s v=""/>
    <s v=""/>
    <s v=""/>
    <s v="EA FOD PHASE 1-FACILITIES PMT"/>
    <s v="June 2018 REALLOCATION IT"/>
    <s v="EA FOD PHASE 1-FACILITIES PMT"/>
    <s v=""/>
    <x v="4"/>
    <s v="17"/>
    <s v=""/>
  </r>
  <r>
    <d v="2018-07-30T00:00:00"/>
    <s v="A7010010"/>
    <n v="692"/>
    <s v="USD"/>
    <s v="NGN"/>
    <s v="Sals &amp; wages"/>
    <s v="C.NG.EAF.DF.17.001.AC03"/>
    <s v="NGAAIJ"/>
    <s v="Salaries &amp; Wages"/>
    <x v="10"/>
    <s v="A7010010"/>
    <s v="7"/>
    <s v=""/>
    <s v=""/>
    <n v="692"/>
    <s v="2018"/>
    <s v="212435901"/>
    <s v="103596059"/>
    <s v="Sals &amp; wages"/>
    <s v=""/>
    <s v=""/>
    <s v=""/>
    <s v=""/>
    <s v="EA FOD PHASE 1-FACILITIES PMT"/>
    <s v="TP Jul 2018 Sal Real"/>
    <s v="EA FOD PHASE 1-FACILITIES PMT"/>
    <s v=""/>
    <x v="4"/>
    <s v="2"/>
    <s v=""/>
  </r>
  <r>
    <d v="2018-07-30T00:00:00"/>
    <s v="A7010010"/>
    <n v="12745244"/>
    <s v="NGN"/>
    <s v="NGN"/>
    <s v="Sals &amp; wages"/>
    <s v="C.NG.EAF.DF.17.001.AC03"/>
    <s v="NGAAIJ"/>
    <s v="Salaries &amp; Wages"/>
    <x v="10"/>
    <s v="A7010010"/>
    <s v="7"/>
    <s v=""/>
    <s v=""/>
    <n v="41733.03"/>
    <s v="2018"/>
    <s v="212435897"/>
    <s v="103596056"/>
    <s v="Sals &amp; wages"/>
    <s v=""/>
    <s v=""/>
    <s v=""/>
    <s v=""/>
    <s v="EA FOD PHASE 1-FACILITIES PMT"/>
    <s v="TP Jul 2018 Sal Real"/>
    <s v="EA FOD PHASE 1-FACILITIES PMT"/>
    <s v=""/>
    <x v="4"/>
    <s v="2"/>
    <s v=""/>
  </r>
  <r>
    <d v="2018-07-31T00:00:00"/>
    <s v="A7010010"/>
    <n v="1445741.5"/>
    <s v="NGN"/>
    <s v="NGN"/>
    <s v="Sals &amp; wages"/>
    <s v="C.NG.EAF.DF.17.001.AC03"/>
    <s v="NGHOL3"/>
    <s v="Salaries &amp; Wages"/>
    <x v="14"/>
    <s v="A7010010"/>
    <s v="7"/>
    <s v=""/>
    <s v=""/>
    <n v="4734.1899999999996"/>
    <s v="2018"/>
    <s v="212440817"/>
    <s v="103596430"/>
    <s v="Sals &amp; wages"/>
    <s v=""/>
    <s v=""/>
    <s v=""/>
    <s v=""/>
    <s v="EA FOD PHASE 1-FACILITIES PMT"/>
    <s v="July 2018 REALLOCATION IT"/>
    <s v="EA FOD PHASE 1-FACILITIES PMT"/>
    <s v=""/>
    <x v="4"/>
    <s v="17"/>
    <s v=""/>
  </r>
  <r>
    <d v="2018-09-27T00:00:00"/>
    <s v="A7010010"/>
    <n v="697"/>
    <s v="USD"/>
    <s v="NGN"/>
    <s v="Sals &amp; wages"/>
    <s v="C.NG.EAF.DF.17.001.AC03"/>
    <s v="NGAOT5"/>
    <s v="Salaries &amp; Wages"/>
    <x v="10"/>
    <s v="A7010010"/>
    <s v="9"/>
    <s v=""/>
    <s v=""/>
    <n v="697"/>
    <s v="2018"/>
    <s v="212565665"/>
    <s v="103621451"/>
    <s v="Sals &amp; wages"/>
    <s v=""/>
    <s v=""/>
    <s v=""/>
    <s v=""/>
    <s v="EA FOD PHASE 1-FACILITIES PMT"/>
    <s v="TP Sept 2018 Sal Real"/>
    <s v="EA FOD PHASE 1-FACILITIES PMT"/>
    <s v=""/>
    <x v="4"/>
    <s v="2"/>
    <s v=""/>
  </r>
  <r>
    <d v="2018-09-27T00:00:00"/>
    <s v="A7010010"/>
    <n v="12753190"/>
    <s v="NGN"/>
    <s v="NGN"/>
    <s v="Sals &amp; wages"/>
    <s v="C.NG.EAF.DF.17.001.AC03"/>
    <s v="NGAOT5"/>
    <s v="Salaries &amp; Wages"/>
    <x v="10"/>
    <s v="A7010010"/>
    <s v="9"/>
    <s v=""/>
    <s v=""/>
    <n v="41697.83"/>
    <s v="2018"/>
    <s v="212565662"/>
    <s v="103621448"/>
    <s v="Sals &amp; wages"/>
    <s v=""/>
    <s v=""/>
    <s v=""/>
    <s v=""/>
    <s v="EA FOD PHASE 1-FACILITIES PMT"/>
    <s v="TP Sept 2018 Sal Real"/>
    <s v="EA FOD PHASE 1-FACILITIES PMT"/>
    <s v=""/>
    <x v="4"/>
    <s v="2"/>
    <s v=""/>
  </r>
  <r>
    <d v="2018-08-31T00:00:00"/>
    <s v="A7010010"/>
    <n v="1257752.83"/>
    <s v="NGN"/>
    <s v="NGN"/>
    <s v="Sals &amp; wages"/>
    <s v="C.NG.EAF.DF.17.001.AC03"/>
    <s v="NGDFAC"/>
    <s v="Salaries &amp; Wages"/>
    <x v="15"/>
    <s v="A7010010"/>
    <s v="8"/>
    <s v=""/>
    <s v=""/>
    <n v="4113.25"/>
    <s v="2018"/>
    <s v="212509613"/>
    <s v="103612230"/>
    <s v="Sals &amp; wages"/>
    <s v=""/>
    <s v=""/>
    <s v=""/>
    <s v=""/>
    <s v="EA FOD PHASE 1-FACILITIES PMT"/>
    <s v="August 2018 REALLOCATION"/>
    <s v="EA FOD PHASE 1-FACILITIES PMT"/>
    <s v=""/>
    <x v="4"/>
    <s v="17"/>
    <s v=""/>
  </r>
  <r>
    <d v="2018-08-28T00:00:00"/>
    <s v="A7010010"/>
    <n v="12745244"/>
    <s v="NGN"/>
    <s v="NGN"/>
    <s v="Sals &amp; wages"/>
    <s v="C.NG.EAF.DF.17.001.AC03"/>
    <s v="NGAAIJ"/>
    <s v="Salaries &amp; Wages"/>
    <x v="10"/>
    <s v="A7010010"/>
    <s v="8"/>
    <s v=""/>
    <s v=""/>
    <n v="41706.26"/>
    <s v="2018"/>
    <s v="212499599"/>
    <s v="103607314"/>
    <s v="Sals &amp; wages"/>
    <s v=""/>
    <s v=""/>
    <s v=""/>
    <s v=""/>
    <s v="EA FOD PHASE 1-FACILITIES PMT"/>
    <s v="TP Aug 2018 Sal Real"/>
    <s v="EA FOD PHASE 1-FACILITIES PMT"/>
    <s v=""/>
    <x v="4"/>
    <s v="2"/>
    <s v=""/>
  </r>
  <r>
    <d v="2018-08-28T00:00:00"/>
    <s v="A7010010"/>
    <n v="692"/>
    <s v="USD"/>
    <s v="NGN"/>
    <s v="Sals &amp; wages"/>
    <s v="C.NG.EAF.DF.17.001.AC03"/>
    <s v="NGAAIJ"/>
    <s v="Salaries &amp; Wages"/>
    <x v="10"/>
    <s v="A7010010"/>
    <s v="8"/>
    <s v=""/>
    <s v=""/>
    <n v="692"/>
    <s v="2018"/>
    <s v="212499600"/>
    <s v="103607315"/>
    <s v="Sals &amp; wages"/>
    <s v=""/>
    <s v=""/>
    <s v=""/>
    <s v=""/>
    <s v="EA FOD PHASE 1-FACILITIES PMT"/>
    <s v="TP Aug 2018 Sal Real"/>
    <s v="EA FOD PHASE 1-FACILITIES PMT"/>
    <s v=""/>
    <x v="4"/>
    <s v="4"/>
    <s v=""/>
  </r>
  <r>
    <d v="2018-09-30T00:00:00"/>
    <s v="A7010010"/>
    <n v="1830921.53"/>
    <s v="NGN"/>
    <s v="NGN"/>
    <s v="Sals &amp; wages"/>
    <s v="C.NG.EAF.DF.17.001.AC03"/>
    <s v="NGAAIJ"/>
    <s v="Salaries &amp; Wages"/>
    <x v="16"/>
    <s v="A7010010"/>
    <s v="9"/>
    <s v=""/>
    <s v=""/>
    <n v="5984.53"/>
    <s v="2018"/>
    <s v="212570658"/>
    <s v="103622892"/>
    <s v="Sals &amp; wages"/>
    <s v=""/>
    <s v=""/>
    <s v=""/>
    <s v=""/>
    <s v="EA FOD PHASE 1-FACILITIES PMT"/>
    <s v="Sept. 2018 REALLOCATION I"/>
    <s v="EA FOD PHASE 1-FACILITIES PMT"/>
    <s v=""/>
    <x v="4"/>
    <s v="17"/>
    <s v=""/>
  </r>
  <r>
    <d v="2018-10-29T00:00:00"/>
    <s v="A7010010"/>
    <n v="12753190"/>
    <s v="NGN"/>
    <s v="NGN"/>
    <s v="Sals &amp; wages"/>
    <s v="C.NG.EAF.DF.17.001.AC03"/>
    <s v="NGAOT5"/>
    <s v="Salaries &amp; Wages"/>
    <x v="10"/>
    <s v="A7010010"/>
    <s v="10"/>
    <s v=""/>
    <s v=""/>
    <n v="41669.769999999997"/>
    <s v="2018"/>
    <s v="212645267"/>
    <s v="103636326"/>
    <s v="Sals &amp; wages"/>
    <s v=""/>
    <s v=""/>
    <s v=""/>
    <s v=""/>
    <s v="EA FOD PHASE 1-FACILITIES PMT"/>
    <s v="TP Oct 2018 Sal Real"/>
    <s v="EA FOD PHASE 1-FACILITIES PMT"/>
    <s v=""/>
    <x v="4"/>
    <s v="2"/>
    <s v=""/>
  </r>
  <r>
    <d v="2018-10-29T00:00:00"/>
    <s v="A7010010"/>
    <n v="697"/>
    <s v="USD"/>
    <s v="NGN"/>
    <s v="Sals &amp; wages"/>
    <s v="C.NG.EAF.DF.17.001.AC03"/>
    <s v="NGAOT5"/>
    <s v="Salaries &amp; Wages"/>
    <x v="10"/>
    <s v="A7010010"/>
    <s v="10"/>
    <s v=""/>
    <s v=""/>
    <n v="697"/>
    <s v="2018"/>
    <s v="212645270"/>
    <s v="103636329"/>
    <s v="Sals &amp; wages"/>
    <s v=""/>
    <s v=""/>
    <s v=""/>
    <s v=""/>
    <s v="EA FOD PHASE 1-FACILITIES PMT"/>
    <s v="TP Oct 2018 Sal Real"/>
    <s v="EA FOD PHASE 1-FACILITIES PMT"/>
    <s v=""/>
    <x v="4"/>
    <s v="2"/>
    <s v=""/>
  </r>
  <r>
    <d v="2018-10-31T00:00:00"/>
    <s v="A7010010"/>
    <n v="1686723.21"/>
    <s v="NGN"/>
    <s v="NGN"/>
    <s v="Sals &amp; wages"/>
    <s v="C.NG.EAF.DF.17.001.AC03"/>
    <s v="NGAAIJ"/>
    <s v="Salaries &amp; Wages"/>
    <x v="17"/>
    <s v="A7010010"/>
    <s v="10"/>
    <s v=""/>
    <s v=""/>
    <n v="5506.78"/>
    <s v="2018"/>
    <s v="212652796"/>
    <s v="103641325"/>
    <s v="Sals &amp; wages"/>
    <s v=""/>
    <s v=""/>
    <s v=""/>
    <s v=""/>
    <s v="EA FOD PHASE 1-FACILITIES PMT"/>
    <s v="Oct. 2018 REALLOCATION IT"/>
    <s v="EA FOD PHASE 1-FACILITIES PMT"/>
    <s v=""/>
    <x v="4"/>
    <s v="17"/>
    <s v=""/>
  </r>
  <r>
    <d v="2018-11-30T00:00:00"/>
    <s v="A7010010"/>
    <n v="966710.68"/>
    <s v="NGN"/>
    <s v="NGN"/>
    <s v="Sals &amp; wages"/>
    <s v="C.NG.EAF.DF.17.001.AC03"/>
    <s v="NGAOT5"/>
    <s v="Salaries &amp; Wages"/>
    <x v="18"/>
    <s v="A7010010"/>
    <s v="11"/>
    <s v=""/>
    <s v=""/>
    <n v="3152.98"/>
    <s v="2018"/>
    <s v="212721351"/>
    <s v="103654032"/>
    <s v="Sals &amp; wages"/>
    <s v=""/>
    <s v=""/>
    <s v=""/>
    <s v=""/>
    <s v="EA FOD PHASE 1-FACILITIES PMT"/>
    <s v="Nov. 2018 REALLOCATION IT"/>
    <s v="EA FOD PHASE 1-FACILITIES PMT"/>
    <s v=""/>
    <x v="4"/>
    <s v="17"/>
    <s v=""/>
  </r>
  <r>
    <d v="2018-11-30T00:00:00"/>
    <s v="A7010010"/>
    <n v="12753190"/>
    <s v="NGN"/>
    <s v="NGN"/>
    <s v="Sals &amp; wages"/>
    <s v="C.NG.EAF.DF.17.001.AC03"/>
    <s v="NGAOT5"/>
    <s v="Salaries &amp; Wages"/>
    <x v="10"/>
    <s v="A7010010"/>
    <s v="11"/>
    <s v=""/>
    <s v=""/>
    <n v="41636.61"/>
    <s v="2018"/>
    <s v="212716031"/>
    <s v="103653435"/>
    <s v="Sals &amp; wages"/>
    <s v=""/>
    <s v=""/>
    <s v=""/>
    <s v=""/>
    <s v="EA FOD PHASE 1-FACILITIES PMT"/>
    <s v="TP Nov 2018 Sal Real"/>
    <s v="EA FOD PHASE 1-FACILITIES PMT"/>
    <s v=""/>
    <x v="4"/>
    <s v="2"/>
    <s v=""/>
  </r>
  <r>
    <d v="2018-11-30T00:00:00"/>
    <s v="A7010010"/>
    <n v="697"/>
    <s v="USD"/>
    <s v="NGN"/>
    <s v="Sals &amp; wages"/>
    <s v="C.NG.EAF.DF.17.001.AC03"/>
    <s v="NGAOT5"/>
    <s v="Salaries &amp; Wages"/>
    <x v="10"/>
    <s v="A7010010"/>
    <s v="11"/>
    <s v=""/>
    <s v=""/>
    <n v="697"/>
    <s v="2018"/>
    <s v="212716334"/>
    <s v="103653438"/>
    <s v="Sals &amp; wages"/>
    <s v=""/>
    <s v=""/>
    <s v=""/>
    <s v=""/>
    <s v="EA FOD PHASE 1-FACILITIES PMT"/>
    <s v="TP Nov 2018 Sal Real"/>
    <s v="EA FOD PHASE 1-FACILITIES PMT"/>
    <s v=""/>
    <x v="4"/>
    <s v="2"/>
    <s v=""/>
  </r>
  <r>
    <d v="2018-12-31T00:00:00"/>
    <s v="A7010010"/>
    <n v="-208708.68"/>
    <s v="NGN"/>
    <s v="NGN"/>
    <s v="Sals &amp; wages"/>
    <s v="C.NG.EAF.DF.17.001.AC03"/>
    <s v="NGAOT5"/>
    <s v="Salaries &amp; Wages"/>
    <x v="19"/>
    <s v="A7010010"/>
    <s v="12"/>
    <s v=""/>
    <s v=""/>
    <n v="-680.43"/>
    <s v="2018"/>
    <s v="212796678"/>
    <s v="103676465"/>
    <s v="Sals &amp; wages"/>
    <s v=""/>
    <s v=""/>
    <s v=""/>
    <s v=""/>
    <s v="EA FOD PHASE 1-FACILITIES PMT"/>
    <s v="Dec. 2018 REALLOCATION IT"/>
    <s v="EA FOD PHASE 1-FACILITIES PMT"/>
    <s v=""/>
    <x v="4"/>
    <s v="17"/>
    <s v=""/>
  </r>
  <r>
    <d v="2018-12-20T00:00:00"/>
    <s v="A7010010"/>
    <n v="12753190"/>
    <s v="NGN"/>
    <s v="NGN"/>
    <s v="Sals &amp; wages"/>
    <s v="C.NG.EAF.DF.17.001.AC03"/>
    <s v="NGAOT5"/>
    <s v="Salaries &amp; Wages"/>
    <x v="10"/>
    <s v="A7010010"/>
    <s v="12"/>
    <s v=""/>
    <s v=""/>
    <n v="41616.21"/>
    <s v="2018"/>
    <s v="212779186"/>
    <s v="103667126"/>
    <s v="Sals &amp; wages"/>
    <s v=""/>
    <s v=""/>
    <s v=""/>
    <s v=""/>
    <s v="EA FOD PHASE 1-FACILITIES PMT"/>
    <s v="TP Dec 2018 Sal Real"/>
    <s v="EA FOD PHASE 1-FACILITIES PMT"/>
    <s v=""/>
    <x v="4"/>
    <s v="2"/>
    <s v=""/>
  </r>
  <r>
    <d v="2018-12-20T00:00:00"/>
    <s v="A7010010"/>
    <n v="697"/>
    <s v="USD"/>
    <s v="NGN"/>
    <s v="Sals &amp; wages"/>
    <s v="C.NG.EAF.DF.17.001.AC03"/>
    <s v="NGAOT5"/>
    <s v="Salaries &amp; Wages"/>
    <x v="10"/>
    <s v="A7010010"/>
    <s v="12"/>
    <s v=""/>
    <s v=""/>
    <n v="697"/>
    <s v="2018"/>
    <s v="212779187"/>
    <s v="103667127"/>
    <s v="Sals &amp; wages"/>
    <s v=""/>
    <s v=""/>
    <s v=""/>
    <s v=""/>
    <s v="EA FOD PHASE 1-FACILITIES PMT"/>
    <s v="TP Dec 2018 Sal Real"/>
    <s v="EA FOD PHASE 1-FACILITIES PMT"/>
    <s v=""/>
    <x v="4"/>
    <s v="4"/>
    <s v=""/>
  </r>
  <r>
    <d v="2019-03-26T00:00:00"/>
    <s v="A7010010"/>
    <n v="1744"/>
    <s v="USD"/>
    <s v="NGN"/>
    <s v="Sals &amp; wages"/>
    <s v="C.NG.EAF.DF.17.001.AC03"/>
    <s v="NGAOT5"/>
    <s v="Salaries &amp; Wages"/>
    <x v="20"/>
    <s v="A7010010"/>
    <s v="3"/>
    <s v=""/>
    <s v=""/>
    <n v="1744"/>
    <s v="2019"/>
    <s v="212983767"/>
    <s v="103715701"/>
    <s v="Sals &amp; wages"/>
    <s v=""/>
    <s v=""/>
    <s v=""/>
    <s v=""/>
    <s v="EA FOD PHASE 1-FACILITIES PMT"/>
    <s v="PT Mar 2019 Sal Real"/>
    <s v="EA FOD PHASE 1-FACILITIES PMT"/>
    <s v=""/>
    <x v="4"/>
    <s v="20"/>
    <s v=""/>
  </r>
  <r>
    <d v="2019-03-26T00:00:00"/>
    <s v="A7010010"/>
    <n v="29025496"/>
    <s v="NGN"/>
    <s v="NGN"/>
    <s v="Sals &amp; wages"/>
    <s v="C.NG.EAF.DF.17.001.AC03"/>
    <s v="NGAOT5"/>
    <s v="Salaries &amp; Wages"/>
    <x v="20"/>
    <s v="A7010010"/>
    <s v="3"/>
    <s v=""/>
    <s v=""/>
    <n v="94730.51"/>
    <s v="2019"/>
    <s v="212983766"/>
    <s v="103715700"/>
    <s v="Sals &amp; wages"/>
    <s v=""/>
    <s v=""/>
    <s v=""/>
    <s v=""/>
    <s v="EA FOD PHASE 1-FACILITIES PMT"/>
    <s v="PT Mar 2019 Sal Real"/>
    <s v="EA FOD PHASE 1-FACILITIES PMT"/>
    <s v=""/>
    <x v="4"/>
    <s v="20"/>
    <s v=""/>
  </r>
  <r>
    <d v="2019-02-27T00:00:00"/>
    <s v="A7010010"/>
    <n v="29025496.16"/>
    <s v="NGN"/>
    <s v="NGN"/>
    <s v="Sals &amp; wages"/>
    <s v="C.NG.EAF.DF.17.001.AC03"/>
    <s v="NGAOT5"/>
    <s v="Salaries &amp; Wages"/>
    <x v="20"/>
    <s v="A7010010"/>
    <s v="2"/>
    <s v=""/>
    <s v=""/>
    <n v="94745.02"/>
    <s v="2019"/>
    <s v="212919098"/>
    <s v="103704439"/>
    <s v="Sals &amp; wages"/>
    <s v=""/>
    <s v=""/>
    <s v=""/>
    <s v=""/>
    <s v="EA FOD PHASE 1-FACILITIES PMT"/>
    <s v="PT Feb 2019 Sal Real"/>
    <s v="EA FOD PHASE 1-FACILITIES PMT"/>
    <s v=""/>
    <x v="4"/>
    <s v="20"/>
    <s v=""/>
  </r>
  <r>
    <d v="2019-02-27T00:00:00"/>
    <s v="A7010010"/>
    <n v="1746.3"/>
    <s v="USD"/>
    <s v="NGN"/>
    <s v="Sals &amp; wages"/>
    <s v="C.NG.EAF.DF.17.001.AC03"/>
    <s v="NGAOT5"/>
    <s v="Salaries &amp; Wages"/>
    <x v="20"/>
    <s v="A7010010"/>
    <s v="2"/>
    <s v=""/>
    <s v=""/>
    <n v="1746.3"/>
    <s v="2019"/>
    <s v="212919099"/>
    <s v="103704440"/>
    <s v="Sals &amp; wages"/>
    <s v=""/>
    <s v=""/>
    <s v=""/>
    <s v=""/>
    <s v="EA FOD PHASE 1-FACILITIES PMT"/>
    <s v="PT Feb 2019 Sal Real"/>
    <s v="EA FOD PHASE 1-FACILITIES PMT"/>
    <s v=""/>
    <x v="4"/>
    <s v="20"/>
    <s v=""/>
  </r>
  <r>
    <d v="2019-02-28T00:00:00"/>
    <s v="A7010010"/>
    <n v="1281193.6000000001"/>
    <s v="NGN"/>
    <s v="NGN"/>
    <s v="Sals &amp; wages"/>
    <s v="C.NG.EAF.DF.17.001.AC03"/>
    <s v="NGAOT5"/>
    <s v="Salaries &amp; Wages"/>
    <x v="21"/>
    <s v="A7010010"/>
    <s v="2"/>
    <s v=""/>
    <s v=""/>
    <n v="4364.66"/>
    <s v="2019"/>
    <s v="212923995"/>
    <s v="103704717"/>
    <s v="Sals &amp; wages"/>
    <s v=""/>
    <s v=""/>
    <s v=""/>
    <s v=""/>
    <s v="EA FOD PHASE 1-FACILITIES PMT"/>
    <s v="Feb 2019 REALLOCATION ITG"/>
    <s v="EA FOD PHASE 1-FACILITIES PMT"/>
    <s v=""/>
    <x v="4"/>
    <s v="24"/>
    <s v=""/>
  </r>
  <r>
    <d v="2019-03-14T00:00:00"/>
    <s v="A7010010"/>
    <n v="19912721.25"/>
    <s v="NGN"/>
    <s v="NGN"/>
    <s v="Sals &amp; wages"/>
    <s v="C.NG.EAF.DF.17.001.AC03"/>
    <s v="NGOAT7"/>
    <s v="Salaries &amp; Wages"/>
    <x v="20"/>
    <s v="A7010010"/>
    <s v="3"/>
    <s v=""/>
    <s v=""/>
    <n v="65021.13"/>
    <s v="2019"/>
    <s v="212973147"/>
    <s v="103710543"/>
    <s v="Sals &amp; wages"/>
    <s v=""/>
    <s v=""/>
    <s v=""/>
    <s v=""/>
    <s v="EA FOD PHASE 1-FACILITIES PMT"/>
    <s v="Cost reallocation"/>
    <s v="EA FOD PHASE 1-FACILITIES PMT"/>
    <s v=""/>
    <x v="4"/>
    <s v="1"/>
    <s v=""/>
  </r>
  <r>
    <d v="2019-03-14T00:00:00"/>
    <s v="A7010010"/>
    <n v="1091.47"/>
    <s v="USD"/>
    <s v="NGN"/>
    <s v="Sals &amp; wages"/>
    <s v="C.NG.EAF.DF.17.001.AC03"/>
    <s v="NGOAT7"/>
    <s v="Salaries &amp; Wages"/>
    <x v="20"/>
    <s v="A7010010"/>
    <s v="3"/>
    <s v=""/>
    <s v=""/>
    <n v="1091.47"/>
    <s v="2019"/>
    <s v="212973148"/>
    <s v="103710544"/>
    <s v="Sals &amp; wages"/>
    <s v=""/>
    <s v=""/>
    <s v=""/>
    <s v=""/>
    <s v="EA FOD PHASE 1-FACILITIES PMT"/>
    <s v="Cost reallocation"/>
    <s v="EA FOD PHASE 1-FACILITIES PMT"/>
    <s v=""/>
    <x v="4"/>
    <s v="1"/>
    <s v=""/>
  </r>
  <r>
    <d v="2019-03-31T00:00:00"/>
    <s v="A7010010"/>
    <n v="583952.19999999995"/>
    <s v="NGN"/>
    <s v="NGN"/>
    <s v="Sals &amp; wages"/>
    <s v="C.NG.EAF.DF.17.001.AC03"/>
    <s v="NGAAIJ"/>
    <s v="Salaries &amp; Wages"/>
    <x v="22"/>
    <s v="A7010010"/>
    <s v="3"/>
    <s v=""/>
    <s v=""/>
    <n v="1702.77"/>
    <s v="2019"/>
    <s v="212990125"/>
    <s v="103717382"/>
    <s v="Sals &amp; wages"/>
    <s v=""/>
    <s v=""/>
    <s v=""/>
    <s v=""/>
    <s v="EA FOD PHASE 1-FACILITIES PMT"/>
    <s v="Mar 2019 REALLOCATION ITG"/>
    <s v="EA FOD PHASE 1-FACILITIES PMT"/>
    <s v=""/>
    <x v="4"/>
    <s v="24"/>
    <s v=""/>
  </r>
  <r>
    <d v="2019-04-29T00:00:00"/>
    <s v="A7010010"/>
    <n v="1917"/>
    <s v="USD"/>
    <s v="NGN"/>
    <s v="Sals &amp; wages"/>
    <s v="C.NG.EAF.DF.17.001.AC03"/>
    <s v="NGAOT5"/>
    <s v="Salaries &amp; Wages"/>
    <x v="20"/>
    <s v="A7010010"/>
    <s v="4"/>
    <s v=""/>
    <s v=""/>
    <n v="1917"/>
    <s v="2019"/>
    <s v="213050256"/>
    <s v="103731449"/>
    <s v="Sals &amp; wages"/>
    <s v=""/>
    <s v=""/>
    <s v=""/>
    <s v=""/>
    <s v="EA FOD PHASE 1-FACILITIES PMT"/>
    <s v="PT Apr 2019 Sal Real"/>
    <s v="EA FOD PHASE 1-FACILITIES PMT"/>
    <s v=""/>
    <x v="4"/>
    <s v="17"/>
    <s v=""/>
  </r>
  <r>
    <d v="2019-04-29T00:00:00"/>
    <s v="A7010010"/>
    <n v="30324321"/>
    <s v="NGN"/>
    <s v="NGN"/>
    <s v="Sals &amp; wages"/>
    <s v="C.NG.EAF.DF.17.001.AC03"/>
    <s v="NGAOT5"/>
    <s v="Salaries &amp; Wages"/>
    <x v="20"/>
    <s v="A7010010"/>
    <s v="4"/>
    <s v=""/>
    <s v=""/>
    <n v="98969.49"/>
    <s v="2019"/>
    <s v="213050255"/>
    <s v="103731448"/>
    <s v="Sals &amp; wages"/>
    <s v=""/>
    <s v=""/>
    <s v=""/>
    <s v=""/>
    <s v="EA FOD PHASE 1-FACILITIES PMT"/>
    <s v="PT Apr 2019 Sal Real"/>
    <s v="EA FOD PHASE 1-FACILITIES PMT"/>
    <s v=""/>
    <x v="4"/>
    <s v="17"/>
    <s v=""/>
  </r>
  <r>
    <d v="2019-04-30T00:00:00"/>
    <s v="A7010010"/>
    <n v="400469.34"/>
    <s v="NGN"/>
    <s v="NGN"/>
    <s v="Sals &amp; wages"/>
    <s v="C.NG.EAF.DF.17.001.AC03"/>
    <s v="NGJOSF"/>
    <s v="Salaries &amp; Wages"/>
    <x v="23"/>
    <s v="A7010010"/>
    <s v="4"/>
    <s v=""/>
    <s v=""/>
    <n v="1331.52"/>
    <s v="2019"/>
    <s v="213055556"/>
    <s v="103731748"/>
    <s v="Sals &amp; wages"/>
    <s v=""/>
    <s v=""/>
    <s v=""/>
    <s v=""/>
    <s v="EA FOD PHASE 1-FACILITIES PMT"/>
    <s v="Apr 2019 REALLOCATION ITG"/>
    <s v="EA FOD PHASE 1-FACILITIES PMT"/>
    <s v=""/>
    <x v="4"/>
    <s v="24"/>
    <s v=""/>
  </r>
  <r>
    <d v="2019-05-30T00:00:00"/>
    <s v="A7010010"/>
    <n v="4425"/>
    <s v="USD"/>
    <s v="NGN"/>
    <s v="Sals &amp; wages"/>
    <s v="C.NG.EAF.DF.17.001.AC03"/>
    <s v="NGAOT5"/>
    <s v="Salaries &amp; Wages"/>
    <x v="20"/>
    <s v="A7010010"/>
    <s v="5"/>
    <s v=""/>
    <s v=""/>
    <n v="4425"/>
    <s v="2019"/>
    <s v="213121377"/>
    <s v="103746179"/>
    <s v="Sals &amp; wages"/>
    <s v=""/>
    <s v=""/>
    <s v=""/>
    <s v=""/>
    <s v="EA FOD PHASE 1-FACILITIES PMT"/>
    <s v="PT May 2019 Sal Real"/>
    <s v="EA FOD PHASE 1-FACILITIES PMT"/>
    <s v=""/>
    <x v="4"/>
    <s v="17"/>
    <s v=""/>
  </r>
  <r>
    <d v="2019-05-30T00:00:00"/>
    <s v="A7010010"/>
    <n v="46771897"/>
    <s v="NGN"/>
    <s v="NGN"/>
    <s v="Sals &amp; wages"/>
    <s v="C.NG.EAF.DF.17.001.AC03"/>
    <s v="NGAOT5"/>
    <s v="Salaries &amp; Wages"/>
    <x v="20"/>
    <s v="A7010010"/>
    <s v="5"/>
    <s v=""/>
    <s v=""/>
    <n v="152626.04999999999"/>
    <s v="2019"/>
    <s v="213121376"/>
    <s v="103746178"/>
    <s v="Sals &amp; wages"/>
    <s v=""/>
    <s v=""/>
    <s v=""/>
    <s v=""/>
    <s v="EA FOD PHASE 1-FACILITIES PMT"/>
    <s v="PT May 2019 Sal Real"/>
    <s v="EA FOD PHASE 1-FACILITIES PMT"/>
    <s v=""/>
    <x v="4"/>
    <s v="17"/>
    <s v=""/>
  </r>
  <r>
    <d v="2019-05-31T00:00:00"/>
    <s v="A7010010"/>
    <n v="243125.63"/>
    <s v="NGN"/>
    <s v="NGN"/>
    <s v="Sals &amp; wages"/>
    <s v="C.NG.EAF.DF.17.001.AC03"/>
    <s v="NGOAT7"/>
    <s v="Salaries &amp; Wages"/>
    <x v="24"/>
    <s v="A7010010"/>
    <s v="5"/>
    <s v=""/>
    <s v=""/>
    <n v="789.47"/>
    <s v="2019"/>
    <s v="213127714"/>
    <s v="103748071"/>
    <s v="Sals &amp; wages"/>
    <s v=""/>
    <s v=""/>
    <s v=""/>
    <s v=""/>
    <s v="EA FOD PHASE 1-FACILITIES PMT"/>
    <s v="May 2019 REALLOCATION ITG"/>
    <s v="EA FOD PHASE 1-FACILITIES PMT"/>
    <s v=""/>
    <x v="4"/>
    <s v="24"/>
    <s v=""/>
  </r>
  <r>
    <d v="2019-06-30T00:00:00"/>
    <s v="A7010010"/>
    <n v="454880.19"/>
    <s v="NGN"/>
    <s v="NGN"/>
    <s v="Sals &amp; wages"/>
    <s v="C.NG.EAF.DF.17.001.AC03"/>
    <s v="NGJOSF"/>
    <s v="Salaries &amp; Wages"/>
    <x v="25"/>
    <s v="A7010010"/>
    <s v="6"/>
    <s v=""/>
    <s v=""/>
    <n v="1485.51"/>
    <s v="2019"/>
    <s v="213197347"/>
    <s v="103760662"/>
    <s v="Sals &amp; wages"/>
    <s v=""/>
    <s v=""/>
    <s v=""/>
    <s v=""/>
    <s v="EA FOD PHASE 1-FACILITIES PMT"/>
    <s v="June 2019 REALLOCATION IT"/>
    <s v="EA FOD PHASE 1-FACILITIES PMT"/>
    <s v=""/>
    <x v="4"/>
    <s v="24"/>
    <s v=""/>
  </r>
  <r>
    <d v="2019-06-26T00:00:00"/>
    <s v="A7010010"/>
    <n v="46712703"/>
    <s v="NGN"/>
    <s v="NGN"/>
    <s v="Sals &amp; wages"/>
    <s v="C.NG.EAF.DF.17.001.AC03"/>
    <s v="NGOAT7"/>
    <s v="Salaries &amp; Wages"/>
    <x v="20"/>
    <s v="A7010010"/>
    <s v="6"/>
    <s v=""/>
    <s v=""/>
    <n v="152456.25"/>
    <s v="2019"/>
    <s v="213189459"/>
    <s v="103759675"/>
    <s v="Sals &amp; wages"/>
    <s v=""/>
    <s v=""/>
    <s v=""/>
    <s v=""/>
    <s v="EA FOD PHASE 1-FACILITIES PMT"/>
    <s v="PT Jun 2019 Sal Real"/>
    <s v="EA FOD PHASE 1-FACILITIES PMT"/>
    <s v=""/>
    <x v="4"/>
    <s v="17"/>
    <s v=""/>
  </r>
  <r>
    <d v="2019-06-26T00:00:00"/>
    <s v="A7010010"/>
    <n v="4397"/>
    <s v="USD"/>
    <s v="NGN"/>
    <s v="Sals &amp; wages"/>
    <s v="C.NG.EAF.DF.17.001.AC03"/>
    <s v="NGOAT7"/>
    <s v="Salaries &amp; Wages"/>
    <x v="20"/>
    <s v="A7010010"/>
    <s v="6"/>
    <s v=""/>
    <s v=""/>
    <n v="4397"/>
    <s v="2019"/>
    <s v="213189460"/>
    <s v="103759676"/>
    <s v="Sals &amp; wages"/>
    <s v=""/>
    <s v=""/>
    <s v=""/>
    <s v=""/>
    <s v="EA FOD PHASE 1-FACILITIES PMT"/>
    <s v="PT Jun 2019 Sal Real"/>
    <s v="EA FOD PHASE 1-FACILITIES PMT"/>
    <s v=""/>
    <x v="4"/>
    <s v="17"/>
    <s v=""/>
  </r>
  <r>
    <d v="2019-07-31T00:00:00"/>
    <s v="A7010010"/>
    <n v="431018.7"/>
    <s v="NGN"/>
    <s v="NGN"/>
    <s v="Sals &amp; wages"/>
    <s v="C.NG.EAF.DF.17.001.AC03"/>
    <s v="NGAAQV"/>
    <s v="Salaries &amp; Wages"/>
    <x v="26"/>
    <s v="A7010010"/>
    <s v="7"/>
    <s v=""/>
    <s v=""/>
    <n v="1406.92"/>
    <s v="2019"/>
    <s v="213267251"/>
    <s v="103779565"/>
    <s v="Sals &amp; wages"/>
    <s v=""/>
    <s v=""/>
    <s v=""/>
    <s v=""/>
    <s v="EA FOD PHASE 1-FACILITIES PMT"/>
    <s v="July 2019 REALLOCATION IT"/>
    <s v="EA FOD PHASE 1-FACILITIES PMT"/>
    <s v=""/>
    <x v="4"/>
    <s v="24"/>
    <s v=""/>
  </r>
  <r>
    <d v="2019-07-30T00:00:00"/>
    <s v="A7010010"/>
    <n v="46712703"/>
    <s v="NGN"/>
    <s v="NGN"/>
    <s v="Sals &amp; wages"/>
    <s v="C.NG.EAF.DF.17.001.AC03"/>
    <s v="NGOAT7"/>
    <s v="Salaries &amp; Wages"/>
    <x v="20"/>
    <s v="A7010010"/>
    <s v="7"/>
    <s v=""/>
    <s v=""/>
    <n v="152479.60999999999"/>
    <s v="2019"/>
    <s v="213260399"/>
    <s v="103776694"/>
    <s v="Sals &amp; wages"/>
    <s v=""/>
    <s v=""/>
    <s v=""/>
    <s v=""/>
    <s v="EA FOD PHASE 1-FACILITIES PMT"/>
    <s v="PT Jul 2019 Sal Real"/>
    <s v="EA FOD PHASE 1-FACILITIES PMT"/>
    <s v=""/>
    <x v="4"/>
    <s v="17"/>
    <s v=""/>
  </r>
  <r>
    <d v="2019-07-30T00:00:00"/>
    <s v="A7010010"/>
    <n v="4397"/>
    <s v="USD"/>
    <s v="NGN"/>
    <s v="Sals &amp; wages"/>
    <s v="C.NG.EAF.DF.17.001.AC03"/>
    <s v="NGOAT7"/>
    <s v="Salaries &amp; Wages"/>
    <x v="20"/>
    <s v="A7010010"/>
    <s v="7"/>
    <s v=""/>
    <s v=""/>
    <n v="4397"/>
    <s v="2019"/>
    <s v="213260401"/>
    <s v="103776695"/>
    <s v="Sals &amp; wages"/>
    <s v=""/>
    <s v=""/>
    <s v=""/>
    <s v=""/>
    <s v="EA FOD PHASE 1-FACILITIES PMT"/>
    <s v="PT Jul 2019 Sal Real"/>
    <s v="EA FOD PHASE 1-FACILITIES PMT"/>
    <s v=""/>
    <x v="4"/>
    <s v="17"/>
    <s v=""/>
  </r>
  <r>
    <d v="2019-08-29T00:00:00"/>
    <s v="A7010010"/>
    <n v="45845097"/>
    <s v="NGN"/>
    <s v="NGN"/>
    <s v="Sals &amp; wages"/>
    <s v="C.NG.EAF.DF.17.001.AC03"/>
    <s v="NGOAT7"/>
    <s v="Salaries &amp; Wages"/>
    <x v="20"/>
    <s v="A7010010"/>
    <s v="8"/>
    <s v=""/>
    <s v=""/>
    <n v="149574.21"/>
    <s v="2019"/>
    <s v="213331495"/>
    <s v="103791135"/>
    <s v="Sals &amp; wages"/>
    <s v=""/>
    <s v=""/>
    <s v=""/>
    <s v=""/>
    <s v="EA FOD PHASE 1-FACILITIES PMT"/>
    <s v="PT Aug 2019 Sal Real"/>
    <s v="EA FOD PHASE 1-FACILITIES PMT"/>
    <s v=""/>
    <x v="4"/>
    <s v="17"/>
    <s v=""/>
  </r>
  <r>
    <d v="2019-08-29T00:00:00"/>
    <s v="A7010010"/>
    <n v="4369"/>
    <s v="USD"/>
    <s v="NGN"/>
    <s v="Sals &amp; wages"/>
    <s v="C.NG.EAF.DF.17.001.AC03"/>
    <s v="NGOAT7"/>
    <s v="Salaries &amp; Wages"/>
    <x v="20"/>
    <s v="A7010010"/>
    <s v="8"/>
    <s v=""/>
    <s v=""/>
    <n v="4369"/>
    <s v="2019"/>
    <s v="213331496"/>
    <s v="103791136"/>
    <s v="Sals &amp; wages"/>
    <s v=""/>
    <s v=""/>
    <s v=""/>
    <s v=""/>
    <s v="EA FOD PHASE 1-FACILITIES PMT"/>
    <s v="PT Aug 2019 Sal Real"/>
    <s v="EA FOD PHASE 1-FACILITIES PMT"/>
    <s v=""/>
    <x v="4"/>
    <s v="17"/>
    <s v=""/>
  </r>
  <r>
    <d v="2019-09-30T00:00:00"/>
    <s v="A7010010"/>
    <n v="-99971.22"/>
    <s v="NGN"/>
    <s v="NGN"/>
    <s v="Sals &amp; wages"/>
    <s v="C.NG.EAF.DF.17.001.AC03"/>
    <s v="NGOAT7"/>
    <s v="Salaries &amp; Wages"/>
    <x v="27"/>
    <s v="A7010010"/>
    <s v="9"/>
    <s v=""/>
    <s v=""/>
    <n v="-326.13"/>
    <s v="2019"/>
    <s v="213407471"/>
    <s v="103805030"/>
    <s v="Sals &amp; wages"/>
    <s v=""/>
    <s v=""/>
    <s v=""/>
    <s v=""/>
    <s v="EA FOD PHASE 1-FACILITIES PMT"/>
    <s v="September 2019 REALLOCATI"/>
    <s v="EA FOD PHASE 1-FACILITIES PMT"/>
    <s v=""/>
    <x v="4"/>
    <s v="24"/>
    <s v=""/>
  </r>
  <r>
    <d v="2019-09-30T00:00:00"/>
    <s v="A7010010"/>
    <n v="195873.24"/>
    <s v="NGN"/>
    <s v="NGN"/>
    <s v="Sals &amp; wages"/>
    <s v="C.NG.EAF.DF.17.001.AC03"/>
    <s v="NGOAT7"/>
    <s v="Salaries &amp; Wages"/>
    <x v="27"/>
    <s v="A7010010"/>
    <s v="9"/>
    <s v=""/>
    <s v=""/>
    <n v="652.26"/>
    <s v="2019"/>
    <s v="213407838"/>
    <s v="103805083"/>
    <s v="Sals &amp; wages"/>
    <s v=""/>
    <s v=""/>
    <s v=""/>
    <s v=""/>
    <s v="EA FOD PHASE 1-FACILITIES PMT"/>
    <s v="September 2019 REALLOCATI"/>
    <s v="EA FOD PHASE 1-FACILITIES PMT"/>
    <s v=""/>
    <x v="4"/>
    <s v="24"/>
    <s v=""/>
  </r>
  <r>
    <d v="2019-09-26T00:00:00"/>
    <s v="A7010010"/>
    <n v="45845097"/>
    <s v="NGN"/>
    <s v="NGN"/>
    <s v="Sals &amp; wages"/>
    <s v="C.NG.EAF.DF.17.001.AC03"/>
    <s v="NGOAT7"/>
    <s v="Salaries &amp; Wages"/>
    <x v="20"/>
    <s v="A7010010"/>
    <s v="9"/>
    <s v=""/>
    <s v=""/>
    <n v="149601.72"/>
    <s v="2019"/>
    <s v="213400316"/>
    <s v="103804431"/>
    <s v="Sals &amp; wages"/>
    <s v=""/>
    <s v=""/>
    <s v=""/>
    <s v=""/>
    <s v="EA FOD PHASE 1-FACILITIES PMT"/>
    <s v="PT Sep 2019 Sal Real"/>
    <s v="EA FOD PHASE 1-FACILITIES PMT"/>
    <s v=""/>
    <x v="4"/>
    <s v="17"/>
    <s v=""/>
  </r>
  <r>
    <d v="2019-09-26T00:00:00"/>
    <s v="A7010010"/>
    <n v="4369"/>
    <s v="USD"/>
    <s v="NGN"/>
    <s v="Sals &amp; wages"/>
    <s v="C.NG.EAF.DF.17.001.AC03"/>
    <s v="NGOAT7"/>
    <s v="Salaries &amp; Wages"/>
    <x v="20"/>
    <s v="A7010010"/>
    <s v="9"/>
    <s v=""/>
    <s v=""/>
    <n v="4369"/>
    <s v="2019"/>
    <s v="213400317"/>
    <s v="103804432"/>
    <s v="Sals &amp; wages"/>
    <s v=""/>
    <s v=""/>
    <s v=""/>
    <s v=""/>
    <s v="EA FOD PHASE 1-FACILITIES PMT"/>
    <s v="PT Sep 2019 Sal Real"/>
    <s v="EA FOD PHASE 1-FACILITIES PMT"/>
    <s v=""/>
    <x v="4"/>
    <s v="17"/>
    <s v=""/>
  </r>
  <r>
    <d v="2019-04-02T00:00:00"/>
    <s v="A7010400"/>
    <n v="906.99"/>
    <s v="USD"/>
    <s v="NGN"/>
    <s v=""/>
    <s v="C.NG.EAF.DF.17.001.AC03"/>
    <s v="NGAAIJ"/>
    <s v=""/>
    <x v="28"/>
    <s v=""/>
    <s v="3"/>
    <s v=""/>
    <s v=""/>
    <n v="906.99"/>
    <s v="2019"/>
    <s v="402666248"/>
    <s v=""/>
    <s v="Daily Allowance"/>
    <s v=""/>
    <s v=""/>
    <s v=""/>
    <s v=""/>
    <s v="EA FOD PHASE 1-FACILITIES PMT"/>
    <s v="TP-OVH20190101TP OVERHEAD         20190331"/>
    <s v="EA FOD PHASE 1-FACILITIES PMT"/>
    <s v="PNTM GM Major Projec"/>
    <x v="5"/>
    <s v="0"/>
    <s v=""/>
  </r>
  <r>
    <d v="2019-06-04T00:00:00"/>
    <s v="A7010400"/>
    <n v="164.1"/>
    <s v="USD"/>
    <s v="NGN"/>
    <s v=""/>
    <s v="C.NG.EAF.DF.17.001.AC03"/>
    <s v="NGAOT5"/>
    <s v=""/>
    <x v="29"/>
    <s v=""/>
    <s v="5"/>
    <s v=""/>
    <s v=""/>
    <n v="164.1"/>
    <s v="2019"/>
    <s v="402684919"/>
    <s v=""/>
    <s v="Daily Allowance"/>
    <s v=""/>
    <s v=""/>
    <s v=""/>
    <s v=""/>
    <s v="EA FOD PHASE 1-FACILITIES PMT"/>
    <s v="TP-OVH20190101TP OVERHEAD         20190531"/>
    <s v="EA FOD PHASE 1-FACILITIES PMT"/>
    <s v="PNTM GM Major Projec"/>
    <x v="5"/>
    <s v="0"/>
    <s v=""/>
  </r>
  <r>
    <d v="2019-07-02T00:00:00"/>
    <s v="A7010400"/>
    <n v="85.19"/>
    <s v="USD"/>
    <s v="NGN"/>
    <s v=""/>
    <s v="C.NG.EAF.DF.17.001.AC03"/>
    <s v="NGAOT5"/>
    <s v=""/>
    <x v="30"/>
    <s v=""/>
    <s v="6"/>
    <s v=""/>
    <s v=""/>
    <n v="85.19"/>
    <s v="2019"/>
    <s v="402693664"/>
    <s v=""/>
    <s v="Daily Allowance"/>
    <s v=""/>
    <s v=""/>
    <s v=""/>
    <s v=""/>
    <s v="EA FOD PHASE 1-FACILITIES PMT"/>
    <s v="TP-OVH20190101TP OVERHEAD         20190630"/>
    <s v="EA FOD PHASE 1-FACILITIES PMT"/>
    <s v="PNTM GM Major Projec"/>
    <x v="5"/>
    <s v="0"/>
    <s v=""/>
  </r>
  <r>
    <d v="2019-10-02T00:00:00"/>
    <s v="A7010400"/>
    <n v="38.61"/>
    <s v="USD"/>
    <s v="NGN"/>
    <s v=""/>
    <s v="C.NG.EAF.DF.17.001.AC03"/>
    <s v="NGAOT5"/>
    <s v=""/>
    <x v="31"/>
    <s v=""/>
    <s v="9"/>
    <s v=""/>
    <s v=""/>
    <n v="38.61"/>
    <s v="2019"/>
    <s v="402720950"/>
    <s v=""/>
    <s v="Daily Allowance"/>
    <s v=""/>
    <s v=""/>
    <s v=""/>
    <s v=""/>
    <s v="EA FOD PHASE 1-FACILITIES PMT"/>
    <s v="TP-OVH20190101TP OVERHEAD         20190930"/>
    <s v="EA FOD PHASE 1-FACILITIES PMT"/>
    <s v="PNTM GM Major Projec"/>
    <x v="5"/>
    <s v="0"/>
    <s v=""/>
  </r>
  <r>
    <d v="2019-05-03T00:00:00"/>
    <s v="A7210260"/>
    <n v="440779.64"/>
    <s v="NGN"/>
    <s v="NGN"/>
    <s v=""/>
    <s v="C.NG.EAF.DF.17.001.AC03"/>
    <s v="NGAOT5"/>
    <s v=""/>
    <x v="32"/>
    <s v=""/>
    <s v="4"/>
    <s v=""/>
    <s v=""/>
    <n v="1438.52"/>
    <s v="2019"/>
    <s v="402675821"/>
    <s v=""/>
    <s v="Production Operation"/>
    <s v=""/>
    <s v=""/>
    <s v=""/>
    <s v=""/>
    <s v="EA FOD PHASE 1-FACILITIES PMT"/>
    <s v="TP-OVH20190101TP OVERHEAD         20190430"/>
    <s v="EA FOD PHASE 1-FACILITIES PMT"/>
    <s v="PNTM GM Major Projec"/>
    <x v="6"/>
    <s v="0"/>
    <s v=""/>
  </r>
  <r>
    <d v="2019-04-02T00:00:00"/>
    <s v="A7210260"/>
    <n v="1076.58"/>
    <s v="USD"/>
    <s v="NGN"/>
    <s v=""/>
    <s v="C.NG.EAF.DF.17.001.AC03"/>
    <s v="NGAAIJ"/>
    <s v=""/>
    <x v="28"/>
    <s v=""/>
    <s v="3"/>
    <s v=""/>
    <s v=""/>
    <n v="1076.58"/>
    <s v="2019"/>
    <s v="402666248"/>
    <s v=""/>
    <s v="Production Operation"/>
    <s v=""/>
    <s v=""/>
    <s v=""/>
    <s v=""/>
    <s v="EA FOD PHASE 1-FACILITIES PMT"/>
    <s v="TP-OVH20190101TP OVERHEAD         20190331"/>
    <s v="EA FOD PHASE 1-FACILITIES PMT"/>
    <s v="PNTM GM Major Projec"/>
    <x v="6"/>
    <s v="0"/>
    <s v=""/>
  </r>
  <r>
    <d v="2019-06-04T00:00:00"/>
    <s v="A7210260"/>
    <n v="-279742.34000000003"/>
    <s v="NGN"/>
    <s v="NGN"/>
    <s v=""/>
    <s v="C.NG.EAF.DF.17.001.AC03"/>
    <s v="NGAOT5"/>
    <s v=""/>
    <x v="29"/>
    <s v=""/>
    <s v="5"/>
    <s v=""/>
    <s v=""/>
    <n v="-913.05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6-04T00:00:00"/>
    <s v="A7210260"/>
    <n v="2184.19"/>
    <s v="USD"/>
    <s v="NGN"/>
    <s v=""/>
    <s v="C.NG.EAF.DF.17.001.AC03"/>
    <s v="NGAOT5"/>
    <s v=""/>
    <x v="29"/>
    <s v=""/>
    <s v="5"/>
    <s v=""/>
    <s v=""/>
    <n v="2184.19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7-02T00:00:00"/>
    <s v="A7210260"/>
    <n v="289797.14"/>
    <s v="NGN"/>
    <s v="NGN"/>
    <s v=""/>
    <s v="C.NG.EAF.DF.17.001.AC03"/>
    <s v="NGAOT5"/>
    <s v=""/>
    <x v="30"/>
    <s v=""/>
    <s v="6"/>
    <s v=""/>
    <s v=""/>
    <n v="938.47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07-02T00:00:00"/>
    <s v="A7210260"/>
    <n v="358.2"/>
    <s v="USD"/>
    <s v="NGN"/>
    <s v=""/>
    <s v="C.NG.EAF.DF.17.001.AC03"/>
    <s v="NGAOT5"/>
    <s v=""/>
    <x v="30"/>
    <s v=""/>
    <s v="6"/>
    <s v=""/>
    <s v=""/>
    <n v="358.2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10-02T00:00:00"/>
    <s v="A7210260"/>
    <n v="588900.43000000005"/>
    <s v="NGN"/>
    <s v="NGN"/>
    <s v=""/>
    <s v="C.NG.EAF.DF.17.001.AC03"/>
    <s v="NGAOT5"/>
    <s v=""/>
    <x v="31"/>
    <s v=""/>
    <s v="9"/>
    <s v=""/>
    <s v=""/>
    <n v="1921.8"/>
    <s v="2019"/>
    <s v="402720950"/>
    <s v=""/>
    <s v="Production Operation"/>
    <s v=""/>
    <s v=""/>
    <s v=""/>
    <s v=""/>
    <s v="EA FOD PHASE 1-FACILITIES PMT"/>
    <s v="TP-OVH20190101TP OVERHEAD         20190930"/>
    <s v="EA FOD PHASE 1-FACILITIES PMT"/>
    <s v="PNTM GM Major Projec"/>
    <x v="6"/>
    <s v="0"/>
    <s v=""/>
  </r>
  <r>
    <d v="2019-03-04T00:00:00"/>
    <s v="A7210260"/>
    <n v="1076.58"/>
    <s v="USD"/>
    <s v="NGN"/>
    <s v=""/>
    <s v="C.NG.EAF.DF.17.001.AC03"/>
    <s v="NGAAIJ"/>
    <s v=""/>
    <x v="33"/>
    <s v=""/>
    <s v="2"/>
    <s v=""/>
    <s v=""/>
    <n v="1076.58"/>
    <s v="2019"/>
    <s v="402658251"/>
    <s v=""/>
    <s v="Production Operation"/>
    <s v=""/>
    <s v=""/>
    <s v=""/>
    <s v=""/>
    <s v="EA FOD PHASE 1-FACILITIES PMT"/>
    <s v="TP-OVH20190101TP OVERHEAD         20190228"/>
    <s v="EA FOD PHASE 1-FACILITIES PMT"/>
    <s v="PNTM GM Major Projec"/>
    <x v="6"/>
    <s v="0"/>
    <s v=""/>
  </r>
  <r>
    <d v="2019-08-02T00:00:00"/>
    <s v="A7210260"/>
    <n v="-389512.27"/>
    <s v="NGN"/>
    <s v="NGN"/>
    <s v=""/>
    <s v="C.NG.EAF.DF.17.001.AC03"/>
    <s v="NGAOT5"/>
    <s v=""/>
    <x v="34"/>
    <s v=""/>
    <s v="7"/>
    <s v=""/>
    <s v=""/>
    <n v="-1271.2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8-02T00:00:00"/>
    <s v="A7210260"/>
    <n v="2556.75"/>
    <s v="USD"/>
    <s v="NGN"/>
    <s v=""/>
    <s v="C.NG.EAF.DF.17.001.AC03"/>
    <s v="NGAOT5"/>
    <s v=""/>
    <x v="34"/>
    <s v=""/>
    <s v="7"/>
    <s v=""/>
    <s v=""/>
    <n v="2556.7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9-03T00:00:00"/>
    <s v="A7210260"/>
    <n v="1285.55"/>
    <s v="USD"/>
    <s v="NGN"/>
    <s v=""/>
    <s v="C.NG.EAF.DF.17.001.AC03"/>
    <s v="NGAOT5"/>
    <s v=""/>
    <x v="35"/>
    <s v=""/>
    <s v="8"/>
    <s v=""/>
    <s v=""/>
    <n v="1285.55"/>
    <s v="2019"/>
    <s v="402712186"/>
    <s v=""/>
    <s v="Production Operation"/>
    <s v=""/>
    <s v=""/>
    <s v=""/>
    <s v=""/>
    <s v="EA FOD PHASE 1-FACILITIES PMT"/>
    <s v="TP-OVH20190101TP OVERHEAD         20190831"/>
    <s v="EA FOD PHASE 1-FACILITIES PMT"/>
    <s v="PNTM GM Major Projec"/>
    <x v="6"/>
    <s v="0"/>
    <s v=""/>
  </r>
  <r>
    <d v="2019-07-02T00:00:00"/>
    <s v="A7210310"/>
    <n v="-3225.6"/>
    <s v="NGN"/>
    <s v="NGN"/>
    <s v=""/>
    <s v="C.NG.EAF.DF.17.001.AC03"/>
    <s v="NGAOT5"/>
    <s v=""/>
    <x v="30"/>
    <s v=""/>
    <s v="6"/>
    <s v=""/>
    <s v=""/>
    <n v="-10.53"/>
    <s v="2019"/>
    <s v="402693664"/>
    <s v=""/>
    <s v="Facility Mgt Generic"/>
    <s v=""/>
    <s v=""/>
    <s v=""/>
    <s v=""/>
    <s v="EA FOD PHASE 1-FACILITIES PMT"/>
    <s v="TP-OVH20190101TP OVERHEAD         20190630"/>
    <s v="EA FOD PHASE 1-FACILITIES PMT"/>
    <s v="PNTM GM Major Projec"/>
    <x v="7"/>
    <s v="0"/>
    <s v=""/>
  </r>
  <r>
    <d v="2019-02-21T00:00:00"/>
    <s v="A7210310"/>
    <n v="-55912.5"/>
    <s v="NGN"/>
    <s v="NGN"/>
    <s v="Servs Recd/Inv Recd"/>
    <s v="C.NG.EAF.DF.17.001.AC03"/>
    <s v="NGDANB"/>
    <s v="Services Received/Invoice Received"/>
    <x v="36"/>
    <s v="A3173000"/>
    <s v="2"/>
    <s v="BELHEJO &amp; SONS COMPANY NIG LTD"/>
    <s v="4900039877"/>
    <n v="-182.54"/>
    <s v="2019"/>
    <s v="212912586"/>
    <s v="501807103"/>
    <s v="Facility Mgt Generic"/>
    <s v=""/>
    <s v="BELHEJO &amp; SONS COMPANY NIG LTD"/>
    <s v="4610045980"/>
    <s v=""/>
    <s v="EA FOD PHASE 1-FACILITIES PMT"/>
    <s v=""/>
    <s v="EA FOD PHASE 1-FACILITIES PMT"/>
    <s v=""/>
    <x v="7"/>
    <s v="1"/>
    <s v="DM CONS 1545 PRO OF OFFICE RESI"/>
  </r>
  <r>
    <d v="2019-02-21T00:00:00"/>
    <s v="A7210310"/>
    <n v="55912.5"/>
    <s v="NGN"/>
    <s v="NGN"/>
    <s v="Servs Recd/Inv Recd"/>
    <s v="C.NG.EAF.DF.17.001.AC03"/>
    <s v="NGDANB"/>
    <s v="Services Received/Invoice Received"/>
    <x v="37"/>
    <s v="A3173000"/>
    <s v="2"/>
    <s v="BELHEJO &amp; SONS COMPANY NIG LTD"/>
    <s v="4900039877"/>
    <n v="182.54"/>
    <s v="2019"/>
    <s v="212912587"/>
    <s v="501807104"/>
    <s v="Facility Mgt Generic"/>
    <s v=""/>
    <s v="BELHEJO &amp; SONS COMPANY NIG LTD"/>
    <s v="4610045980"/>
    <s v="161"/>
    <s v="EA FOD PHASE 1-FACILITIES PMT"/>
    <s v=""/>
    <s v="EA FOD PHASE 1-FACILITIES PMT"/>
    <s v=""/>
    <x v="7"/>
    <s v="1"/>
    <s v="DM CONS 1545 PRO OF OFFICE RESI"/>
  </r>
  <r>
    <d v="2019-02-21T00:00:00"/>
    <s v="A7210310"/>
    <n v="55912.5"/>
    <s v="NGN"/>
    <s v="NGN"/>
    <s v="Servs Recd/Inv Recd"/>
    <s v="C.NG.EAF.DF.17.001.AC03"/>
    <s v="NGDANB"/>
    <s v="Services Received/Invoice Received"/>
    <x v="36"/>
    <s v="A3173000"/>
    <s v="2"/>
    <s v="BELHEJO &amp; SONS COMPANY NIG LTD"/>
    <s v="4900039877"/>
    <n v="182.54"/>
    <s v="2019"/>
    <s v="212912585"/>
    <s v="501807102"/>
    <s v="Facility Mgt Generic"/>
    <s v=""/>
    <s v="BELHEJO &amp; SONS COMPANY NIG LTD"/>
    <s v="4610045980"/>
    <s v=""/>
    <s v="EA FOD PHASE 1-FACILITIES PMT"/>
    <s v=""/>
    <s v="EA FOD PHASE 1-FACILITIES PMT"/>
    <s v=""/>
    <x v="7"/>
    <s v="1"/>
    <s v="DM CONS 1545 PRO OF OFFICE RESI"/>
  </r>
  <r>
    <d v="2019-04-10T00:00:00"/>
    <s v="A7210310"/>
    <n v="0"/>
    <s v="NGN"/>
    <s v="NGN"/>
    <s v="Servs Recd/Inv Recd"/>
    <s v="C.NG.EAF.DF.17.001.AC03"/>
    <s v="NGGIR4"/>
    <s v="Services Received/Invoice Received"/>
    <x v="1"/>
    <s v="A3173000"/>
    <s v="5"/>
    <s v="BELHEJO &amp; SONS COMPANY NIG LTD"/>
    <s v="4900039877"/>
    <n v="-0.06"/>
    <s v="2019"/>
    <s v="213054334"/>
    <s v="5111629651"/>
    <s v="Facility Mgt Generic"/>
    <s v=""/>
    <s v="BELHEJO &amp; SONS COMPANY NIG LTD"/>
    <s v="4610045980"/>
    <s v="161"/>
    <s v="EA FOD PHASE 1-FACILITIES PMT"/>
    <s v=""/>
    <s v="EA FOD PHASE 1-FACILITIES PMT"/>
    <s v=""/>
    <x v="7"/>
    <s v="3"/>
    <s v="BELHEJO &amp; SONS COMPANY NIG. LTD"/>
  </r>
  <r>
    <d v="2019-09-23T00:00:00"/>
    <s v="A7210310"/>
    <n v="-57304"/>
    <s v="NGN"/>
    <s v="NGN"/>
    <s v="Sals &amp; wages"/>
    <s v="C.NG.EAF.DF.17.001.AC03"/>
    <s v="NGOAT7"/>
    <s v="Salaries &amp; Wages"/>
    <x v="38"/>
    <s v="A7010010"/>
    <s v="9"/>
    <s v=""/>
    <s v=""/>
    <n v="-187"/>
    <s v="2019"/>
    <s v="213399215"/>
    <s v="103804219"/>
    <s v="Facility Mgt Generic"/>
    <s v=""/>
    <s v=""/>
    <s v=""/>
    <s v=""/>
    <s v="EA FOD PHASE 1-FACILITIES PMT"/>
    <s v="Cost Reallocation"/>
    <s v="EA FOD PHASE 1-FACILITIES PMT"/>
    <s v=""/>
    <x v="7"/>
    <s v="46"/>
    <s v=""/>
  </r>
  <r>
    <d v="2018-12-31T00:00:00"/>
    <s v="A7210410"/>
    <n v="44022.5"/>
    <s v="NGN"/>
    <s v="NGN"/>
    <s v="Proj Mgmt Generic"/>
    <s v="C.NG.EAF.DF.17.001.AC03"/>
    <s v="NGAOT5"/>
    <s v="Project Management Services Generic"/>
    <x v="39"/>
    <s v="A7210410"/>
    <s v="12"/>
    <s v=""/>
    <s v=""/>
    <n v="144.03"/>
    <s v="2018"/>
    <s v="212797169"/>
    <s v="103676859"/>
    <s v="Proj Mgmt Generic"/>
    <s v=""/>
    <s v=""/>
    <s v=""/>
    <s v=""/>
    <s v="EA FOD PHASE 1-FACILITIES PMT"/>
    <s v="Cost Reallocation"/>
    <s v="EA FOD PHASE 1-FACILITIES PMT"/>
    <s v=""/>
    <x v="8"/>
    <s v="319"/>
    <s v=""/>
  </r>
  <r>
    <d v="2019-03-04T00:00:00"/>
    <s v="A7210410"/>
    <n v="582.21"/>
    <s v="USD"/>
    <s v="NGN"/>
    <s v=""/>
    <s v="C.NG.EAF.DF.17.001.AC03"/>
    <s v="NGAAIJ"/>
    <s v=""/>
    <x v="33"/>
    <s v=""/>
    <s v="2"/>
    <s v=""/>
    <s v=""/>
    <n v="582.21"/>
    <s v="2019"/>
    <s v="402658251"/>
    <s v=""/>
    <s v="Proj Mgmt Generic"/>
    <s v=""/>
    <s v=""/>
    <s v=""/>
    <s v=""/>
    <s v="EA FOD PHASE 1-FACILITIES PMT"/>
    <s v="TP-OVH20190101TP OVERHEAD         20190228"/>
    <s v="EA FOD PHASE 1-FACILITIES PMT"/>
    <s v="PNTM GM Major Projec"/>
    <x v="8"/>
    <s v="0"/>
    <s v=""/>
  </r>
  <r>
    <d v="2019-08-02T00:00:00"/>
    <s v="A7210410"/>
    <n v="659.84"/>
    <s v="USD"/>
    <s v="NGN"/>
    <s v=""/>
    <s v="C.NG.EAF.DF.17.001.AC03"/>
    <s v="NGAOT5"/>
    <s v=""/>
    <x v="34"/>
    <s v=""/>
    <s v="7"/>
    <s v=""/>
    <s v=""/>
    <n v="659.84"/>
    <s v="2019"/>
    <s v="402702862"/>
    <s v=""/>
    <s v="Proj Mgmt Generic"/>
    <s v=""/>
    <s v=""/>
    <s v=""/>
    <s v=""/>
    <s v="EA FOD PHASE 1-FACILITIES PMT"/>
    <s v="TP-OVH20190101TP OVERHEAD         20190731"/>
    <s v="EA FOD PHASE 1-FACILITIES PMT"/>
    <s v="PNTM GM Major Projec"/>
    <x v="8"/>
    <s v="0"/>
    <s v=""/>
  </r>
  <r>
    <d v="2019-05-03T00:00:00"/>
    <s v="A7210410"/>
    <n v="43871.07"/>
    <s v="NGN"/>
    <s v="NGN"/>
    <s v=""/>
    <s v="C.NG.EAF.DF.17.001.AC03"/>
    <s v="NGAOT5"/>
    <s v=""/>
    <x v="32"/>
    <s v=""/>
    <s v="4"/>
    <s v=""/>
    <s v=""/>
    <n v="143.16"/>
    <s v="2019"/>
    <s v="402675821"/>
    <s v=""/>
    <s v="Proj Mgmt Generic"/>
    <s v=""/>
    <s v=""/>
    <s v=""/>
    <s v=""/>
    <s v="EA FOD PHASE 1-FACILITIES PMT"/>
    <s v="TP-OVH20190101TP OVERHEAD         20190430"/>
    <s v="EA FOD PHASE 1-FACILITIES PMT"/>
    <s v="PNTM GM Major Projec"/>
    <x v="8"/>
    <s v="0"/>
    <s v=""/>
  </r>
  <r>
    <d v="2019-05-03T00:00:00"/>
    <s v="A7210410"/>
    <n v="621.02"/>
    <s v="USD"/>
    <s v="NGN"/>
    <s v=""/>
    <s v="C.NG.EAF.DF.17.001.AC03"/>
    <s v="NGAOT5"/>
    <s v=""/>
    <x v="32"/>
    <s v=""/>
    <s v="4"/>
    <s v=""/>
    <s v=""/>
    <n v="621.02"/>
    <s v="2019"/>
    <s v="402675821"/>
    <s v=""/>
    <s v="Proj Mgmt Generic"/>
    <s v=""/>
    <s v=""/>
    <s v=""/>
    <s v=""/>
    <s v="EA FOD PHASE 1-FACILITIES PMT"/>
    <s v="TP-OVH20190101TP OVERHEAD         20190430"/>
    <s v="EA FOD PHASE 1-FACILITIES PMT"/>
    <s v="PNTM GM Major Projec"/>
    <x v="8"/>
    <s v="0"/>
    <s v=""/>
  </r>
  <r>
    <d v="2019-04-02T00:00:00"/>
    <s v="A7210410"/>
    <n v="-20890.990000000002"/>
    <s v="NGN"/>
    <s v="NGN"/>
    <s v=""/>
    <s v="C.NG.EAF.DF.17.001.AC03"/>
    <s v="NGAAIJ"/>
    <s v=""/>
    <x v="28"/>
    <s v=""/>
    <s v="3"/>
    <s v=""/>
    <s v=""/>
    <n v="-68.5"/>
    <s v="2019"/>
    <s v="402666248"/>
    <s v=""/>
    <s v="Proj Mgmt Generic"/>
    <s v=""/>
    <s v=""/>
    <s v=""/>
    <s v=""/>
    <s v="EA FOD PHASE 1-FACILITIES PMT"/>
    <s v="TP-OVH20190101TP OVERHEAD         20190331"/>
    <s v="EA FOD PHASE 1-FACILITIES PMT"/>
    <s v="PNTM GM Major Projec"/>
    <x v="8"/>
    <s v="0"/>
    <s v=""/>
  </r>
  <r>
    <d v="2019-04-02T00:00:00"/>
    <s v="A7210410"/>
    <n v="1009.16"/>
    <s v="USD"/>
    <s v="NGN"/>
    <s v=""/>
    <s v="C.NG.EAF.DF.17.001.AC03"/>
    <s v="NGAAIJ"/>
    <s v=""/>
    <x v="28"/>
    <s v=""/>
    <s v="3"/>
    <s v=""/>
    <s v=""/>
    <n v="1009.16"/>
    <s v="2019"/>
    <s v="402666248"/>
    <s v=""/>
    <s v="Proj Mgmt Generic"/>
    <s v=""/>
    <s v=""/>
    <s v=""/>
    <s v=""/>
    <s v="EA FOD PHASE 1-FACILITIES PMT"/>
    <s v="TP-OVH20190101TP OVERHEAD         20190331"/>
    <s v="EA FOD PHASE 1-FACILITIES PMT"/>
    <s v="PNTM GM Major Projec"/>
    <x v="8"/>
    <s v="0"/>
    <s v=""/>
  </r>
  <r>
    <d v="2019-06-04T00:00:00"/>
    <s v="A7210410"/>
    <n v="45960.17"/>
    <s v="NGN"/>
    <s v="NGN"/>
    <s v=""/>
    <s v="C.NG.EAF.DF.17.001.AC03"/>
    <s v="NGAOT5"/>
    <s v=""/>
    <x v="29"/>
    <s v=""/>
    <s v="5"/>
    <s v=""/>
    <s v=""/>
    <n v="149.97999999999999"/>
    <s v="2019"/>
    <s v="402684919"/>
    <s v=""/>
    <s v="Proj Mgmt Generic"/>
    <s v=""/>
    <s v=""/>
    <s v=""/>
    <s v=""/>
    <s v="EA FOD PHASE 1-FACILITIES PMT"/>
    <s v="TP-OVH20190101TP OVERHEAD         20190531"/>
    <s v="EA FOD PHASE 1-FACILITIES PMT"/>
    <s v="PNTM GM Major Projec"/>
    <x v="8"/>
    <s v="0"/>
    <s v=""/>
  </r>
  <r>
    <d v="2019-06-04T00:00:00"/>
    <s v="A7210410"/>
    <n v="853.91"/>
    <s v="USD"/>
    <s v="NGN"/>
    <s v=""/>
    <s v="C.NG.EAF.DF.17.001.AC03"/>
    <s v="NGAOT5"/>
    <s v=""/>
    <x v="29"/>
    <s v=""/>
    <s v="5"/>
    <s v=""/>
    <s v=""/>
    <n v="853.91"/>
    <s v="2019"/>
    <s v="402684919"/>
    <s v=""/>
    <s v="Proj Mgmt Generic"/>
    <s v=""/>
    <s v=""/>
    <s v=""/>
    <s v=""/>
    <s v="EA FOD PHASE 1-FACILITIES PMT"/>
    <s v="TP-OVH20190101TP OVERHEAD         20190531"/>
    <s v="EA FOD PHASE 1-FACILITIES PMT"/>
    <s v="PNTM GM Major Projec"/>
    <x v="8"/>
    <s v="0"/>
    <s v=""/>
  </r>
  <r>
    <d v="2019-07-02T00:00:00"/>
    <s v="A7210410"/>
    <n v="50138.37"/>
    <s v="NGN"/>
    <s v="NGN"/>
    <s v=""/>
    <s v="C.NG.EAF.DF.17.001.AC03"/>
    <s v="NGAOT5"/>
    <s v=""/>
    <x v="30"/>
    <s v=""/>
    <s v="6"/>
    <s v=""/>
    <s v=""/>
    <n v="163.61000000000001"/>
    <s v="2019"/>
    <s v="402693664"/>
    <s v=""/>
    <s v="Proj Mgmt Generic"/>
    <s v=""/>
    <s v=""/>
    <s v=""/>
    <s v=""/>
    <s v="EA FOD PHASE 1-FACILITIES PMT"/>
    <s v="TP-OVH20190101TP OVERHEAD         20190630"/>
    <s v="EA FOD PHASE 1-FACILITIES PMT"/>
    <s v="PNTM GM Major Projec"/>
    <x v="8"/>
    <s v="0"/>
    <s v=""/>
  </r>
  <r>
    <d v="2019-07-02T00:00:00"/>
    <s v="A7210410"/>
    <n v="931.53"/>
    <s v="USD"/>
    <s v="NGN"/>
    <s v=""/>
    <s v="C.NG.EAF.DF.17.001.AC03"/>
    <s v="NGAOT5"/>
    <s v=""/>
    <x v="30"/>
    <s v=""/>
    <s v="6"/>
    <s v=""/>
    <s v=""/>
    <n v="931.53"/>
    <s v="2019"/>
    <s v="402693664"/>
    <s v=""/>
    <s v="Proj Mgmt Generic"/>
    <s v=""/>
    <s v=""/>
    <s v=""/>
    <s v=""/>
    <s v="EA FOD PHASE 1-FACILITIES PMT"/>
    <s v="TP-OVH20190101TP OVERHEAD         20190630"/>
    <s v="EA FOD PHASE 1-FACILITIES PMT"/>
    <s v="PNTM GM Major Projec"/>
    <x v="8"/>
    <s v="0"/>
    <s v=""/>
  </r>
  <r>
    <d v="2019-03-04T00:00:00"/>
    <s v="A7210410"/>
    <n v="191719.3"/>
    <s v="NGN"/>
    <s v="NGN"/>
    <s v=""/>
    <s v="C.NG.EAF.DF.17.001.AC03"/>
    <s v="NGAAIJ"/>
    <s v=""/>
    <x v="33"/>
    <s v=""/>
    <s v="2"/>
    <s v=""/>
    <s v=""/>
    <n v="626.02"/>
    <s v="2019"/>
    <s v="402658251"/>
    <s v=""/>
    <s v="Proj Mgmt Generic"/>
    <s v=""/>
    <s v=""/>
    <s v=""/>
    <s v=""/>
    <s v="EA FOD PHASE 1-FACILITIES PMT"/>
    <s v="TP-OVH20190101TP OVERHEAD         20190228"/>
    <s v="EA FOD PHASE 1-FACILITIES PMT"/>
    <s v="PNTM GM Major Projec"/>
    <x v="8"/>
    <s v="0"/>
    <s v=""/>
  </r>
  <r>
    <d v="2019-08-02T00:00:00"/>
    <s v="A7210410"/>
    <n v="35514.68"/>
    <s v="NGN"/>
    <s v="NGN"/>
    <s v=""/>
    <s v="C.NG.EAF.DF.17.001.AC03"/>
    <s v="NGAOT5"/>
    <s v=""/>
    <x v="34"/>
    <s v=""/>
    <s v="7"/>
    <s v=""/>
    <s v=""/>
    <n v="115.91"/>
    <s v="2019"/>
    <s v="402702862"/>
    <s v=""/>
    <s v="Proj Mgmt Generic"/>
    <s v=""/>
    <s v=""/>
    <s v=""/>
    <s v=""/>
    <s v="EA FOD PHASE 1-FACILITIES PMT"/>
    <s v="TP-OVH20190101TP OVERHEAD         20190731"/>
    <s v="EA FOD PHASE 1-FACILITIES PMT"/>
    <s v="PNTM GM Major Projec"/>
    <x v="8"/>
    <s v="0"/>
    <s v=""/>
  </r>
  <r>
    <d v="2019-10-02T00:00:00"/>
    <s v="A7210410"/>
    <n v="121092.45"/>
    <s v="NGN"/>
    <s v="NGN"/>
    <s v=""/>
    <s v="C.NG.EAF.DF.17.001.AC03"/>
    <s v="NGAOT5"/>
    <s v=""/>
    <x v="31"/>
    <s v=""/>
    <s v="9"/>
    <s v=""/>
    <s v=""/>
    <n v="395.16"/>
    <s v="2019"/>
    <s v="402720950"/>
    <s v=""/>
    <s v="Proj Mgmt Generic"/>
    <s v=""/>
    <s v=""/>
    <s v=""/>
    <s v=""/>
    <s v="EA FOD PHASE 1-FACILITIES PMT"/>
    <s v="TP-OVH20190101TP OVERHEAD         20190930"/>
    <s v="EA FOD PHASE 1-FACILITIES PMT"/>
    <s v="PNTM GM Major Projec"/>
    <x v="8"/>
    <s v="0"/>
    <s v=""/>
  </r>
  <r>
    <d v="2019-10-02T00:00:00"/>
    <s v="A7210410"/>
    <n v="552.14"/>
    <s v="USD"/>
    <s v="NGN"/>
    <s v=""/>
    <s v="C.NG.EAF.DF.17.001.AC03"/>
    <s v="NGAOT5"/>
    <s v=""/>
    <x v="31"/>
    <s v=""/>
    <s v="9"/>
    <s v=""/>
    <s v=""/>
    <n v="552.14"/>
    <s v="2019"/>
    <s v="402720950"/>
    <s v=""/>
    <s v="Proj Mgmt Generic"/>
    <s v=""/>
    <s v=""/>
    <s v=""/>
    <s v=""/>
    <s v="EA FOD PHASE 1-FACILITIES PMT"/>
    <s v="TP-OVH20190101TP OVERHEAD         20190930"/>
    <s v="EA FOD PHASE 1-FACILITIES PMT"/>
    <s v="PNTM GM Major Projec"/>
    <x v="8"/>
    <s v="0"/>
    <s v=""/>
  </r>
  <r>
    <d v="2019-09-03T00:00:00"/>
    <s v="A7210410"/>
    <n v="45960.17"/>
    <s v="NGN"/>
    <s v="NGN"/>
    <s v=""/>
    <s v="C.NG.EAF.DF.17.001.AC03"/>
    <s v="NGAOT5"/>
    <s v=""/>
    <x v="35"/>
    <s v=""/>
    <s v="8"/>
    <s v=""/>
    <s v=""/>
    <n v="150.02000000000001"/>
    <s v="2019"/>
    <s v="402712186"/>
    <s v=""/>
    <s v="Proj Mgmt Generic"/>
    <s v=""/>
    <s v=""/>
    <s v=""/>
    <s v=""/>
    <s v="EA FOD PHASE 1-FACILITIES PMT"/>
    <s v="TP-OVH20190101TP OVERHEAD         20190831"/>
    <s v="EA FOD PHASE 1-FACILITIES PMT"/>
    <s v="PNTM GM Major Projec"/>
    <x v="8"/>
    <s v="0"/>
    <s v=""/>
  </r>
  <r>
    <d v="2019-09-03T00:00:00"/>
    <s v="A7210410"/>
    <n v="970.35"/>
    <s v="USD"/>
    <s v="NGN"/>
    <s v=""/>
    <s v="C.NG.EAF.DF.17.001.AC03"/>
    <s v="NGAOT5"/>
    <s v=""/>
    <x v="35"/>
    <s v=""/>
    <s v="8"/>
    <s v=""/>
    <s v=""/>
    <n v="970.35"/>
    <s v="2019"/>
    <s v="402712186"/>
    <s v=""/>
    <s v="Proj Mgmt Generic"/>
    <s v=""/>
    <s v=""/>
    <s v=""/>
    <s v=""/>
    <s v="EA FOD PHASE 1-FACILITIES PMT"/>
    <s v="TP-OVH20190101TP OVERHEAD         20190831"/>
    <s v="EA FOD PHASE 1-FACILITIES PMT"/>
    <s v="PNTM GM Major Projec"/>
    <x v="8"/>
    <s v="0"/>
    <s v=""/>
  </r>
  <r>
    <d v="2019-09-23T00:00:00"/>
    <s v="A7210410"/>
    <n v="3928"/>
    <s v="NGN"/>
    <s v="NGN"/>
    <s v="Sals &amp; wages"/>
    <s v="C.NG.EAF.DF.17.001.AC03"/>
    <s v="NGOAT7"/>
    <s v="Salaries &amp; Wages"/>
    <x v="40"/>
    <s v="A7010010"/>
    <s v="9"/>
    <s v=""/>
    <s v=""/>
    <n v="13"/>
    <s v="2019"/>
    <s v="213399215"/>
    <s v="103804219"/>
    <s v="Proj Mgmt Generic"/>
    <s v=""/>
    <s v=""/>
    <s v=""/>
    <s v=""/>
    <s v="EA FOD PHASE 1-FACILITIES PMT"/>
    <s v="Cost Reallocation"/>
    <s v="EA FOD PHASE 1-FACILITIES PMT"/>
    <s v=""/>
    <x v="8"/>
    <s v="43"/>
    <s v=""/>
  </r>
  <r>
    <d v="2019-09-23T00:00:00"/>
    <s v="A7210410"/>
    <n v="57304"/>
    <s v="NGN"/>
    <s v="NGN"/>
    <s v="Sals &amp; wages"/>
    <s v="C.NG.EAF.DF.17.001.AC03"/>
    <s v="NGOAT7"/>
    <s v="Salaries &amp; Wages"/>
    <x v="38"/>
    <s v="A7010010"/>
    <s v="9"/>
    <s v=""/>
    <s v=""/>
    <n v="187"/>
    <s v="2019"/>
    <s v="213399215"/>
    <s v="103804219"/>
    <s v="Proj Mgmt Generic"/>
    <s v=""/>
    <s v=""/>
    <s v=""/>
    <s v=""/>
    <s v="EA FOD PHASE 1-FACILITIES PMT"/>
    <s v="Cost Reallocation"/>
    <s v="EA FOD PHASE 1-FACILITIES PMT"/>
    <s v=""/>
    <x v="8"/>
    <s v="45"/>
    <s v=""/>
  </r>
  <r>
    <d v="2019-09-23T00:00:00"/>
    <s v="A7210410"/>
    <n v="-7"/>
    <s v="USD"/>
    <s v="NGN"/>
    <s v="EPIC Projects"/>
    <s v="C.NG.EAF.DF.17.001.AC03"/>
    <s v="NGOAT7"/>
    <s v="EPIC Projects"/>
    <x v="38"/>
    <s v="A7210420"/>
    <s v="9"/>
    <s v=""/>
    <s v=""/>
    <n v="-7"/>
    <s v="2019"/>
    <s v="213398856"/>
    <s v="103804217"/>
    <s v="Proj Mgmt Generic"/>
    <s v=""/>
    <s v=""/>
    <s v=""/>
    <s v=""/>
    <s v="EA FOD PHASE 1-FACILITIES PMT"/>
    <s v="Cost Reallocation"/>
    <s v="EA FOD PHASE 1-FACILITIES PMT"/>
    <s v=""/>
    <x v="8"/>
    <s v="32"/>
    <s v=""/>
  </r>
  <r>
    <d v="2019-09-23T00:00:00"/>
    <s v="A7210410"/>
    <n v="1"/>
    <s v="USD"/>
    <s v="NGN"/>
    <s v="EPIC Projects"/>
    <s v="C.NG.EAF.DF.17.001.AC03"/>
    <s v="NGOAT7"/>
    <s v="EPIC Projects"/>
    <x v="40"/>
    <s v="A7210420"/>
    <s v="9"/>
    <s v=""/>
    <s v=""/>
    <n v="1"/>
    <s v="2019"/>
    <s v="213398856"/>
    <s v="103804217"/>
    <s v="Proj Mgmt Generic"/>
    <s v=""/>
    <s v=""/>
    <s v=""/>
    <s v=""/>
    <s v="EA FOD PHASE 1-FACILITIES PMT"/>
    <s v="Cost Reallocation"/>
    <s v="EA FOD PHASE 1-FACILITIES PMT"/>
    <s v=""/>
    <x v="8"/>
    <s v="29"/>
    <s v=""/>
  </r>
  <r>
    <d v="2019-03-04T00:00:00"/>
    <s v="A7210420"/>
    <n v="230167.26"/>
    <s v="USD"/>
    <s v="NGN"/>
    <s v=""/>
    <s v="C.NG.EAF.DF.17.001.AC03"/>
    <s v="NGAAIJ"/>
    <s v=""/>
    <x v="33"/>
    <s v=""/>
    <s v="2"/>
    <s v=""/>
    <s v=""/>
    <n v="230167.26"/>
    <s v="2019"/>
    <s v="402658251"/>
    <s v=""/>
    <s v="EPIC Projects"/>
    <s v=""/>
    <s v=""/>
    <s v=""/>
    <s v=""/>
    <s v="EA FOD PHASE 1-FACILITIES PMT"/>
    <s v="TP-OVH20190101TP OVERHEAD         20190228"/>
    <s v="EA FOD PHASE 1-FACILITIES PMT"/>
    <s v="PNTM GM Major Projec"/>
    <x v="9"/>
    <s v="0"/>
    <s v=""/>
  </r>
  <r>
    <d v="2019-04-02T00:00:00"/>
    <s v="A7210420"/>
    <n v="0"/>
    <s v="USD"/>
    <s v="NGN"/>
    <s v=""/>
    <s v="C.NG.EAF.DF.17.001.AC03"/>
    <s v="NGAAIJ"/>
    <s v=""/>
    <x v="28"/>
    <s v=""/>
    <s v="3"/>
    <s v=""/>
    <s v=""/>
    <n v="0"/>
    <s v="2019"/>
    <s v="402666248"/>
    <s v=""/>
    <s v="EPIC Projects"/>
    <s v=""/>
    <s v=""/>
    <s v=""/>
    <s v=""/>
    <s v="EA FOD PHASE 1-FACILITIES PMT"/>
    <s v="TP-OVH20190101TP OVERHEAD         20190331"/>
    <s v="EA FOD PHASE 1-FACILITIES PMT"/>
    <s v="PNTM GM Major Projec"/>
    <x v="9"/>
    <s v="0"/>
    <s v=""/>
  </r>
  <r>
    <d v="2019-05-03T00:00:00"/>
    <s v="A7210420"/>
    <n v="13793.23"/>
    <s v="USD"/>
    <s v="NGN"/>
    <s v=""/>
    <s v="C.NG.EAF.DF.17.001.AC03"/>
    <s v="NGAOT5"/>
    <s v=""/>
    <x v="32"/>
    <s v=""/>
    <s v="4"/>
    <s v=""/>
    <s v=""/>
    <n v="13793.23"/>
    <s v="2019"/>
    <s v="402675821"/>
    <s v=""/>
    <s v="EPIC Projects"/>
    <s v=""/>
    <s v=""/>
    <s v=""/>
    <s v=""/>
    <s v="EA FOD PHASE 1-FACILITIES PMT"/>
    <s v="TP-OVH20190101TP OVERHEAD         20190430"/>
    <s v="EA FOD PHASE 1-FACILITIES PMT"/>
    <s v="PNTM GM Major Projec"/>
    <x v="9"/>
    <s v="0"/>
    <s v=""/>
  </r>
  <r>
    <d v="2019-06-04T00:00:00"/>
    <s v="A7210420"/>
    <n v="233173.64"/>
    <s v="USD"/>
    <s v="NGN"/>
    <s v=""/>
    <s v="C.NG.EAF.DF.17.001.AC03"/>
    <s v="NGAOT5"/>
    <s v=""/>
    <x v="29"/>
    <s v=""/>
    <s v="5"/>
    <s v=""/>
    <s v=""/>
    <n v="233173.64"/>
    <s v="2019"/>
    <s v="402684919"/>
    <s v=""/>
    <s v="EPIC Projects"/>
    <s v=""/>
    <s v=""/>
    <s v=""/>
    <s v=""/>
    <s v="EA FOD PHASE 1-FACILITIES PMT"/>
    <s v="TP-OVH20190101TP OVERHEAD         20190531"/>
    <s v="EA FOD PHASE 1-FACILITIES PMT"/>
    <s v="PNTM GM Major Projec"/>
    <x v="9"/>
    <s v="0"/>
    <s v=""/>
  </r>
  <r>
    <d v="2019-07-02T00:00:00"/>
    <s v="A7210420"/>
    <n v="4681.18"/>
    <s v="USD"/>
    <s v="NGN"/>
    <s v=""/>
    <s v="C.NG.EAF.DF.17.001.AC03"/>
    <s v="NGAOT5"/>
    <s v=""/>
    <x v="30"/>
    <s v=""/>
    <s v="6"/>
    <s v=""/>
    <s v=""/>
    <n v="4681.18"/>
    <s v="2019"/>
    <s v="402693664"/>
    <s v=""/>
    <s v="EPIC Projects"/>
    <s v=""/>
    <s v=""/>
    <s v=""/>
    <s v=""/>
    <s v="EA FOD PHASE 1-FACILITIES PMT"/>
    <s v="TP-OVH20190101TP OVERHEAD         20190630"/>
    <s v="EA FOD PHASE 1-FACILITIES PMT"/>
    <s v="PNTM GM Major Projec"/>
    <x v="9"/>
    <s v="0"/>
    <s v=""/>
  </r>
  <r>
    <d v="2019-08-02T00:00:00"/>
    <s v="A7210420"/>
    <n v="2779.26"/>
    <s v="USD"/>
    <s v="NGN"/>
    <s v=""/>
    <s v="C.NG.EAF.DF.17.001.AC03"/>
    <s v="NGAOT5"/>
    <s v=""/>
    <x v="34"/>
    <s v=""/>
    <s v="7"/>
    <s v=""/>
    <s v=""/>
    <n v="2779.26"/>
    <s v="2019"/>
    <s v="402702862"/>
    <s v=""/>
    <s v="EPIC Projects"/>
    <s v=""/>
    <s v=""/>
    <s v=""/>
    <s v=""/>
    <s v="EA FOD PHASE 1-FACILITIES PMT"/>
    <s v="TP-OVH20190101TP OVERHEAD         20190731"/>
    <s v="EA FOD PHASE 1-FACILITIES PMT"/>
    <s v="PNTM GM Major Projec"/>
    <x v="9"/>
    <s v="0"/>
    <s v=""/>
  </r>
  <r>
    <d v="2019-10-02T00:00:00"/>
    <s v="A7210420"/>
    <n v="1622.92"/>
    <s v="USD"/>
    <s v="NGN"/>
    <s v=""/>
    <s v="C.NG.EAF.DF.17.001.AC03"/>
    <s v="NGAOT5"/>
    <s v=""/>
    <x v="31"/>
    <s v=""/>
    <s v="9"/>
    <s v=""/>
    <s v=""/>
    <n v="1622.92"/>
    <s v="2019"/>
    <s v="402720950"/>
    <s v=""/>
    <s v="EPIC Projects"/>
    <s v=""/>
    <s v=""/>
    <s v=""/>
    <s v=""/>
    <s v="EA FOD PHASE 1-FACILITIES PMT"/>
    <s v="TP-OVH20190101TP OVERHEAD         20190930"/>
    <s v="EA FOD PHASE 1-FACILITIES PMT"/>
    <s v="PNTM GM Major Projec"/>
    <x v="9"/>
    <s v="0"/>
    <s v=""/>
  </r>
  <r>
    <d v="2019-09-03T00:00:00"/>
    <s v="A7210420"/>
    <n v="218660.12"/>
    <s v="USD"/>
    <s v="NGN"/>
    <s v=""/>
    <s v="C.NG.EAF.DF.17.001.AC03"/>
    <s v="NGAOT5"/>
    <s v=""/>
    <x v="35"/>
    <s v=""/>
    <s v="8"/>
    <s v=""/>
    <s v=""/>
    <n v="218660.12"/>
    <s v="2019"/>
    <s v="402712186"/>
    <s v=""/>
    <s v="EPIC Projects"/>
    <s v=""/>
    <s v=""/>
    <s v=""/>
    <s v=""/>
    <s v="EA FOD PHASE 1-FACILITIES PMT"/>
    <s v="TP-OVH20190101TP OVERHEAD         20190831"/>
    <s v="EA FOD PHASE 1-FACILITIES PMT"/>
    <s v="PNTM GM Major Projec"/>
    <x v="9"/>
    <s v="0"/>
    <s v=""/>
  </r>
  <r>
    <d v="2018-03-28T00:00:00"/>
    <s v="A7220090"/>
    <n v="6720"/>
    <s v="USD"/>
    <s v="NGN"/>
    <s v="Production Operation"/>
    <s v="C.NG.EAF.DF.17.001.AC03"/>
    <s v="NGAAIJ"/>
    <s v="Production Testing/Operation Services"/>
    <x v="41"/>
    <s v="A7210260"/>
    <s v="3"/>
    <s v=""/>
    <s v=""/>
    <n v="6720"/>
    <s v="2018"/>
    <s v="212178867"/>
    <s v="103543635"/>
    <s v="Geological Consult'y"/>
    <s v=""/>
    <s v=""/>
    <s v=""/>
    <s v=""/>
    <s v="EA FOD PHASE 1-FACILITIES PMT"/>
    <s v="Cost reallocation"/>
    <s v="EA FOD PHASE 1-FACILITIES PMT"/>
    <s v=""/>
    <x v="10"/>
    <s v="18"/>
    <s v=""/>
  </r>
  <r>
    <d v="2018-09-26T00:00:00"/>
    <s v="A7220260"/>
    <n v="3523.3"/>
    <s v="NGN"/>
    <s v="NGN"/>
    <s v="Mobile Phone Airtime"/>
    <s v="C.NG.EAF.DF.17.001.AC03"/>
    <s v="NGAOT5"/>
    <s v="Mobile Phone Airtime Services"/>
    <x v="42"/>
    <s v="A7220260"/>
    <s v="9"/>
    <s v=""/>
    <s v=""/>
    <n v="11.52"/>
    <s v="2018"/>
    <s v="212565307"/>
    <s v="103621145"/>
    <s v="Mobile Phone Airtime"/>
    <s v=""/>
    <s v=""/>
    <s v=""/>
    <s v=""/>
    <s v="EA FOD PHASE 1-FACILITIES PMT"/>
    <s v="SEPT 2018 reallocation jo"/>
    <s v="EA FOD PHASE 1-FACILITIES PMT"/>
    <s v=""/>
    <x v="11"/>
    <s v="56"/>
    <s v=""/>
  </r>
  <r>
    <d v="2018-10-31T00:00:00"/>
    <s v="A7220260"/>
    <n v="2762.49"/>
    <s v="NGN"/>
    <s v="NGN"/>
    <s v="Mobile Phone Airtime"/>
    <s v="C.NG.EAF.DF.17.001.AC03"/>
    <s v="NGAOT5"/>
    <s v="Mobile Phone Airtime Services"/>
    <x v="43"/>
    <s v="A7220260"/>
    <s v="10"/>
    <s v=""/>
    <s v=""/>
    <n v="9.02"/>
    <s v="2018"/>
    <s v="212647279"/>
    <s v="103640655"/>
    <s v="Mobile Phone Airtime"/>
    <s v=""/>
    <s v=""/>
    <s v=""/>
    <s v=""/>
    <s v="EA FOD PHASE 1-FACILITIES PMT"/>
    <s v="OCT 2018 reallocation jou"/>
    <s v="EA FOD PHASE 1-FACILITIES PMT"/>
    <s v=""/>
    <x v="11"/>
    <s v="55"/>
    <s v=""/>
  </r>
  <r>
    <d v="2018-11-28T00:00:00"/>
    <s v="A7220260"/>
    <n v="4335.84"/>
    <s v="NGN"/>
    <s v="NGN"/>
    <s v="Mobile Phone Airtime"/>
    <s v="C.NG.EAF.DF.17.001.AC03"/>
    <s v="NGAOT5"/>
    <s v="Mobile Phone Airtime Services"/>
    <x v="44"/>
    <s v="A7220260"/>
    <s v="11"/>
    <s v=""/>
    <s v=""/>
    <n v="14.16"/>
    <s v="2018"/>
    <s v="212714393"/>
    <s v="103653308"/>
    <s v="Mobile Phone Airtime"/>
    <s v=""/>
    <s v=""/>
    <s v=""/>
    <s v=""/>
    <s v="EA FOD PHASE 1-FACILITIES PMT"/>
    <s v="NOV 2018 reallocation jou"/>
    <s v="EA FOD PHASE 1-FACILITIES PMT"/>
    <s v=""/>
    <x v="11"/>
    <s v="66"/>
    <s v=""/>
  </r>
  <r>
    <d v="2018-12-31T00:00:00"/>
    <s v="A7220260"/>
    <n v="4046.58"/>
    <s v="NGN"/>
    <s v="NGN"/>
    <s v="Mobile Phone Airtime"/>
    <s v="C.NG.EAF.DF.17.001.AC03"/>
    <s v="NGAOT5"/>
    <s v="Mobile Phone Airtime Services"/>
    <x v="45"/>
    <s v="A7220260"/>
    <s v="12"/>
    <s v=""/>
    <s v=""/>
    <n v="13.2"/>
    <s v="2018"/>
    <s v="212791796"/>
    <s v="103668498"/>
    <s v="Mobile Phone Airtime"/>
    <s v=""/>
    <s v=""/>
    <s v=""/>
    <s v=""/>
    <s v="EA FOD PHASE 1-FACILITIES PMT"/>
    <s v="DEC 2018 reallocation jou"/>
    <s v="EA FOD PHASE 1-FACILITIES PMT"/>
    <s v=""/>
    <x v="11"/>
    <s v="65"/>
    <s v=""/>
  </r>
  <r>
    <d v="2019-04-02T00:00:00"/>
    <s v="A7220260"/>
    <n v="989.91"/>
    <s v="NGN"/>
    <s v="NGN"/>
    <s v=""/>
    <s v="C.NG.EAF.DF.17.001.AC03"/>
    <s v="NGAAIJ"/>
    <s v=""/>
    <x v="28"/>
    <s v=""/>
    <s v="3"/>
    <s v=""/>
    <s v=""/>
    <n v="3.23"/>
    <s v="2019"/>
    <s v="402666248"/>
    <s v=""/>
    <s v="Mobile Phone Airtime"/>
    <s v=""/>
    <s v=""/>
    <s v=""/>
    <s v=""/>
    <s v="EA FOD PHASE 1-FACILITIES PMT"/>
    <s v="TP-OVH20190101TP OVERHEAD         20190331"/>
    <s v="EA FOD PHASE 1-FACILITIES PMT"/>
    <s v="PNTM GM Major Projec"/>
    <x v="11"/>
    <s v="0"/>
    <s v=""/>
  </r>
  <r>
    <d v="2019-07-02T00:00:00"/>
    <s v="A7220260"/>
    <n v="1475.86"/>
    <s v="NGN"/>
    <s v="NGN"/>
    <s v=""/>
    <s v="C.NG.EAF.DF.17.001.AC03"/>
    <s v="NGAOT5"/>
    <s v=""/>
    <x v="30"/>
    <s v=""/>
    <s v="6"/>
    <s v=""/>
    <s v=""/>
    <n v="4.82"/>
    <s v="2019"/>
    <s v="402693664"/>
    <s v=""/>
    <s v="Mobile Phone Airtime"/>
    <s v=""/>
    <s v=""/>
    <s v=""/>
    <s v=""/>
    <s v="EA FOD PHASE 1-FACILITIES PMT"/>
    <s v="TP-OVH20190101TP OVERHEAD         20190630"/>
    <s v="EA FOD PHASE 1-FACILITIES PMT"/>
    <s v="PNTM GM Major Projec"/>
    <x v="11"/>
    <s v="0"/>
    <s v=""/>
  </r>
  <r>
    <d v="2019-03-31T00:00:00"/>
    <s v="A7220260"/>
    <n v="1710.3"/>
    <s v="NGN"/>
    <s v="NGN"/>
    <s v="Mobile Phone Airtime"/>
    <s v="C.NG.EAF.DF.17.001.AC03"/>
    <s v="NGAOT5"/>
    <s v="Mobile Phone Airtime Services"/>
    <x v="46"/>
    <s v="A7220260"/>
    <s v="3"/>
    <s v=""/>
    <s v=""/>
    <n v="5.58"/>
    <s v="2019"/>
    <s v="212984449"/>
    <s v="103715987"/>
    <s v="Mobile Phone Airtime"/>
    <s v=""/>
    <s v=""/>
    <s v=""/>
    <s v=""/>
    <s v="EA FOD PHASE 1-FACILITIES PMT"/>
    <s v="Mar 2019 reallocation jou"/>
    <s v="EA FOD PHASE 1-FACILITIES PMT"/>
    <s v=""/>
    <x v="11"/>
    <s v="57"/>
    <s v=""/>
  </r>
  <r>
    <d v="2019-06-26T00:00:00"/>
    <s v="A7220260"/>
    <n v="2815.59"/>
    <s v="NGN"/>
    <s v="NGN"/>
    <s v="Mobile Phone Airtime"/>
    <s v="C.NG.EAF.DF.17.001.AC03"/>
    <s v="NGOAT7"/>
    <s v="Mobile Phone Airtime Services"/>
    <x v="47"/>
    <s v="A7220260"/>
    <s v="6"/>
    <s v=""/>
    <s v=""/>
    <n v="9.19"/>
    <s v="2019"/>
    <s v="213189969"/>
    <s v="103759893"/>
    <s v="Mobile Phone Airtime"/>
    <s v=""/>
    <s v=""/>
    <s v=""/>
    <s v=""/>
    <s v="EA FOD PHASE 1-FACILITIES PMT"/>
    <s v="June 2019 reallocation jo"/>
    <s v="EA FOD PHASE 1-FACILITIES PMT"/>
    <s v=""/>
    <x v="11"/>
    <s v="60"/>
    <s v=""/>
  </r>
  <r>
    <d v="2019-01-31T00:00:00"/>
    <s v="A7220260"/>
    <n v="3267.8"/>
    <s v="NGN"/>
    <s v="NGN"/>
    <s v="Mobile Phone Airtime"/>
    <s v="C.NG.EAF.DF.17.001.AC03"/>
    <s v="NGAOT5"/>
    <s v="Mobile Phone Airtime Services"/>
    <x v="48"/>
    <s v="A7220260"/>
    <s v="1"/>
    <s v=""/>
    <s v=""/>
    <n v="10.67"/>
    <s v="2019"/>
    <s v="212857456"/>
    <s v="103690438"/>
    <s v="Mobile Phone Airtime"/>
    <s v=""/>
    <s v=""/>
    <s v=""/>
    <s v=""/>
    <s v="EA FOD PHASE 1-FACILITIES PMT"/>
    <s v="JAN 2019 reallocation jou"/>
    <s v="EA FOD PHASE 1-FACILITIES PMT"/>
    <s v=""/>
    <x v="11"/>
    <s v="66"/>
    <s v=""/>
  </r>
  <r>
    <d v="2019-05-31T00:00:00"/>
    <s v="A7220290"/>
    <n v="6355.58"/>
    <s v="USD"/>
    <s v="NGN"/>
    <s v=""/>
    <s v="C.NG.EAF.DF.17.001.AC03"/>
    <s v="NGAOT5"/>
    <s v=""/>
    <x v="49"/>
    <s v=""/>
    <s v="5"/>
    <s v=""/>
    <s v=""/>
    <n v="6355.58"/>
    <s v="2019"/>
    <s v="402682996"/>
    <s v="1002872489"/>
    <s v="IT Maintenance Svcs"/>
    <s v=""/>
    <s v=""/>
    <s v=""/>
    <s v=""/>
    <s v="EA FOD PHASE 1-FACILITIES PMT"/>
    <s v=""/>
    <s v="EA FOD PHASE 1-FACILITIES PMT"/>
    <s v="BOSIET TRAINING FOR EA-FOD PERS- 2"/>
    <x v="2"/>
    <s v="0"/>
    <s v=""/>
  </r>
  <r>
    <d v="2019-05-31T00:00:00"/>
    <s v="A7220290"/>
    <n v="3405.02"/>
    <s v="USD"/>
    <s v="NGN"/>
    <s v=""/>
    <s v="C.NG.EAF.DF.17.001.AC03"/>
    <s v="NGAOT5"/>
    <s v=""/>
    <x v="49"/>
    <s v=""/>
    <s v="5"/>
    <s v=""/>
    <s v=""/>
    <n v="3405.02"/>
    <s v="2019"/>
    <s v="402682997"/>
    <s v="1002872490"/>
    <s v="IT Maintenance Svcs"/>
    <s v=""/>
    <s v=""/>
    <s v=""/>
    <s v=""/>
    <s v="EA FOD PHASE 1-FACILITIES PMT"/>
    <s v=""/>
    <s v="EA FOD PHASE 1-FACILITIES PMT"/>
    <s v="OSP PAYMENT  FOR EA-FOD PERSONNEL"/>
    <x v="2"/>
    <s v="0"/>
    <s v=""/>
  </r>
  <r>
    <d v="2019-05-31T00:00:00"/>
    <s v="A7220290"/>
    <n v="106999.89"/>
    <s v="NGN"/>
    <s v="NGN"/>
    <s v=""/>
    <s v="C.NG.EAF.DF.17.001.AC03"/>
    <s v="NGAOT5"/>
    <s v=""/>
    <x v="49"/>
    <s v=""/>
    <s v="5"/>
    <s v=""/>
    <s v=""/>
    <n v="349.16"/>
    <s v="2019"/>
    <s v="402682998"/>
    <s v="1002872491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5-31T00:00:00"/>
    <s v="A7220290"/>
    <n v="1363.64"/>
    <s v="USD"/>
    <s v="NGN"/>
    <s v=""/>
    <s v="C.NG.EAF.DF.17.001.AC03"/>
    <s v="NGAOT5"/>
    <s v=""/>
    <x v="49"/>
    <s v=""/>
    <s v="5"/>
    <s v=""/>
    <s v=""/>
    <n v="1363.64"/>
    <s v="2019"/>
    <s v="402682998"/>
    <s v="1002872491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6-28T00:00:00"/>
    <s v="A7220290"/>
    <n v="-106999.89"/>
    <s v="NGN"/>
    <s v="NGN"/>
    <s v=""/>
    <s v="C.NG.EAF.DF.17.001.AC03"/>
    <s v="NGAOT5"/>
    <s v=""/>
    <x v="49"/>
    <s v=""/>
    <s v="6"/>
    <s v=""/>
    <s v=""/>
    <n v="-349.15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6-28T00:00:00"/>
    <s v="A7220290"/>
    <n v="349.26"/>
    <s v="USD"/>
    <s v="NGN"/>
    <s v=""/>
    <s v="C.NG.EAF.DF.17.001.AC03"/>
    <s v="NGAOT5"/>
    <s v=""/>
    <x v="49"/>
    <s v=""/>
    <s v="6"/>
    <s v=""/>
    <s v=""/>
    <n v="349.26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8-05-30T00:00:00"/>
    <s v="A7220330"/>
    <n v="76060.83"/>
    <s v="NGN"/>
    <s v="NGN"/>
    <s v="Sals &amp; wages"/>
    <s v="C.NG.EAF.DF.17.001.AC03"/>
    <s v="NGAAIJ"/>
    <s v="Salaries &amp; Wages"/>
    <x v="50"/>
    <s v="A7010010"/>
    <s v="5"/>
    <s v=""/>
    <s v=""/>
    <n v="249.09"/>
    <s v="2018"/>
    <s v="212306689"/>
    <s v="103567363"/>
    <s v="IT General"/>
    <s v=""/>
    <s v=""/>
    <s v=""/>
    <s v=""/>
    <s v="EA FOD PHASE 1-FACILITIES PMT"/>
    <s v="2018 REALLOCATION ITG"/>
    <s v="EA FOD PHASE 1-FACILITIES PMT"/>
    <s v=""/>
    <x v="0"/>
    <s v="16"/>
    <s v=""/>
  </r>
  <r>
    <d v="2019-06-04T00:00:00"/>
    <s v="A7220330"/>
    <n v="1109.8599999999999"/>
    <s v="NGN"/>
    <s v="NGN"/>
    <s v=""/>
    <s v="C.NG.EAF.DF.17.001.AC03"/>
    <s v="NGAOT5"/>
    <s v=""/>
    <x v="29"/>
    <s v=""/>
    <s v="5"/>
    <s v=""/>
    <s v=""/>
    <n v="3.62"/>
    <s v="2019"/>
    <s v="402684919"/>
    <s v=""/>
    <s v="IT General"/>
    <s v=""/>
    <s v=""/>
    <s v=""/>
    <s v=""/>
    <s v="EA FOD PHASE 1-FACILITIES PMT"/>
    <s v="TP-OVH20190101TP OVERHEAD         20190531"/>
    <s v="EA FOD PHASE 1-FACILITIES PMT"/>
    <s v="PNTM GM Major Projec"/>
    <x v="0"/>
    <s v="0"/>
    <s v=""/>
  </r>
  <r>
    <d v="2019-08-02T00:00:00"/>
    <s v="A7220330"/>
    <n v="647.25"/>
    <s v="NGN"/>
    <s v="NGN"/>
    <s v=""/>
    <s v="C.NG.EAF.DF.17.001.AC03"/>
    <s v="NGAOT5"/>
    <s v=""/>
    <x v="34"/>
    <s v=""/>
    <s v="7"/>
    <s v=""/>
    <s v=""/>
    <n v="2.11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08-02T00:00:00"/>
    <s v="A7220330"/>
    <n v="-121.95"/>
    <s v="USD"/>
    <s v="NGN"/>
    <s v=""/>
    <s v="C.NG.EAF.DF.17.001.AC03"/>
    <s v="NGAOT5"/>
    <s v=""/>
    <x v="34"/>
    <s v=""/>
    <s v="7"/>
    <s v=""/>
    <s v=""/>
    <n v="-121.95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09-03T00:00:00"/>
    <s v="A7220330"/>
    <n v="-6358.1"/>
    <s v="NGN"/>
    <s v="NGN"/>
    <s v=""/>
    <s v="C.NG.EAF.DF.17.001.AC03"/>
    <s v="NGAOT5"/>
    <s v=""/>
    <x v="35"/>
    <s v=""/>
    <s v="8"/>
    <s v=""/>
    <s v=""/>
    <n v="-20.75"/>
    <s v="2019"/>
    <s v="402712186"/>
    <s v=""/>
    <s v="IT General"/>
    <s v=""/>
    <s v=""/>
    <s v=""/>
    <s v=""/>
    <s v="EA FOD PHASE 1-FACILITIES PMT"/>
    <s v="TP-OVH20190101TP OVERHEAD         20190831"/>
    <s v="EA FOD PHASE 1-FACILITIES PMT"/>
    <s v="PNTM GM Major Projec"/>
    <x v="0"/>
    <s v="0"/>
    <s v=""/>
  </r>
  <r>
    <d v="2019-10-02T00:00:00"/>
    <s v="A7220330"/>
    <n v="624.9"/>
    <s v="NGN"/>
    <s v="NGN"/>
    <s v=""/>
    <s v="C.NG.EAF.DF.17.001.AC03"/>
    <s v="NGAOT5"/>
    <s v=""/>
    <x v="31"/>
    <s v=""/>
    <s v="9"/>
    <s v=""/>
    <s v=""/>
    <n v="2.04"/>
    <s v="2019"/>
    <s v="402720950"/>
    <s v=""/>
    <s v="IT General"/>
    <s v=""/>
    <s v=""/>
    <s v=""/>
    <s v=""/>
    <s v="EA FOD PHASE 1-FACILITIES PMT"/>
    <s v="TP-OVH20190101TP OVERHEAD         20190930"/>
    <s v="EA FOD PHASE 1-FACILITIES PMT"/>
    <s v="PNTM GM Major Projec"/>
    <x v="0"/>
    <s v="0"/>
    <s v=""/>
  </r>
  <r>
    <d v="2019-07-30T00:00:00"/>
    <s v="A7220330"/>
    <n v="2768.74"/>
    <s v="NGN"/>
    <s v="NGN"/>
    <s v="IT General"/>
    <s v="C.NG.EAF.DF.17.001.AC03"/>
    <s v="NGOAT7"/>
    <s v="IT General"/>
    <x v="51"/>
    <s v="A7220330"/>
    <s v="7"/>
    <s v=""/>
    <s v=""/>
    <n v="9.0399999999999991"/>
    <s v="2019"/>
    <s v="213260337"/>
    <s v="103776690"/>
    <s v="IT General"/>
    <s v=""/>
    <s v=""/>
    <s v=""/>
    <s v=""/>
    <s v="EA FOD PHASE 1-FACILITIES PMT"/>
    <s v="July 2019 REALLOCATION IT"/>
    <s v="EA FOD PHASE 1-FACILITIES PMT"/>
    <s v=""/>
    <x v="0"/>
    <s v="81"/>
    <s v=""/>
  </r>
  <r>
    <d v="2019-07-30T00:00:00"/>
    <s v="A7220330"/>
    <n v="2331.61"/>
    <s v="NGN"/>
    <s v="NGN"/>
    <s v="IT General"/>
    <s v="C.NG.EAF.DF.17.001.AC03"/>
    <s v="NGOAT7"/>
    <s v="IT General"/>
    <x v="51"/>
    <s v="A7220330"/>
    <s v="7"/>
    <s v=""/>
    <s v=""/>
    <n v="7.61"/>
    <s v="2019"/>
    <s v="213260337"/>
    <s v="103776690"/>
    <s v="IT General"/>
    <s v=""/>
    <s v=""/>
    <s v=""/>
    <s v=""/>
    <s v="EA FOD PHASE 1-FACILITIES PMT"/>
    <s v="July 2019 REALLOCATION IT"/>
    <s v="EA FOD PHASE 1-FACILITIES PMT"/>
    <s v=""/>
    <x v="0"/>
    <s v="63"/>
    <s v=""/>
  </r>
  <r>
    <d v="2019-07-30T00:00:00"/>
    <s v="A7220330"/>
    <n v="6331.99"/>
    <s v="NGN"/>
    <s v="NGN"/>
    <s v="IT General"/>
    <s v="C.NG.EAF.DF.17.001.AC03"/>
    <s v="NGOAT7"/>
    <s v="IT General"/>
    <x v="51"/>
    <s v="A7220330"/>
    <s v="7"/>
    <s v=""/>
    <s v=""/>
    <n v="20.67"/>
    <s v="2019"/>
    <s v="213260337"/>
    <s v="103776690"/>
    <s v="IT General"/>
    <s v=""/>
    <s v=""/>
    <s v=""/>
    <s v=""/>
    <s v="EA FOD PHASE 1-FACILITIES PMT"/>
    <s v="July 2019 REALLOCATION IT"/>
    <s v="EA FOD PHASE 1-FACILITIES PMT"/>
    <s v=""/>
    <x v="0"/>
    <s v="80"/>
    <s v=""/>
  </r>
  <r>
    <d v="2019-05-31T00:00:00"/>
    <s v="A7220330"/>
    <n v="39.14"/>
    <s v="USD"/>
    <s v="NGN"/>
    <s v=""/>
    <s v="C.NG.EAF.DF.17.001.AC03"/>
    <s v="NGAOT5"/>
    <s v=""/>
    <x v="49"/>
    <s v=""/>
    <s v="5"/>
    <s v=""/>
    <s v=""/>
    <n v="39.14"/>
    <s v="2019"/>
    <s v="402682995"/>
    <s v="1002872488"/>
    <s v="IT General"/>
    <s v=""/>
    <s v=""/>
    <s v=""/>
    <s v=""/>
    <s v="EA FOD PHASE 1-FACILITIES PMT"/>
    <s v=""/>
    <s v="EA FOD PHASE 1-FACILITIES PMT"/>
    <s v="OSP &amp;BOSIET training for EA-FoD personel"/>
    <x v="0"/>
    <s v="0"/>
    <s v=""/>
  </r>
  <r>
    <d v="2019-05-31T00:00:00"/>
    <s v="A7220330"/>
    <n v="5190.4799999999996"/>
    <s v="NGN"/>
    <s v="NGN"/>
    <s v="IT General"/>
    <s v="C.NG.EAF.DF.17.001.AC03"/>
    <s v="NGOAT7"/>
    <s v="IT General"/>
    <x v="52"/>
    <s v="A7220330"/>
    <s v="5"/>
    <s v=""/>
    <s v=""/>
    <n v="16.940000000000001"/>
    <s v="2019"/>
    <s v="213121307"/>
    <s v="103746106"/>
    <s v="IT General"/>
    <s v=""/>
    <s v=""/>
    <s v=""/>
    <s v=""/>
    <s v="EA FOD PHASE 1-FACILITIES PMT"/>
    <s v="May 2019 REALLOCATION ITG"/>
    <s v="EA FOD PHASE 1-FACILITIES PMT"/>
    <s v=""/>
    <x v="0"/>
    <s v="247"/>
    <s v=""/>
  </r>
  <r>
    <d v="2019-05-31T00:00:00"/>
    <s v="A7220330"/>
    <n v="2043.65"/>
    <s v="NGN"/>
    <s v="NGN"/>
    <s v="IT General"/>
    <s v="C.NG.EAF.DF.17.001.AC03"/>
    <s v="NGOAT7"/>
    <s v="IT General"/>
    <x v="53"/>
    <s v="A7220330"/>
    <s v="5"/>
    <s v=""/>
    <s v=""/>
    <n v="6.67"/>
    <s v="2019"/>
    <s v="213121307"/>
    <s v="103746106"/>
    <s v="IT General"/>
    <s v=""/>
    <s v=""/>
    <s v=""/>
    <s v=""/>
    <s v="EA FOD PHASE 1-FACILITIES PMT"/>
    <s v="May 2019 REALLOCATION ITG"/>
    <s v="EA FOD PHASE 1-FACILITIES PMT"/>
    <s v=""/>
    <x v="0"/>
    <s v="97"/>
    <s v=""/>
  </r>
  <r>
    <d v="2019-08-29T00:00:00"/>
    <s v="A7220330"/>
    <n v="2571.1"/>
    <s v="NGN"/>
    <s v="NGN"/>
    <s v="IT General"/>
    <s v="C.NG.EAF.DF.17.001.AC03"/>
    <s v="NGAOT5"/>
    <s v="IT General"/>
    <x v="54"/>
    <s v="A7220330"/>
    <s v="8"/>
    <s v=""/>
    <s v=""/>
    <n v="8.39"/>
    <s v="2019"/>
    <s v="213336760"/>
    <s v="103791722"/>
    <s v="IT General"/>
    <s v=""/>
    <s v=""/>
    <s v=""/>
    <s v=""/>
    <s v="EA FOD PHASE 1-FACILITIES PMT"/>
    <s v="AUGUST 2019 REALLOCATION"/>
    <s v="EA FOD PHASE 1-FACILITIES PMT"/>
    <s v=""/>
    <x v="0"/>
    <s v="112"/>
    <s v=""/>
  </r>
  <r>
    <d v="2019-08-29T00:00:00"/>
    <s v="A7220330"/>
    <n v="3473.55"/>
    <s v="NGN"/>
    <s v="NGN"/>
    <s v="IT General"/>
    <s v="C.NG.EAF.DF.17.001.AC03"/>
    <s v="NGAOT5"/>
    <s v="IT General"/>
    <x v="54"/>
    <s v="A7220330"/>
    <s v="8"/>
    <s v=""/>
    <s v=""/>
    <n v="11.33"/>
    <s v="2019"/>
    <s v="213336760"/>
    <s v="103791722"/>
    <s v="IT General"/>
    <s v=""/>
    <s v=""/>
    <s v=""/>
    <s v=""/>
    <s v="EA FOD PHASE 1-FACILITIES PMT"/>
    <s v="AUGUST 2019 REALLOCATION"/>
    <s v="EA FOD PHASE 1-FACILITIES PMT"/>
    <s v=""/>
    <x v="0"/>
    <s v="129"/>
    <s v=""/>
  </r>
  <r>
    <d v="2019-09-27T00:00:00"/>
    <s v="A7220330"/>
    <n v="4978.29"/>
    <s v="NGN"/>
    <s v="NGN"/>
    <s v="IT General"/>
    <s v="C.NG.EAF.DF.17.001.AC03"/>
    <s v="NGOAT7"/>
    <s v="IT General"/>
    <x v="55"/>
    <s v="A7220330"/>
    <s v="9"/>
    <s v=""/>
    <s v=""/>
    <n v="16.25"/>
    <s v="2019"/>
    <s v="213402320"/>
    <s v="103804549"/>
    <s v="IT General"/>
    <s v=""/>
    <s v=""/>
    <s v=""/>
    <s v=""/>
    <s v="EA FOD PHASE 1-FACILITIES PMT"/>
    <s v="September19 Chargeback jo"/>
    <s v="EA FOD PHASE 1-FACILITIES PMT"/>
    <s v=""/>
    <x v="0"/>
    <s v="70"/>
    <s v=""/>
  </r>
  <r>
    <d v="2019-09-27T00:00:00"/>
    <s v="A7220330"/>
    <n v="5241.76"/>
    <s v="NGN"/>
    <s v="NGN"/>
    <s v="IT General"/>
    <s v="C.NG.EAF.DF.17.001.AC03"/>
    <s v="NGOAT7"/>
    <s v="IT General"/>
    <x v="55"/>
    <s v="A7220330"/>
    <s v="9"/>
    <s v=""/>
    <s v=""/>
    <n v="17.100000000000001"/>
    <s v="2019"/>
    <s v="213402320"/>
    <s v="103804549"/>
    <s v="IT General"/>
    <s v=""/>
    <s v=""/>
    <s v=""/>
    <s v=""/>
    <s v="EA FOD PHASE 1-FACILITIES PMT"/>
    <s v="September19 Chargeback jo"/>
    <s v="EA FOD PHASE 1-FACILITIES PMT"/>
    <s v=""/>
    <x v="0"/>
    <s v="87"/>
    <s v=""/>
  </r>
  <r>
    <d v="2019-09-27T00:00:00"/>
    <s v="A7220330"/>
    <n v="611.39"/>
    <s v="NGN"/>
    <s v="NGN"/>
    <s v="IT General"/>
    <s v="C.NG.EAF.DF.17.001.AC03"/>
    <s v="NGOAT7"/>
    <s v="IT General"/>
    <x v="55"/>
    <s v="A7220330"/>
    <s v="9"/>
    <s v=""/>
    <s v=""/>
    <n v="2"/>
    <s v="2019"/>
    <s v="213402320"/>
    <s v="103804549"/>
    <s v="IT General"/>
    <s v=""/>
    <s v=""/>
    <s v=""/>
    <s v=""/>
    <s v="EA FOD PHASE 1-FACILITIES PMT"/>
    <s v="September19 Chargeback jo"/>
    <s v="EA FOD PHASE 1-FACILITIES PMT"/>
    <s v=""/>
    <x v="0"/>
    <s v="88"/>
    <s v=""/>
  </r>
  <r>
    <d v="2019-06-27T00:00:00"/>
    <s v="A7220750"/>
    <n v="21000"/>
    <s v="NGN"/>
    <s v="NGN"/>
    <s v="Waste Disposal"/>
    <s v="C.NG.EAF.DF.17.001.AC03"/>
    <s v="NGOAT7"/>
    <s v="Waste Disposal Services"/>
    <x v="56"/>
    <s v="A7220750"/>
    <s v="6"/>
    <s v=""/>
    <s v=""/>
    <n v="68.540000000000006"/>
    <s v="2019"/>
    <s v="213191652"/>
    <s v="103760016"/>
    <s v="Waste Disposal"/>
    <s v=""/>
    <s v=""/>
    <s v=""/>
    <s v=""/>
    <s v="EA FOD PHASE 1-FACILITIES PMT"/>
    <s v="JUNE WASTE CHARGEBACK"/>
    <s v="EA FOD PHASE 1-FACILITIES PMT"/>
    <s v=""/>
    <x v="12"/>
    <s v="75"/>
    <s v=""/>
  </r>
  <r>
    <d v="2018-12-24T00:00:00"/>
    <s v="A7220910"/>
    <n v="1000"/>
    <s v="USD"/>
    <s v="NGN"/>
    <s v="HSE Svcs Generic"/>
    <s v="C.NG.EAF.DF.17.001.AC03"/>
    <s v="NGAAIJ"/>
    <s v="HSE Services Generic"/>
    <x v="57"/>
    <s v="A7220910"/>
    <s v="12"/>
    <s v=""/>
    <s v=""/>
    <n v="1000"/>
    <s v="2018"/>
    <s v="212792668"/>
    <s v="103669824"/>
    <s v="HSE Svcs Generic"/>
    <s v=""/>
    <s v=""/>
    <s v=""/>
    <s v=""/>
    <s v="EA FOD PHASE 1-FACILITIES PMT"/>
    <s v="DEC 2018 TBOSIET Chargeba"/>
    <s v="EA FOD PHASE 1-FACILITIES PMT"/>
    <s v=""/>
    <x v="13"/>
    <s v="1"/>
    <s v=""/>
  </r>
  <r>
    <d v="2019-05-03T00:00:00"/>
    <s v="A7220910"/>
    <n v="237.37"/>
    <s v="NGN"/>
    <s v="NGN"/>
    <s v=""/>
    <s v="C.NG.EAF.DF.17.001.AC03"/>
    <s v="NGAOT5"/>
    <s v=""/>
    <x v="32"/>
    <s v=""/>
    <s v="4"/>
    <s v=""/>
    <s v=""/>
    <n v="0.77"/>
    <s v="2019"/>
    <s v="402675821"/>
    <s v=""/>
    <s v="HSE Svcs Generic"/>
    <s v=""/>
    <s v=""/>
    <s v=""/>
    <s v=""/>
    <s v="EA FOD PHASE 1-FACILITIES PMT"/>
    <s v="TP-OVH20190101TP OVERHEAD         20190430"/>
    <s v="EA FOD PHASE 1-FACILITIES PMT"/>
    <s v="PNTM GM Major Projec"/>
    <x v="13"/>
    <s v="0"/>
    <s v=""/>
  </r>
  <r>
    <d v="2019-06-30T00:00:00"/>
    <s v="A7220910"/>
    <n v="3000"/>
    <s v="USD"/>
    <s v="NGN"/>
    <s v="EPIC Projects"/>
    <s v="C.NG.EAF.DF.17.001.AC03"/>
    <s v="NGOAT7"/>
    <s v="EPIC Projects"/>
    <x v="58"/>
    <s v="A7210420"/>
    <s v="6"/>
    <s v=""/>
    <s v=""/>
    <n v="3000"/>
    <s v="2019"/>
    <s v="213197325"/>
    <s v="103760655"/>
    <s v="HSE Svcs Generic"/>
    <s v=""/>
    <s v=""/>
    <s v=""/>
    <s v=""/>
    <s v="EA FOD PHASE 1-FACILITIES PMT"/>
    <s v="Cost Reallocation"/>
    <s v="EA FOD PHASE 1-FACILITIES PMT"/>
    <s v=""/>
    <x v="13"/>
    <s v="7"/>
    <s v=""/>
  </r>
  <r>
    <d v="2019-08-30T00:00:00"/>
    <s v="A7220910"/>
    <n v="20000"/>
    <s v="NGN"/>
    <s v="NGN"/>
    <s v="HSE Svcs Generic"/>
    <s v="C.NG.EAF.DF.17.001.AC03"/>
    <s v="NGOAT7"/>
    <s v="HSE Services Generic"/>
    <x v="59"/>
    <s v="A7220910"/>
    <s v="8"/>
    <s v=""/>
    <s v=""/>
    <n v="65.25"/>
    <s v="2019"/>
    <s v="213334356"/>
    <s v="103791542"/>
    <s v="HSE Svcs Generic"/>
    <s v=""/>
    <s v=""/>
    <s v=""/>
    <s v=""/>
    <s v="EA FOD PHASE 1-FACILITIES PMT"/>
    <s v="AUGUST  HSE CB"/>
    <s v="EA FOD PHASE 1-FACILITIES PMT"/>
    <s v=""/>
    <x v="13"/>
    <s v="261"/>
    <s v=""/>
  </r>
  <r>
    <d v="2019-08-30T00:00:00"/>
    <s v="A7220910"/>
    <n v="20000"/>
    <s v="NGN"/>
    <s v="NGN"/>
    <s v="HSE Svcs Generic"/>
    <s v="C.NG.EAF.DF.17.001.AC03"/>
    <s v="NGOAT7"/>
    <s v="HSE Services Generic"/>
    <x v="60"/>
    <s v="A7220910"/>
    <s v="8"/>
    <s v=""/>
    <s v=""/>
    <n v="65.25"/>
    <s v="2019"/>
    <s v="213334356"/>
    <s v="103791542"/>
    <s v="HSE Svcs Generic"/>
    <s v=""/>
    <s v=""/>
    <s v=""/>
    <s v=""/>
    <s v="EA FOD PHASE 1-FACILITIES PMT"/>
    <s v="AUGUST  HSE CB"/>
    <s v="EA FOD PHASE 1-FACILITIES PMT"/>
    <s v=""/>
    <x v="13"/>
    <s v="262"/>
    <s v=""/>
  </r>
  <r>
    <d v="2019-03-04T00:00:00"/>
    <s v="A7240010"/>
    <n v="1383.88"/>
    <s v="NGN"/>
    <s v="NGN"/>
    <s v=""/>
    <s v="C.NG.EAF.DF.17.001.AC03"/>
    <s v="NGAAIJ"/>
    <s v=""/>
    <x v="33"/>
    <s v=""/>
    <s v="2"/>
    <s v=""/>
    <s v=""/>
    <n v="4.5199999999999996"/>
    <s v="2019"/>
    <s v="402658251"/>
    <s v=""/>
    <s v="Logist Land Generic"/>
    <s v=""/>
    <s v=""/>
    <s v=""/>
    <s v=""/>
    <s v="EA FOD PHASE 1-FACILITIES PMT"/>
    <s v="TP-OVH20190101TP OVERHEAD         20190228"/>
    <s v="EA FOD PHASE 1-FACILITIES PMT"/>
    <s v="PNTM GM Major Projec"/>
    <x v="14"/>
    <s v="0"/>
    <s v=""/>
  </r>
  <r>
    <d v="2019-06-04T00:00:00"/>
    <s v="A7240010"/>
    <n v="2075.8200000000002"/>
    <s v="NGN"/>
    <s v="NGN"/>
    <s v=""/>
    <s v="C.NG.EAF.DF.17.001.AC03"/>
    <s v="NGAOT5"/>
    <s v=""/>
    <x v="29"/>
    <s v=""/>
    <s v="5"/>
    <s v=""/>
    <s v=""/>
    <n v="6.77"/>
    <s v="2019"/>
    <s v="402684919"/>
    <s v=""/>
    <s v="Logist Land Generic"/>
    <s v=""/>
    <s v=""/>
    <s v=""/>
    <s v=""/>
    <s v="EA FOD PHASE 1-FACILITIES PMT"/>
    <s v="TP-OVH20190101TP OVERHEAD         20190531"/>
    <s v="EA FOD PHASE 1-FACILITIES PMT"/>
    <s v="PNTM GM Major Projec"/>
    <x v="14"/>
    <s v="0"/>
    <s v=""/>
  </r>
  <r>
    <d v="2019-08-02T00:00:00"/>
    <s v="A7240010"/>
    <n v="2214.88"/>
    <s v="NGN"/>
    <s v="NGN"/>
    <s v=""/>
    <s v="C.NG.EAF.DF.17.001.AC03"/>
    <s v="NGAOT5"/>
    <s v=""/>
    <x v="34"/>
    <s v=""/>
    <s v="7"/>
    <s v=""/>
    <s v=""/>
    <n v="7.23"/>
    <s v="2019"/>
    <s v="402702862"/>
    <s v=""/>
    <s v="Logist Land Generic"/>
    <s v=""/>
    <s v=""/>
    <s v=""/>
    <s v=""/>
    <s v="EA FOD PHASE 1-FACILITIES PMT"/>
    <s v="TP-OVH20190101TP OVERHEAD         20190731"/>
    <s v="EA FOD PHASE 1-FACILITIES PMT"/>
    <s v="PNTM GM Major Projec"/>
    <x v="14"/>
    <s v="0"/>
    <s v=""/>
  </r>
  <r>
    <d v="2019-03-04T00:00:00"/>
    <s v="A7240030"/>
    <n v="30821.599999999999"/>
    <s v="NGN"/>
    <s v="NGN"/>
    <s v=""/>
    <s v="C.NG.EAF.DF.17.001.AC03"/>
    <s v="NGAAIJ"/>
    <s v=""/>
    <x v="33"/>
    <s v=""/>
    <s v="2"/>
    <s v=""/>
    <s v=""/>
    <n v="100.61"/>
    <s v="2019"/>
    <s v="402658251"/>
    <s v=""/>
    <s v="Light Vehicle Svcs"/>
    <s v=""/>
    <s v=""/>
    <s v=""/>
    <s v=""/>
    <s v="EA FOD PHASE 1-FACILITIES PMT"/>
    <s v="TP-OVH20190101TP OVERHEAD         20190228"/>
    <s v="EA FOD PHASE 1-FACILITIES PMT"/>
    <s v="PNTM GM Major Projec"/>
    <x v="15"/>
    <s v="0"/>
    <s v=""/>
  </r>
  <r>
    <d v="2019-04-02T00:00:00"/>
    <s v="A7240030"/>
    <n v="862.46"/>
    <s v="NGN"/>
    <s v="NGN"/>
    <s v=""/>
    <s v="C.NG.EAF.DF.17.001.AC03"/>
    <s v="NGAAIJ"/>
    <s v=""/>
    <x v="28"/>
    <s v=""/>
    <s v="3"/>
    <s v=""/>
    <s v=""/>
    <n v="2.81"/>
    <s v="2019"/>
    <s v="402666248"/>
    <s v=""/>
    <s v="Light Vehicle Svcs"/>
    <s v=""/>
    <s v=""/>
    <s v=""/>
    <s v=""/>
    <s v="EA FOD PHASE 1-FACILITIES PMT"/>
    <s v="TP-OVH20190101TP OVERHEAD         20190331"/>
    <s v="EA FOD PHASE 1-FACILITIES PMT"/>
    <s v="PNTM GM Major Projec"/>
    <x v="15"/>
    <s v="0"/>
    <s v=""/>
  </r>
  <r>
    <d v="2019-06-04T00:00:00"/>
    <s v="A7240030"/>
    <n v="42134.400000000001"/>
    <s v="NGN"/>
    <s v="NGN"/>
    <s v=""/>
    <s v="C.NG.EAF.DF.17.001.AC03"/>
    <s v="NGAOT5"/>
    <s v=""/>
    <x v="29"/>
    <s v=""/>
    <s v="5"/>
    <s v=""/>
    <s v=""/>
    <n v="137.5"/>
    <s v="2019"/>
    <s v="402684919"/>
    <s v=""/>
    <s v="Light Vehicle Svcs"/>
    <s v=""/>
    <s v=""/>
    <s v=""/>
    <s v=""/>
    <s v="EA FOD PHASE 1-FACILITIES PMT"/>
    <s v="TP-OVH20190101TP OVERHEAD         20190531"/>
    <s v="EA FOD PHASE 1-FACILITIES PMT"/>
    <s v="PNTM GM Major Projec"/>
    <x v="15"/>
    <s v="0"/>
    <s v=""/>
  </r>
  <r>
    <d v="2019-07-02T00:00:00"/>
    <s v="A7240030"/>
    <n v="26611.200000000001"/>
    <s v="NGN"/>
    <s v="NGN"/>
    <s v=""/>
    <s v="C.NG.EAF.DF.17.001.AC03"/>
    <s v="NGAOT5"/>
    <s v=""/>
    <x v="30"/>
    <s v=""/>
    <s v="6"/>
    <s v=""/>
    <s v=""/>
    <n v="86.85"/>
    <s v="2019"/>
    <s v="402693664"/>
    <s v=""/>
    <s v="Light Vehicle Svcs"/>
    <s v=""/>
    <s v=""/>
    <s v=""/>
    <s v=""/>
    <s v="EA FOD PHASE 1-FACILITIES PMT"/>
    <s v="TP-OVH20190101TP OVERHEAD         20190630"/>
    <s v="EA FOD PHASE 1-FACILITIES PMT"/>
    <s v="PNTM GM Major Projec"/>
    <x v="15"/>
    <s v="0"/>
    <s v=""/>
  </r>
  <r>
    <d v="2019-08-02T00:00:00"/>
    <s v="A7240030"/>
    <n v="22176"/>
    <s v="NGN"/>
    <s v="NGN"/>
    <s v=""/>
    <s v="C.NG.EAF.DF.17.001.AC03"/>
    <s v="NGAOT5"/>
    <s v=""/>
    <x v="34"/>
    <s v=""/>
    <s v="7"/>
    <s v=""/>
    <s v=""/>
    <n v="72.39"/>
    <s v="2019"/>
    <s v="402702862"/>
    <s v=""/>
    <s v="Light Vehicle Svcs"/>
    <s v=""/>
    <s v=""/>
    <s v=""/>
    <s v=""/>
    <s v="EA FOD PHASE 1-FACILITIES PMT"/>
    <s v="TP-OVH20190101TP OVERHEAD         20190731"/>
    <s v="EA FOD PHASE 1-FACILITIES PMT"/>
    <s v="PNTM GM Major Projec"/>
    <x v="15"/>
    <s v="0"/>
    <s v=""/>
  </r>
  <r>
    <d v="2019-10-02T00:00:00"/>
    <s v="A7240030"/>
    <n v="28717.919999999998"/>
    <s v="NGN"/>
    <s v="NGN"/>
    <s v=""/>
    <s v="C.NG.EAF.DF.17.001.AC03"/>
    <s v="NGAOT5"/>
    <s v=""/>
    <x v="31"/>
    <s v=""/>
    <s v="9"/>
    <s v=""/>
    <s v=""/>
    <n v="93.71"/>
    <s v="2019"/>
    <s v="402720950"/>
    <s v=""/>
    <s v="Light Vehicle Svcs"/>
    <s v=""/>
    <s v=""/>
    <s v=""/>
    <s v=""/>
    <s v="EA FOD PHASE 1-FACILITIES PMT"/>
    <s v="TP-OVH20190101TP OVERHEAD         20190930"/>
    <s v="EA FOD PHASE 1-FACILITIES PMT"/>
    <s v="PNTM GM Major Projec"/>
    <x v="15"/>
    <s v="0"/>
    <s v=""/>
  </r>
  <r>
    <d v="2019-06-30T00:00:00"/>
    <s v="A7240030"/>
    <n v="144115"/>
    <s v="NGN"/>
    <s v="NGN"/>
    <s v="EPIC Projects"/>
    <s v="C.NG.EAF.DF.17.001.AC03"/>
    <s v="NGOAT7"/>
    <s v="EPIC Projects"/>
    <x v="61"/>
    <s v="A7210420"/>
    <s v="6"/>
    <s v=""/>
    <s v=""/>
    <n v="470"/>
    <s v="2019"/>
    <s v="213197324"/>
    <s v="103760654"/>
    <s v="Light Vehicle Svcs"/>
    <s v=""/>
    <s v=""/>
    <s v=""/>
    <s v=""/>
    <s v="EA FOD PHASE 1-FACILITIES PMT"/>
    <s v="Cost Reallocation"/>
    <s v="EA FOD PHASE 1-FACILITIES PMT"/>
    <s v=""/>
    <x v="15"/>
    <s v="21"/>
    <s v=""/>
  </r>
  <r>
    <d v="2019-04-29T00:00:00"/>
    <s v="A7240030"/>
    <n v="35270.879999999997"/>
    <s v="NGN"/>
    <s v="NGN"/>
    <s v="Light Vehicle Svcs"/>
    <s v="C.NG.EAF.DF.17.001.AC03"/>
    <s v="NGAOT5"/>
    <s v="Light Vehicles Services"/>
    <x v="62"/>
    <s v="A7240030"/>
    <s v="4"/>
    <s v=""/>
    <s v=""/>
    <n v="115.11"/>
    <s v="2019"/>
    <s v="213050118"/>
    <s v="103731423"/>
    <s v="Light Vehicle Svcs"/>
    <s v=""/>
    <s v=""/>
    <s v=""/>
    <s v=""/>
    <s v="EA FOD PHASE 1-FACILITIES PMT"/>
    <s v="APRIL LAND TRANSPORT CHAR"/>
    <s v="EA FOD PHASE 1-FACILITIES PMT"/>
    <s v=""/>
    <x v="15"/>
    <s v="82"/>
    <s v=""/>
  </r>
  <r>
    <d v="2019-04-29T00:00:00"/>
    <s v="A7240030"/>
    <n v="64684.17"/>
    <s v="NGN"/>
    <s v="NGN"/>
    <s v="Light Vehicle Svcs"/>
    <s v="C.NG.EAF.DF.17.001.AC03"/>
    <s v="NGAOT5"/>
    <s v="Light Vehicles Services"/>
    <x v="62"/>
    <s v="A7240030"/>
    <s v="4"/>
    <s v=""/>
    <s v=""/>
    <n v="211.11"/>
    <s v="2019"/>
    <s v="213050118"/>
    <s v="103731423"/>
    <s v="Light Vehicle Svcs"/>
    <s v=""/>
    <s v=""/>
    <s v=""/>
    <s v=""/>
    <s v="EA FOD PHASE 1-FACILITIES PMT"/>
    <s v="APRIL LAND TRANSPORT CHAR"/>
    <s v="EA FOD PHASE 1-FACILITIES PMT"/>
    <s v=""/>
    <x v="15"/>
    <s v="130"/>
    <s v=""/>
  </r>
  <r>
    <d v="2019-09-03T00:00:00"/>
    <s v="A7240040"/>
    <n v="3868.41"/>
    <s v="NGN"/>
    <s v="NGN"/>
    <s v=""/>
    <s v="C.NG.EAF.DF.17.001.AC03"/>
    <s v="NGAOT5"/>
    <s v=""/>
    <x v="35"/>
    <s v=""/>
    <s v="8"/>
    <s v=""/>
    <s v=""/>
    <n v="12.62"/>
    <s v="2019"/>
    <s v="402712186"/>
    <s v=""/>
    <s v="Heavy Veh Lift Svcs"/>
    <s v=""/>
    <s v=""/>
    <s v=""/>
    <s v=""/>
    <s v="EA FOD PHASE 1-FACILITIES PMT"/>
    <s v="TP-OVH20190101TP OVERHEAD         20190831"/>
    <s v="EA FOD PHASE 1-FACILITIES PMT"/>
    <s v="PNTM GM Major Projec"/>
    <x v="16"/>
    <s v="0"/>
    <s v=""/>
  </r>
  <r>
    <d v="2019-04-02T00:00:00"/>
    <s v="A7240410"/>
    <n v="1024"/>
    <s v="NGN"/>
    <s v="NGN"/>
    <s v=""/>
    <s v="C.NG.EAF.DF.17.001.AC03"/>
    <s v="NGAAIJ"/>
    <s v=""/>
    <x v="28"/>
    <s v=""/>
    <s v="3"/>
    <s v=""/>
    <s v=""/>
    <n v="3.34"/>
    <s v="2019"/>
    <s v="402666248"/>
    <s v=""/>
    <s v="Logist Airfr Generic"/>
    <s v=""/>
    <s v=""/>
    <s v=""/>
    <s v=""/>
    <s v="EA FOD PHASE 1-FACILITIES PMT"/>
    <s v="TP-OVH20190101TP OVERHEAD         20190331"/>
    <s v="EA FOD PHASE 1-FACILITIES PMT"/>
    <s v="PNTM GM Major Projec"/>
    <x v="17"/>
    <s v="0"/>
    <s v=""/>
  </r>
  <r>
    <d v="2019-04-02T00:00:00"/>
    <s v="A7240410"/>
    <n v="10.24"/>
    <s v="USD"/>
    <s v="NGN"/>
    <s v=""/>
    <s v="C.NG.EAF.DF.17.001.AC03"/>
    <s v="NGAAIJ"/>
    <s v=""/>
    <x v="28"/>
    <s v=""/>
    <s v="3"/>
    <s v=""/>
    <s v=""/>
    <n v="10.24"/>
    <s v="2019"/>
    <s v="402666248"/>
    <s v=""/>
    <s v="Logist Airfr Generic"/>
    <s v=""/>
    <s v=""/>
    <s v=""/>
    <s v=""/>
    <s v="EA FOD PHASE 1-FACILITIES PMT"/>
    <s v="TP-OVH20190101TP OVERHEAD         20190331"/>
    <s v="EA FOD PHASE 1-FACILITIES PMT"/>
    <s v="PNTM GM Major Projec"/>
    <x v="17"/>
    <s v="0"/>
    <s v=""/>
  </r>
  <r>
    <d v="2019-06-04T00:00:00"/>
    <s v="A7240410"/>
    <n v="3072"/>
    <s v="NGN"/>
    <s v="NGN"/>
    <s v=""/>
    <s v="C.NG.EAF.DF.17.001.AC03"/>
    <s v="NGAOT5"/>
    <s v=""/>
    <x v="29"/>
    <s v=""/>
    <s v="5"/>
    <s v=""/>
    <s v=""/>
    <n v="10.02"/>
    <s v="2019"/>
    <s v="402684919"/>
    <s v=""/>
    <s v="Logist Airfr Generic"/>
    <s v=""/>
    <s v=""/>
    <s v=""/>
    <s v=""/>
    <s v="EA FOD PHASE 1-FACILITIES PMT"/>
    <s v="TP-OVH20190101TP OVERHEAD         20190531"/>
    <s v="EA FOD PHASE 1-FACILITIES PMT"/>
    <s v="PNTM GM Major Projec"/>
    <x v="17"/>
    <s v="0"/>
    <s v=""/>
  </r>
  <r>
    <d v="2019-06-04T00:00:00"/>
    <s v="A7240410"/>
    <n v="30.72"/>
    <s v="USD"/>
    <s v="NGN"/>
    <s v=""/>
    <s v="C.NG.EAF.DF.17.001.AC03"/>
    <s v="NGAOT5"/>
    <s v=""/>
    <x v="29"/>
    <s v=""/>
    <s v="5"/>
    <s v=""/>
    <s v=""/>
    <n v="30.72"/>
    <s v="2019"/>
    <s v="402684919"/>
    <s v=""/>
    <s v="Logist Airfr Generic"/>
    <s v=""/>
    <s v=""/>
    <s v=""/>
    <s v=""/>
    <s v="EA FOD PHASE 1-FACILITIES PMT"/>
    <s v="TP-OVH20190101TP OVERHEAD         20190531"/>
    <s v="EA FOD PHASE 1-FACILITIES PMT"/>
    <s v="PNTM GM Major Projec"/>
    <x v="17"/>
    <s v="0"/>
    <s v=""/>
  </r>
  <r>
    <d v="2019-06-30T00:00:00"/>
    <s v="A7240410"/>
    <n v="808800"/>
    <s v="NGN"/>
    <s v="NGN"/>
    <s v="EPIC Projects"/>
    <s v="C.NG.EAF.DF.17.001.AC03"/>
    <s v="NGOAT7"/>
    <s v="EPIC Projects"/>
    <x v="63"/>
    <s v="A7210420"/>
    <s v="6"/>
    <s v=""/>
    <s v=""/>
    <n v="2639"/>
    <s v="2019"/>
    <s v="213197324"/>
    <s v="103760654"/>
    <s v="Logist Airfr Generic"/>
    <s v=""/>
    <s v=""/>
    <s v=""/>
    <s v=""/>
    <s v="EA FOD PHASE 1-FACILITIES PMT"/>
    <s v="Cost Reallocation"/>
    <s v="EA FOD PHASE 1-FACILITIES PMT"/>
    <s v=""/>
    <x v="17"/>
    <s v="5"/>
    <s v=""/>
  </r>
  <r>
    <d v="2019-06-30T00:00:00"/>
    <s v="A7240410"/>
    <n v="3333840"/>
    <s v="NGN"/>
    <s v="NGN"/>
    <s v="EPIC Projects"/>
    <s v="C.NG.EAF.DF.17.001.AC03"/>
    <s v="NGOAT7"/>
    <s v="EPIC Projects"/>
    <x v="63"/>
    <s v="A7210420"/>
    <s v="6"/>
    <s v=""/>
    <s v=""/>
    <n v="10879"/>
    <s v="2019"/>
    <s v="213197324"/>
    <s v="103760654"/>
    <s v="Logist Airfr Generic"/>
    <s v=""/>
    <s v=""/>
    <s v=""/>
    <s v=""/>
    <s v="EA FOD PHASE 1-FACILITIES PMT"/>
    <s v="Cost Reallocation"/>
    <s v="EA FOD PHASE 1-FACILITIES PMT"/>
    <s v=""/>
    <x v="17"/>
    <s v="1"/>
    <s v=""/>
  </r>
  <r>
    <d v="2019-06-30T00:00:00"/>
    <s v="A7240410"/>
    <n v="10013680"/>
    <s v="NGN"/>
    <s v="NGN"/>
    <s v="EPIC Projects"/>
    <s v="C.NG.EAF.DF.17.001.AC03"/>
    <s v="NGOAT7"/>
    <s v="EPIC Projects"/>
    <x v="63"/>
    <s v="A7210420"/>
    <s v="6"/>
    <s v=""/>
    <s v=""/>
    <n v="32682"/>
    <s v="2019"/>
    <s v="213197324"/>
    <s v="103760654"/>
    <s v="Logist Airfr Generic"/>
    <s v=""/>
    <s v=""/>
    <s v=""/>
    <s v=""/>
    <s v="EA FOD PHASE 1-FACILITIES PMT"/>
    <s v="Cost Reallocation"/>
    <s v="EA FOD PHASE 1-FACILITIES PMT"/>
    <s v=""/>
    <x v="17"/>
    <s v="3"/>
    <s v=""/>
  </r>
  <r>
    <d v="2019-06-30T00:00:00"/>
    <s v="A7240410"/>
    <n v="25224"/>
    <s v="USD"/>
    <s v="NGN"/>
    <s v="EPIC Projects"/>
    <s v="C.NG.EAF.DF.17.001.AC03"/>
    <s v="NGOAT7"/>
    <s v="EPIC Projects"/>
    <x v="63"/>
    <s v="A7210420"/>
    <s v="6"/>
    <s v=""/>
    <s v=""/>
    <n v="25224"/>
    <s v="2019"/>
    <s v="213197325"/>
    <s v="103760655"/>
    <s v="Logist Airfr Generic"/>
    <s v=""/>
    <s v=""/>
    <s v=""/>
    <s v=""/>
    <s v="EA FOD PHASE 1-FACILITIES PMT"/>
    <s v="Cost Reallocation"/>
    <s v="EA FOD PHASE 1-FACILITIES PMT"/>
    <s v=""/>
    <x v="17"/>
    <s v="9"/>
    <s v=""/>
  </r>
  <r>
    <d v="2019-06-30T00:00:00"/>
    <s v="A7240410"/>
    <n v="75480"/>
    <s v="USD"/>
    <s v="NGN"/>
    <s v="EPIC Projects"/>
    <s v="C.NG.EAF.DF.17.001.AC03"/>
    <s v="NGOAT7"/>
    <s v="EPIC Projects"/>
    <x v="63"/>
    <s v="A7210420"/>
    <s v="6"/>
    <s v=""/>
    <s v=""/>
    <n v="75480"/>
    <s v="2019"/>
    <s v="213197325"/>
    <s v="103760655"/>
    <s v="Logist Airfr Generic"/>
    <s v=""/>
    <s v=""/>
    <s v=""/>
    <s v=""/>
    <s v="EA FOD PHASE 1-FACILITIES PMT"/>
    <s v="Cost Reallocation"/>
    <s v="EA FOD PHASE 1-FACILITIES PMT"/>
    <s v=""/>
    <x v="17"/>
    <s v="11"/>
    <s v=""/>
  </r>
  <r>
    <d v="2019-06-30T00:00:00"/>
    <s v="A7240410"/>
    <n v="6128"/>
    <s v="USD"/>
    <s v="NGN"/>
    <s v="EPIC Projects"/>
    <s v="C.NG.EAF.DF.17.001.AC03"/>
    <s v="NGOAT7"/>
    <s v="EPIC Projects"/>
    <x v="63"/>
    <s v="A7210420"/>
    <s v="6"/>
    <s v=""/>
    <s v=""/>
    <n v="6128"/>
    <s v="2019"/>
    <s v="213197325"/>
    <s v="103760655"/>
    <s v="Logist Airfr Generic"/>
    <s v=""/>
    <s v=""/>
    <s v=""/>
    <s v=""/>
    <s v="EA FOD PHASE 1-FACILITIES PMT"/>
    <s v="Cost Reallocation"/>
    <s v="EA FOD PHASE 1-FACILITIES PMT"/>
    <s v=""/>
    <x v="17"/>
    <s v="13"/>
    <s v=""/>
  </r>
  <r>
    <d v="2019-09-03T00:00:00"/>
    <s v="A7240410"/>
    <n v="5632"/>
    <s v="NGN"/>
    <s v="NGN"/>
    <s v=""/>
    <s v="C.NG.EAF.DF.17.001.AC03"/>
    <s v="NGAOT5"/>
    <s v=""/>
    <x v="35"/>
    <s v=""/>
    <s v="8"/>
    <s v=""/>
    <s v=""/>
    <n v="18.37"/>
    <s v="2019"/>
    <s v="402712186"/>
    <s v=""/>
    <s v="Logist Airfr Generic"/>
    <s v=""/>
    <s v=""/>
    <s v=""/>
    <s v=""/>
    <s v="EA FOD PHASE 1-FACILITIES PMT"/>
    <s v="TP-OVH20190101TP OVERHEAD         20190831"/>
    <s v="EA FOD PHASE 1-FACILITIES PMT"/>
    <s v="PNTM GM Major Projec"/>
    <x v="17"/>
    <s v="0"/>
    <s v=""/>
  </r>
  <r>
    <d v="2019-09-03T00:00:00"/>
    <s v="A7240410"/>
    <n v="56.32"/>
    <s v="USD"/>
    <s v="NGN"/>
    <s v=""/>
    <s v="C.NG.EAF.DF.17.001.AC03"/>
    <s v="NGAOT5"/>
    <s v=""/>
    <x v="35"/>
    <s v=""/>
    <s v="8"/>
    <s v=""/>
    <s v=""/>
    <n v="56.32"/>
    <s v="2019"/>
    <s v="402712186"/>
    <s v=""/>
    <s v="Logist Airfr Generic"/>
    <s v=""/>
    <s v=""/>
    <s v=""/>
    <s v=""/>
    <s v="EA FOD PHASE 1-FACILITIES PMT"/>
    <s v="TP-OVH20190101TP OVERHEAD         20190831"/>
    <s v="EA FOD PHASE 1-FACILITIES PMT"/>
    <s v="PNTM GM Major Projec"/>
    <x v="17"/>
    <s v="0"/>
    <s v=""/>
  </r>
  <r>
    <d v="2019-08-29T00:00:00"/>
    <s v="A7240410"/>
    <n v="1449360"/>
    <s v="NGN"/>
    <s v="NGN"/>
    <s v="Logist Airfr Generic"/>
    <s v="C.NG.EAF.DF.17.001.AC03"/>
    <s v="NGOAT7"/>
    <s v="Logistics Airfreight Services Generic"/>
    <x v="64"/>
    <s v="A7240410"/>
    <s v="8"/>
    <s v=""/>
    <s v=""/>
    <n v="4728.68"/>
    <s v="2019"/>
    <s v="213336763"/>
    <s v="103791725"/>
    <s v="Logist Airfr Generic"/>
    <s v=""/>
    <s v=""/>
    <s v=""/>
    <s v=""/>
    <s v="EA FOD PHASE 1-FACILITIES PMT"/>
    <s v="AUGUST AVIATION CHARGEBAC"/>
    <s v="EA FOD PHASE 1-FACILITIES PMT"/>
    <s v=""/>
    <x v="17"/>
    <s v="130"/>
    <s v=""/>
  </r>
  <r>
    <d v="2019-08-29T00:00:00"/>
    <s v="A7240410"/>
    <n v="7128"/>
    <s v="USD"/>
    <s v="NGN"/>
    <s v="Logist Airfr Generic"/>
    <s v="C.NG.EAF.DF.17.001.AC03"/>
    <s v="NGOAT7"/>
    <s v="Logistics Airfreight Services Generic"/>
    <x v="64"/>
    <s v="A7240410"/>
    <s v="8"/>
    <s v=""/>
    <s v=""/>
    <n v="7128"/>
    <s v="2019"/>
    <s v="213336764"/>
    <s v="103791727"/>
    <s v="Logist Airfr Generic"/>
    <s v=""/>
    <s v=""/>
    <s v=""/>
    <s v=""/>
    <s v="EA FOD PHASE 1-FACILITIES PMT"/>
    <s v="AUGUST AVIATION CHARGEBAC"/>
    <s v="EA FOD PHASE 1-FACILITIES PMT"/>
    <s v=""/>
    <x v="17"/>
    <s v="130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5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107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6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72"/>
    <s v=""/>
  </r>
  <r>
    <d v="2019-07-30T00:00:00"/>
    <s v="A7240410"/>
    <n v="1522560"/>
    <s v="NGN"/>
    <s v="NGN"/>
    <s v="Logist Airfr Generic"/>
    <s v="C.NG.EAF.DF.17.001.AC03"/>
    <s v="NGOAT7"/>
    <s v="Logistics Airfreight Services Generic"/>
    <x v="67"/>
    <s v="A7240410"/>
    <s v="7"/>
    <s v=""/>
    <s v=""/>
    <n v="4969.9399999999996"/>
    <s v="2019"/>
    <s v="213261365"/>
    <s v="103779053"/>
    <s v="Logist Airfr Generic"/>
    <s v=""/>
    <s v=""/>
    <s v=""/>
    <s v=""/>
    <s v="EA FOD PHASE 1-FACILITIES PMT"/>
    <s v="JULY AVIATION CHARGEBACK"/>
    <s v="EA FOD PHASE 1-FACILITIES PMT"/>
    <s v=""/>
    <x v="17"/>
    <s v="40"/>
    <s v=""/>
  </r>
  <r>
    <d v="2019-07-30T00:00:00"/>
    <s v="A7240410"/>
    <n v="1405440"/>
    <s v="NGN"/>
    <s v="NGN"/>
    <s v="Logist Airfr Generic"/>
    <s v="C.NG.EAF.DF.17.001.AC03"/>
    <s v="NGOAT7"/>
    <s v="Logistics Airfreight Services Generic"/>
    <x v="67"/>
    <s v="A7240410"/>
    <s v="7"/>
    <s v=""/>
    <s v=""/>
    <n v="4587.6400000000003"/>
    <s v="2019"/>
    <s v="213261365"/>
    <s v="103779053"/>
    <s v="Logist Airfr Generic"/>
    <s v=""/>
    <s v=""/>
    <s v=""/>
    <s v=""/>
    <s v="EA FOD PHASE 1-FACILITIES PMT"/>
    <s v="JULY AVIATION CHARGEBACK"/>
    <s v="EA FOD PHASE 1-FACILITIES PMT"/>
    <s v=""/>
    <x v="17"/>
    <s v="41"/>
    <s v=""/>
  </r>
  <r>
    <d v="2019-07-30T00:00:00"/>
    <s v="A7240410"/>
    <n v="7488"/>
    <s v="USD"/>
    <s v="NGN"/>
    <s v="Logist Airfr Generic"/>
    <s v="C.NG.EAF.DF.17.001.AC03"/>
    <s v="NGOAT7"/>
    <s v="Logistics Airfreight Services Generic"/>
    <x v="67"/>
    <s v="A7240410"/>
    <s v="7"/>
    <s v=""/>
    <s v=""/>
    <n v="7488"/>
    <s v="2019"/>
    <s v="213261366"/>
    <s v="103779054"/>
    <s v="Logist Airfr Generic"/>
    <s v=""/>
    <s v=""/>
    <s v=""/>
    <s v=""/>
    <s v="EA FOD PHASE 1-FACILITIES PMT"/>
    <s v="JULY AVIATION CHARGEBACK"/>
    <s v="EA FOD PHASE 1-FACILITIES PMT"/>
    <s v=""/>
    <x v="17"/>
    <s v="40"/>
    <s v=""/>
  </r>
  <r>
    <d v="2019-07-30T00:00:00"/>
    <s v="A7240410"/>
    <n v="6912"/>
    <s v="USD"/>
    <s v="NGN"/>
    <s v="Logist Airfr Generic"/>
    <s v="C.NG.EAF.DF.17.001.AC03"/>
    <s v="NGOAT7"/>
    <s v="Logistics Airfreight Services Generic"/>
    <x v="67"/>
    <s v="A7240410"/>
    <s v="7"/>
    <s v=""/>
    <s v=""/>
    <n v="6912"/>
    <s v="2019"/>
    <s v="213261366"/>
    <s v="103779054"/>
    <s v="Logist Airfr Generic"/>
    <s v=""/>
    <s v=""/>
    <s v=""/>
    <s v=""/>
    <s v="EA FOD PHASE 1-FACILITIES PMT"/>
    <s v="JULY AVIATION CHARGEBACK"/>
    <s v="EA FOD PHASE 1-FACILITIES PMT"/>
    <s v=""/>
    <x v="17"/>
    <s v="41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6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72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8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99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9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194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8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99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5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107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9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194"/>
    <s v=""/>
  </r>
  <r>
    <d v="2019-10-02T00:00:00"/>
    <s v="A7240410"/>
    <n v="1024"/>
    <s v="NGN"/>
    <s v="NGN"/>
    <s v=""/>
    <s v="C.NG.EAF.DF.17.001.AC03"/>
    <s v="NGAOT5"/>
    <s v=""/>
    <x v="31"/>
    <s v=""/>
    <s v="9"/>
    <s v=""/>
    <s v=""/>
    <n v="3.34"/>
    <s v="2019"/>
    <s v="402720950"/>
    <s v=""/>
    <s v="Logist Airfr Generic"/>
    <s v=""/>
    <s v=""/>
    <s v=""/>
    <s v=""/>
    <s v="EA FOD PHASE 1-FACILITIES PMT"/>
    <s v="TP-OVH20190101TP OVERHEAD         20190930"/>
    <s v="EA FOD PHASE 1-FACILITIES PMT"/>
    <s v="PNTM GM Major Projec"/>
    <x v="17"/>
    <s v="0"/>
    <s v=""/>
  </r>
  <r>
    <d v="2019-10-02T00:00:00"/>
    <s v="A7240410"/>
    <n v="10.24"/>
    <s v="USD"/>
    <s v="NGN"/>
    <s v=""/>
    <s v="C.NG.EAF.DF.17.001.AC03"/>
    <s v="NGAOT5"/>
    <s v=""/>
    <x v="31"/>
    <s v=""/>
    <s v="9"/>
    <s v=""/>
    <s v=""/>
    <n v="10.24"/>
    <s v="2019"/>
    <s v="402720950"/>
    <s v=""/>
    <s v="Logist Airfr Generic"/>
    <s v=""/>
    <s v=""/>
    <s v=""/>
    <s v=""/>
    <s v="EA FOD PHASE 1-FACILITIES PMT"/>
    <s v="TP-OVH20190101TP OVERHEAD         20190930"/>
    <s v="EA FOD PHASE 1-FACILITIES PMT"/>
    <s v="PNTM GM Major Projec"/>
    <x v="17"/>
    <s v="0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0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7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1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4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2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5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3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6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4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8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5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9"/>
    <s v=""/>
  </r>
  <r>
    <d v="2019-06-30T00:00:00"/>
    <s v="A7240510"/>
    <n v="54000"/>
    <s v="NGN"/>
    <s v="NGN"/>
    <s v="EPIC Projects"/>
    <s v="C.NG.EAF.DF.17.001.AC03"/>
    <s v="NGOAT7"/>
    <s v="EPIC Projects"/>
    <x v="61"/>
    <s v="A7210420"/>
    <s v="6"/>
    <s v=""/>
    <s v=""/>
    <n v="178"/>
    <s v="2019"/>
    <s v="213197324"/>
    <s v="103760654"/>
    <s v="Logis Gen Generic"/>
    <s v=""/>
    <s v=""/>
    <s v=""/>
    <s v=""/>
    <s v="EA FOD PHASE 1-FACILITIES PMT"/>
    <s v="Cost Reallocation"/>
    <s v="EA FOD PHASE 1-FACILITIES PMT"/>
    <s v=""/>
    <x v="18"/>
    <s v="23"/>
    <s v=""/>
  </r>
  <r>
    <d v="2019-08-02T00:00:00"/>
    <s v="A7240510"/>
    <n v="180"/>
    <s v="NGN"/>
    <s v="NGN"/>
    <s v=""/>
    <s v="C.NG.EAF.DF.17.001.AC03"/>
    <s v="NGAOT5"/>
    <s v=""/>
    <x v="34"/>
    <s v=""/>
    <s v="7"/>
    <s v=""/>
    <s v=""/>
    <n v="0.59"/>
    <s v="2019"/>
    <s v="402702862"/>
    <s v=""/>
    <s v="Logis Gen Generic"/>
    <s v=""/>
    <s v=""/>
    <s v=""/>
    <s v=""/>
    <s v="EA FOD PHASE 1-FACILITIES PMT"/>
    <s v="TP-OVH20190101TP OVERHEAD         20190731"/>
    <s v="EA FOD PHASE 1-FACILITIES PMT"/>
    <s v="PNTM GM Major Projec"/>
    <x v="18"/>
    <s v="0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2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3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0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1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4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5"/>
    <s v=""/>
  </r>
  <r>
    <d v="2019-03-04T00:00:00"/>
    <s v="A7250320"/>
    <n v="2265.9"/>
    <s v="NGN"/>
    <s v="NGN"/>
    <s v=""/>
    <s v="C.NG.EAF.DF.17.001.AC03"/>
    <s v="NGAAIJ"/>
    <s v=""/>
    <x v="33"/>
    <s v=""/>
    <s v="2"/>
    <s v=""/>
    <s v=""/>
    <n v="7.4"/>
    <s v="2019"/>
    <s v="402658251"/>
    <s v=""/>
    <s v="Radio, TV, Papers"/>
    <s v=""/>
    <s v=""/>
    <s v=""/>
    <s v=""/>
    <s v="EA FOD PHASE 1-FACILITIES PMT"/>
    <s v="TP-OVH20190101TP OVERHEAD         20190228"/>
    <s v="EA FOD PHASE 1-FACILITIES PMT"/>
    <s v="PNTM GM Major Projec"/>
    <x v="19"/>
    <s v="0"/>
    <s v=""/>
  </r>
  <r>
    <d v="2019-07-02T00:00:00"/>
    <s v="A7250320"/>
    <n v="2314.1999999999998"/>
    <s v="NGN"/>
    <s v="NGN"/>
    <s v=""/>
    <s v="C.NG.EAF.DF.17.001.AC03"/>
    <s v="NGAOT5"/>
    <s v=""/>
    <x v="30"/>
    <s v=""/>
    <s v="6"/>
    <s v=""/>
    <s v=""/>
    <n v="7.55"/>
    <s v="2019"/>
    <s v="402693664"/>
    <s v=""/>
    <s v="Radio, TV, Papers"/>
    <s v=""/>
    <s v=""/>
    <s v=""/>
    <s v=""/>
    <s v="EA FOD PHASE 1-FACILITIES PMT"/>
    <s v="TP-OVH20190101TP OVERHEAD         20190630"/>
    <s v="EA FOD PHASE 1-FACILITIES PMT"/>
    <s v="PNTM GM Major Projec"/>
    <x v="19"/>
    <s v="0"/>
    <s v=""/>
  </r>
  <r>
    <d v="2019-08-02T00:00:00"/>
    <s v="A7250320"/>
    <n v="798"/>
    <s v="NGN"/>
    <s v="NGN"/>
    <s v=""/>
    <s v="C.NG.EAF.DF.17.001.AC03"/>
    <s v="NGAOT5"/>
    <s v=""/>
    <x v="34"/>
    <s v=""/>
    <s v="7"/>
    <s v=""/>
    <s v=""/>
    <n v="2.6"/>
    <s v="2019"/>
    <s v="402702862"/>
    <s v=""/>
    <s v="Radio, TV, Papers"/>
    <s v=""/>
    <s v=""/>
    <s v=""/>
    <s v=""/>
    <s v="EA FOD PHASE 1-FACILITIES PMT"/>
    <s v="TP-OVH20190101TP OVERHEAD         20190731"/>
    <s v="EA FOD PHASE 1-FACILITIES PMT"/>
    <s v="PNTM GM Major Projec"/>
    <x v="19"/>
    <s v="0"/>
    <s v=""/>
  </r>
  <r>
    <d v="2019-10-02T00:00:00"/>
    <s v="A7250320"/>
    <n v="798"/>
    <s v="NGN"/>
    <s v="NGN"/>
    <s v=""/>
    <s v="C.NG.EAF.DF.17.001.AC03"/>
    <s v="NGAOT5"/>
    <s v=""/>
    <x v="31"/>
    <s v=""/>
    <s v="9"/>
    <s v=""/>
    <s v=""/>
    <n v="2.6"/>
    <s v="2019"/>
    <s v="402720950"/>
    <s v=""/>
    <s v="Radio, TV, Papers"/>
    <s v=""/>
    <s v=""/>
    <s v=""/>
    <s v=""/>
    <s v="EA FOD PHASE 1-FACILITIES PMT"/>
    <s v="TP-OVH20190101TP OVERHEAD         20190930"/>
    <s v="EA FOD PHASE 1-FACILITIES PMT"/>
    <s v="PNTM GM Major Projec"/>
    <x v="19"/>
    <s v="0"/>
    <s v=""/>
  </r>
  <r>
    <d v="2019-09-24T00:00:00"/>
    <s v="A7250320"/>
    <n v="47880"/>
    <s v="NGN"/>
    <s v="NGN"/>
    <s v="Radio, TV, Papers"/>
    <s v="C.NG.EAF.DF.17.001.AC03"/>
    <s v="NGOAT7"/>
    <s v="Media Advertising, Including Radio. Tv, Papers"/>
    <x v="77"/>
    <s v="A7250320"/>
    <s v="9"/>
    <s v=""/>
    <s v=""/>
    <n v="156.24"/>
    <s v="2019"/>
    <s v="213400741"/>
    <s v="103804444"/>
    <s v="Radio, TV, Papers"/>
    <s v=""/>
    <s v=""/>
    <s v=""/>
    <s v=""/>
    <s v="EA FOD PHASE 1-FACILITIES PMT"/>
    <s v="August 2019 Media Chargeb"/>
    <s v="EA FOD PHASE 1-FACILITIES PMT"/>
    <s v=""/>
    <x v="19"/>
    <s v="76"/>
    <s v=""/>
  </r>
  <r>
    <d v="2019-03-04T00:00:00"/>
    <s v="A7250620"/>
    <n v="8661.94"/>
    <s v="NGN"/>
    <s v="NGN"/>
    <s v=""/>
    <s v="C.NG.EAF.DF.17.001.AC03"/>
    <s v="NGAAIJ"/>
    <s v=""/>
    <x v="33"/>
    <s v=""/>
    <s v="2"/>
    <s v=""/>
    <s v=""/>
    <n v="28.28"/>
    <s v="2019"/>
    <s v="402658251"/>
    <s v=""/>
    <s v="Travel,Rd,Veh Hire"/>
    <s v=""/>
    <s v=""/>
    <s v=""/>
    <s v=""/>
    <s v="EA FOD PHASE 1-FACILITIES PMT"/>
    <s v="TP-OVH20190101TP OVERHEAD         20190228"/>
    <s v="EA FOD PHASE 1-FACILITIES PMT"/>
    <s v="PNTM GM Major Projec"/>
    <x v="20"/>
    <s v="0"/>
    <s v=""/>
  </r>
  <r>
    <d v="2019-04-02T00:00:00"/>
    <s v="A7250620"/>
    <n v="61459.57"/>
    <s v="NGN"/>
    <s v="NGN"/>
    <s v=""/>
    <s v="C.NG.EAF.DF.17.001.AC03"/>
    <s v="NGAAIJ"/>
    <s v=""/>
    <x v="28"/>
    <s v=""/>
    <s v="3"/>
    <s v=""/>
    <s v=""/>
    <n v="200.6"/>
    <s v="2019"/>
    <s v="402666248"/>
    <s v=""/>
    <s v="Travel,Rd,Veh Hire"/>
    <s v=""/>
    <s v=""/>
    <s v=""/>
    <s v=""/>
    <s v="EA FOD PHASE 1-FACILITIES PMT"/>
    <s v="TP-OVH20190101TP OVERHEAD         20190331"/>
    <s v="EA FOD PHASE 1-FACILITIES PMT"/>
    <s v="PNTM GM Major Projec"/>
    <x v="20"/>
    <s v="0"/>
    <s v=""/>
  </r>
  <r>
    <d v="2019-05-03T00:00:00"/>
    <s v="A7250620"/>
    <n v="24238.92"/>
    <s v="NGN"/>
    <s v="NGN"/>
    <s v=""/>
    <s v="C.NG.EAF.DF.17.001.AC03"/>
    <s v="NGAOT5"/>
    <s v=""/>
    <x v="32"/>
    <s v=""/>
    <s v="4"/>
    <s v=""/>
    <s v=""/>
    <n v="79.099999999999994"/>
    <s v="2019"/>
    <s v="402675821"/>
    <s v=""/>
    <s v="Travel,Rd,Veh Hire"/>
    <s v=""/>
    <s v=""/>
    <s v=""/>
    <s v=""/>
    <s v="EA FOD PHASE 1-FACILITIES PMT"/>
    <s v="TP-OVH20190101TP OVERHEAD         20190430"/>
    <s v="EA FOD PHASE 1-FACILITIES PMT"/>
    <s v="PNTM GM Major Projec"/>
    <x v="20"/>
    <s v="0"/>
    <s v=""/>
  </r>
  <r>
    <d v="2019-06-04T00:00:00"/>
    <s v="A7250620"/>
    <n v="24993.34"/>
    <s v="NGN"/>
    <s v="NGN"/>
    <s v=""/>
    <s v="C.NG.EAF.DF.17.001.AC03"/>
    <s v="NGAOT5"/>
    <s v=""/>
    <x v="29"/>
    <s v=""/>
    <s v="5"/>
    <s v=""/>
    <s v=""/>
    <n v="81.540000000000006"/>
    <s v="2019"/>
    <s v="402684919"/>
    <s v=""/>
    <s v="Travel,Rd,Veh Hire"/>
    <s v=""/>
    <s v=""/>
    <s v=""/>
    <s v=""/>
    <s v="EA FOD PHASE 1-FACILITIES PMT"/>
    <s v="TP-OVH20190101TP OVERHEAD         20190531"/>
    <s v="EA FOD PHASE 1-FACILITIES PMT"/>
    <s v="PNTM GM Major Projec"/>
    <x v="20"/>
    <s v="0"/>
    <s v=""/>
  </r>
  <r>
    <d v="2019-07-02T00:00:00"/>
    <s v="A7250620"/>
    <n v="82408.06"/>
    <s v="NGN"/>
    <s v="NGN"/>
    <s v=""/>
    <s v="C.NG.EAF.DF.17.001.AC03"/>
    <s v="NGAOT5"/>
    <s v=""/>
    <x v="30"/>
    <s v=""/>
    <s v="6"/>
    <s v=""/>
    <s v=""/>
    <n v="268.91000000000003"/>
    <s v="2019"/>
    <s v="402693664"/>
    <s v=""/>
    <s v="Travel,Rd,Veh Hire"/>
    <s v=""/>
    <s v=""/>
    <s v=""/>
    <s v=""/>
    <s v="EA FOD PHASE 1-FACILITIES PMT"/>
    <s v="TP-OVH20190101TP OVERHEAD         20190630"/>
    <s v="EA FOD PHASE 1-FACILITIES PMT"/>
    <s v="PNTM GM Major Projec"/>
    <x v="20"/>
    <s v="0"/>
    <s v=""/>
  </r>
  <r>
    <d v="2019-08-02T00:00:00"/>
    <s v="A7250620"/>
    <n v="55988.15"/>
    <s v="NGN"/>
    <s v="NGN"/>
    <s v=""/>
    <s v="C.NG.EAF.DF.17.001.AC03"/>
    <s v="NGAOT5"/>
    <s v=""/>
    <x v="34"/>
    <s v=""/>
    <s v="7"/>
    <s v=""/>
    <s v=""/>
    <n v="182.7"/>
    <s v="2019"/>
    <s v="402702862"/>
    <s v=""/>
    <s v="Travel,Rd,Veh Hire"/>
    <s v=""/>
    <s v=""/>
    <s v=""/>
    <s v=""/>
    <s v="EA FOD PHASE 1-FACILITIES PMT"/>
    <s v="TP-OVH20190101TP OVERHEAD         20190731"/>
    <s v="EA FOD PHASE 1-FACILITIES PMT"/>
    <s v="PNTM GM Major Projec"/>
    <x v="20"/>
    <s v="0"/>
    <s v=""/>
  </r>
  <r>
    <d v="2019-09-03T00:00:00"/>
    <s v="A7250620"/>
    <n v="69377.259999999995"/>
    <s v="NGN"/>
    <s v="NGN"/>
    <s v=""/>
    <s v="C.NG.EAF.DF.17.001.AC03"/>
    <s v="NGAOT5"/>
    <s v=""/>
    <x v="35"/>
    <s v=""/>
    <s v="8"/>
    <s v=""/>
    <s v=""/>
    <n v="226.42"/>
    <s v="2019"/>
    <s v="402712186"/>
    <s v=""/>
    <s v="Travel,Rd,Veh Hire"/>
    <s v=""/>
    <s v=""/>
    <s v=""/>
    <s v=""/>
    <s v="EA FOD PHASE 1-FACILITIES PMT"/>
    <s v="TP-OVH20190101TP OVERHEAD         20190831"/>
    <s v="EA FOD PHASE 1-FACILITIES PMT"/>
    <s v="PNTM GM Major Projec"/>
    <x v="20"/>
    <s v="0"/>
    <s v=""/>
  </r>
  <r>
    <d v="2019-10-02T00:00:00"/>
    <s v="A7250620"/>
    <n v="9309.57"/>
    <s v="NGN"/>
    <s v="NGN"/>
    <s v=""/>
    <s v="C.NG.EAF.DF.17.001.AC03"/>
    <s v="NGAOT5"/>
    <s v=""/>
    <x v="31"/>
    <s v=""/>
    <s v="9"/>
    <s v=""/>
    <s v=""/>
    <n v="30.38"/>
    <s v="2019"/>
    <s v="402720950"/>
    <s v=""/>
    <s v="Travel,Rd,Veh Hire"/>
    <s v=""/>
    <s v=""/>
    <s v=""/>
    <s v=""/>
    <s v="EA FOD PHASE 1-FACILITIES PMT"/>
    <s v="TP-OVH20190101TP OVERHEAD         20190930"/>
    <s v="EA FOD PHASE 1-FACILITIES PMT"/>
    <s v="PNTM GM Major Projec"/>
    <x v="20"/>
    <s v="0"/>
    <s v=""/>
  </r>
  <r>
    <d v="2018-03-28T00:00:00"/>
    <s v="A7250660"/>
    <n v="554284"/>
    <s v="NGN"/>
    <s v="NGN"/>
    <s v="Sals &amp; wages"/>
    <s v="C.NG.EAF.DF.17.001.AC03"/>
    <s v="NGAAIJ"/>
    <s v="Salaries &amp; Wages"/>
    <x v="78"/>
    <s v="A7010010"/>
    <s v="3"/>
    <s v=""/>
    <s v=""/>
    <n v="1816.44"/>
    <s v="2018"/>
    <s v="212178866"/>
    <s v="103543634"/>
    <s v="Travel, Air"/>
    <s v=""/>
    <s v=""/>
    <s v=""/>
    <s v=""/>
    <s v="EA FOD PHASE 1-FACILITIES PMT"/>
    <s v="Cost reallocation"/>
    <s v="EA FOD PHASE 1-FACILITIES PMT"/>
    <s v=""/>
    <x v="21"/>
    <s v="52"/>
    <s v=""/>
  </r>
  <r>
    <d v="2018-07-31T00:00:00"/>
    <s v="A7250660"/>
    <n v="67968"/>
    <s v="NGN"/>
    <s v="NGN"/>
    <s v="Travel, Air"/>
    <s v="C.NG.EAF.DF.17.001.AC03"/>
    <s v="NGHOL3"/>
    <s v="Travel, Air"/>
    <x v="79"/>
    <s v="A7250660"/>
    <s v="7"/>
    <s v=""/>
    <s v=""/>
    <n v="222.55"/>
    <s v="2018"/>
    <s v="212439680"/>
    <s v="103596259"/>
    <s v="Travel, Air"/>
    <s v=""/>
    <s v=""/>
    <s v=""/>
    <s v=""/>
    <s v="EA FOD PHASE 1-FACILITIES PMT"/>
    <s v="July 18 Bristow Airline"/>
    <s v="EA FOD PHASE 1-FACILITIES PMT"/>
    <s v=""/>
    <x v="21"/>
    <s v="213"/>
    <s v=""/>
  </r>
  <r>
    <d v="2018-08-31T00:00:00"/>
    <s v="A7250660"/>
    <n v="67968"/>
    <s v="NGN"/>
    <s v="NGN"/>
    <s v="Travel, Air"/>
    <s v="C.NG.EAF.DF.17.001.AC03"/>
    <s v="NGAAIJ"/>
    <s v="Travel, Air"/>
    <x v="79"/>
    <s v="A7250660"/>
    <s v="8"/>
    <s v=""/>
    <s v=""/>
    <n v="222.37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0"/>
    <s v=""/>
  </r>
  <r>
    <d v="2018-08-31T00:00:00"/>
    <s v="A7250660"/>
    <n v="67254"/>
    <s v="NGN"/>
    <s v="NGN"/>
    <s v="Travel, Air"/>
    <s v="C.NG.EAF.DF.17.001.AC03"/>
    <s v="NGAAIJ"/>
    <s v="Travel, Air"/>
    <x v="79"/>
    <s v="A7250660"/>
    <s v="8"/>
    <s v=""/>
    <s v=""/>
    <n v="220.03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1"/>
    <s v=""/>
  </r>
  <r>
    <d v="2018-08-31T00:00:00"/>
    <s v="A7250660"/>
    <n v="67968"/>
    <s v="NGN"/>
    <s v="NGN"/>
    <s v="Travel, Air"/>
    <s v="C.NG.EAF.DF.17.001.AC03"/>
    <s v="NGAAIJ"/>
    <s v="Travel, Air"/>
    <x v="79"/>
    <s v="A7250660"/>
    <s v="8"/>
    <s v=""/>
    <s v=""/>
    <n v="222.37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2"/>
    <s v=""/>
  </r>
  <r>
    <d v="2018-08-31T00:00:00"/>
    <s v="A7250660"/>
    <n v="67254"/>
    <s v="NGN"/>
    <s v="NGN"/>
    <s v="Travel, Air"/>
    <s v="C.NG.EAF.DF.17.001.AC03"/>
    <s v="NGAAIJ"/>
    <s v="Travel, Air"/>
    <x v="79"/>
    <s v="A7250660"/>
    <s v="8"/>
    <s v=""/>
    <s v=""/>
    <n v="220.03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3"/>
    <s v=""/>
  </r>
  <r>
    <d v="2018-09-27T00:00:00"/>
    <s v="A7250660"/>
    <n v="67254"/>
    <s v="NGN"/>
    <s v="NGN"/>
    <s v="Travel, Air"/>
    <s v="C.NG.EAF.DF.17.001.AC03"/>
    <s v="NGAOT5"/>
    <s v="Travel, Air"/>
    <x v="80"/>
    <s v="A7250660"/>
    <s v="9"/>
    <s v=""/>
    <s v=""/>
    <n v="219.89"/>
    <s v="2018"/>
    <s v="212565652"/>
    <s v="103621447"/>
    <s v="Travel, Air"/>
    <s v=""/>
    <s v=""/>
    <s v=""/>
    <s v=""/>
    <s v="EA FOD PHASE 1-FACILITIES PMT"/>
    <s v="Sept 18 Bristow Airline"/>
    <s v="EA FOD PHASE 1-FACILITIES PMT"/>
    <s v=""/>
    <x v="21"/>
    <s v="584"/>
    <s v=""/>
  </r>
  <r>
    <d v="2018-09-27T00:00:00"/>
    <s v="A7250660"/>
    <n v="67968"/>
    <s v="NGN"/>
    <s v="NGN"/>
    <s v="Travel, Air"/>
    <s v="C.NG.EAF.DF.17.001.AC03"/>
    <s v="NGAOT5"/>
    <s v="Travel, Air"/>
    <x v="80"/>
    <s v="A7250660"/>
    <s v="9"/>
    <s v=""/>
    <s v=""/>
    <n v="222.23"/>
    <s v="2018"/>
    <s v="212565652"/>
    <s v="103621447"/>
    <s v="Travel, Air"/>
    <s v=""/>
    <s v=""/>
    <s v=""/>
    <s v=""/>
    <s v="EA FOD PHASE 1-FACILITIES PMT"/>
    <s v="Sept 18 Bristow Airline"/>
    <s v="EA FOD PHASE 1-FACILITIES PMT"/>
    <s v=""/>
    <x v="21"/>
    <s v="585"/>
    <s v=""/>
  </r>
  <r>
    <d v="2018-11-30T00:00:00"/>
    <s v="A7250660"/>
    <n v="75600"/>
    <s v="NGN"/>
    <s v="NGN"/>
    <s v="Travel, Air"/>
    <s v="C.NG.EAF.DF.17.001.AC03"/>
    <s v="NGAAIJ"/>
    <s v="Travel, Air"/>
    <x v="79"/>
    <s v="A7250660"/>
    <s v="11"/>
    <s v=""/>
    <s v=""/>
    <n v="246.82"/>
    <s v="2018"/>
    <s v="212717761"/>
    <s v="103653601"/>
    <s v="Travel, Air"/>
    <s v=""/>
    <s v=""/>
    <s v=""/>
    <s v=""/>
    <s v="EA FOD PHASE 1-FACILITIES PMT"/>
    <s v="Nov 18 Bristow Airline  C"/>
    <s v="EA FOD PHASE 1-FACILITIES PMT"/>
    <s v=""/>
    <x v="21"/>
    <s v="452"/>
    <s v=""/>
  </r>
  <r>
    <d v="2018-11-30T00:00:00"/>
    <s v="A7250660"/>
    <n v="76314"/>
    <s v="NGN"/>
    <s v="NGN"/>
    <s v="Travel, Air"/>
    <s v="C.NG.EAF.DF.17.001.AC03"/>
    <s v="NGAAIJ"/>
    <s v="Travel, Air"/>
    <x v="79"/>
    <s v="A7250660"/>
    <s v="11"/>
    <s v=""/>
    <s v=""/>
    <n v="249.15"/>
    <s v="2018"/>
    <s v="212717761"/>
    <s v="103653601"/>
    <s v="Travel, Air"/>
    <s v=""/>
    <s v=""/>
    <s v=""/>
    <s v=""/>
    <s v="EA FOD PHASE 1-FACILITIES PMT"/>
    <s v="Nov 18 Bristow Airline  C"/>
    <s v="EA FOD PHASE 1-FACILITIES PMT"/>
    <s v=""/>
    <x v="21"/>
    <s v="453"/>
    <s v=""/>
  </r>
  <r>
    <d v="2019-03-04T00:00:00"/>
    <s v="A7250660"/>
    <n v="50646.57"/>
    <s v="NGN"/>
    <s v="NGN"/>
    <s v=""/>
    <s v="C.NG.EAF.DF.17.001.AC03"/>
    <s v="NGAAIJ"/>
    <s v=""/>
    <x v="33"/>
    <s v=""/>
    <s v="2"/>
    <s v=""/>
    <s v=""/>
    <n v="165.32"/>
    <s v="2019"/>
    <s v="402658251"/>
    <s v=""/>
    <s v="Travel, Air"/>
    <s v=""/>
    <s v=""/>
    <s v=""/>
    <s v=""/>
    <s v="EA FOD PHASE 1-FACILITIES PMT"/>
    <s v="TP-OVH20190101TP OVERHEAD         20190228"/>
    <s v="EA FOD PHASE 1-FACILITIES PMT"/>
    <s v="PNTM GM Major Projec"/>
    <x v="21"/>
    <s v="0"/>
    <s v=""/>
  </r>
  <r>
    <d v="2019-03-04T00:00:00"/>
    <s v="A7250660"/>
    <n v="461.75"/>
    <s v="USD"/>
    <s v="NGN"/>
    <s v=""/>
    <s v="C.NG.EAF.DF.17.001.AC03"/>
    <s v="NGAAIJ"/>
    <s v=""/>
    <x v="33"/>
    <s v=""/>
    <s v="2"/>
    <s v=""/>
    <s v=""/>
    <n v="461.75"/>
    <s v="2019"/>
    <s v="402658251"/>
    <s v=""/>
    <s v="Travel, Air"/>
    <s v=""/>
    <s v=""/>
    <s v=""/>
    <s v=""/>
    <s v="EA FOD PHASE 1-FACILITIES PMT"/>
    <s v="TP-OVH20190101TP OVERHEAD         20190228"/>
    <s v="EA FOD PHASE 1-FACILITIES PMT"/>
    <s v="PNTM GM Major Projec"/>
    <x v="21"/>
    <s v="0"/>
    <s v=""/>
  </r>
  <r>
    <d v="2019-04-02T00:00:00"/>
    <s v="A7250660"/>
    <n v="54530.97"/>
    <s v="NGN"/>
    <s v="NGN"/>
    <s v=""/>
    <s v="C.NG.EAF.DF.17.001.AC03"/>
    <s v="NGAAIJ"/>
    <s v=""/>
    <x v="28"/>
    <s v=""/>
    <s v="3"/>
    <s v=""/>
    <s v=""/>
    <n v="177.95"/>
    <s v="2019"/>
    <s v="402666248"/>
    <s v=""/>
    <s v="Travel, Air"/>
    <s v=""/>
    <s v=""/>
    <s v=""/>
    <s v=""/>
    <s v="EA FOD PHASE 1-FACILITIES PMT"/>
    <s v="TP-OVH20190101TP OVERHEAD         20190331"/>
    <s v="EA FOD PHASE 1-FACILITIES PMT"/>
    <s v="PNTM GM Major Projec"/>
    <x v="21"/>
    <s v="0"/>
    <s v=""/>
  </r>
  <r>
    <d v="2019-05-03T00:00:00"/>
    <s v="A7250660"/>
    <n v="26473.26"/>
    <s v="NGN"/>
    <s v="NGN"/>
    <s v=""/>
    <s v="C.NG.EAF.DF.17.001.AC03"/>
    <s v="NGAOT5"/>
    <s v=""/>
    <x v="32"/>
    <s v=""/>
    <s v="4"/>
    <s v=""/>
    <s v=""/>
    <n v="86.4"/>
    <s v="2019"/>
    <s v="402675821"/>
    <s v=""/>
    <s v="Travel, Air"/>
    <s v=""/>
    <s v=""/>
    <s v=""/>
    <s v=""/>
    <s v="EA FOD PHASE 1-FACILITIES PMT"/>
    <s v="TP-OVH20190101TP OVERHEAD         20190430"/>
    <s v="EA FOD PHASE 1-FACILITIES PMT"/>
    <s v="PNTM GM Major Projec"/>
    <x v="21"/>
    <s v="0"/>
    <s v=""/>
  </r>
  <r>
    <d v="2019-05-03T00:00:00"/>
    <s v="A7250660"/>
    <n v="971.1"/>
    <s v="USD"/>
    <s v="NGN"/>
    <s v=""/>
    <s v="C.NG.EAF.DF.17.001.AC03"/>
    <s v="NGAOT5"/>
    <s v=""/>
    <x v="32"/>
    <s v=""/>
    <s v="4"/>
    <s v=""/>
    <s v=""/>
    <n v="971.1"/>
    <s v="2019"/>
    <s v="402675821"/>
    <s v=""/>
    <s v="Travel, Air"/>
    <s v=""/>
    <s v=""/>
    <s v=""/>
    <s v=""/>
    <s v="EA FOD PHASE 1-FACILITIES PMT"/>
    <s v="TP-OVH20190101TP OVERHEAD         20190430"/>
    <s v="EA FOD PHASE 1-FACILITIES PMT"/>
    <s v="PNTM GM Major Projec"/>
    <x v="21"/>
    <s v="0"/>
    <s v=""/>
  </r>
  <r>
    <d v="2019-06-04T00:00:00"/>
    <s v="A7250660"/>
    <n v="150528.16"/>
    <s v="NGN"/>
    <s v="NGN"/>
    <s v=""/>
    <s v="C.NG.EAF.DF.17.001.AC03"/>
    <s v="NGAOT5"/>
    <s v=""/>
    <x v="29"/>
    <s v=""/>
    <s v="5"/>
    <s v=""/>
    <s v=""/>
    <n v="491.21"/>
    <s v="2019"/>
    <s v="402684919"/>
    <s v=""/>
    <s v="Travel, Air"/>
    <s v=""/>
    <s v=""/>
    <s v=""/>
    <s v=""/>
    <s v="EA FOD PHASE 1-FACILITIES PMT"/>
    <s v="TP-OVH20190101TP OVERHEAD         20190531"/>
    <s v="EA FOD PHASE 1-FACILITIES PMT"/>
    <s v="PNTM GM Major Projec"/>
    <x v="21"/>
    <s v="0"/>
    <s v=""/>
  </r>
  <r>
    <d v="2019-06-04T00:00:00"/>
    <s v="A7250660"/>
    <n v="1422.47"/>
    <s v="USD"/>
    <s v="NGN"/>
    <s v=""/>
    <s v="C.NG.EAF.DF.17.001.AC03"/>
    <s v="NGAOT5"/>
    <s v=""/>
    <x v="29"/>
    <s v=""/>
    <s v="5"/>
    <s v=""/>
    <s v=""/>
    <n v="1422.47"/>
    <s v="2019"/>
    <s v="402684919"/>
    <s v=""/>
    <s v="Travel, Air"/>
    <s v=""/>
    <s v=""/>
    <s v=""/>
    <s v=""/>
    <s v="EA FOD PHASE 1-FACILITIES PMT"/>
    <s v="TP-OVH20190101TP OVERHEAD         20190531"/>
    <s v="EA FOD PHASE 1-FACILITIES PMT"/>
    <s v="PNTM GM Major Projec"/>
    <x v="21"/>
    <s v="0"/>
    <s v=""/>
  </r>
  <r>
    <d v="2019-06-30T00:00:00"/>
    <s v="A7250660"/>
    <n v="5198466"/>
    <s v="NGN"/>
    <s v="NGN"/>
    <s v="EPIC Projects"/>
    <s v="C.NG.EAF.DF.17.001.AC03"/>
    <s v="NGOAT7"/>
    <s v="EPIC Projects"/>
    <x v="81"/>
    <s v="A7210420"/>
    <s v="6"/>
    <s v=""/>
    <s v=""/>
    <n v="16967"/>
    <s v="2019"/>
    <s v="213197324"/>
    <s v="103760654"/>
    <s v="Travel, Air"/>
    <s v=""/>
    <s v=""/>
    <s v=""/>
    <s v=""/>
    <s v="EA FOD PHASE 1-FACILITIES PMT"/>
    <s v="Cost Reallocation"/>
    <s v="EA FOD PHASE 1-FACILITIES PMT"/>
    <s v=""/>
    <x v="21"/>
    <s v="13"/>
    <s v=""/>
  </r>
  <r>
    <d v="2019-06-30T00:00:00"/>
    <s v="A7250660"/>
    <n v="991022"/>
    <s v="NGN"/>
    <s v="NGN"/>
    <s v="EPIC Projects"/>
    <s v="C.NG.EAF.DF.17.001.AC03"/>
    <s v="NGOAT7"/>
    <s v="EPIC Projects"/>
    <x v="81"/>
    <s v="A7210420"/>
    <s v="6"/>
    <s v=""/>
    <s v=""/>
    <n v="3234"/>
    <s v="2019"/>
    <s v="213197324"/>
    <s v="103760654"/>
    <s v="Travel, Air"/>
    <s v=""/>
    <s v=""/>
    <s v=""/>
    <s v=""/>
    <s v="EA FOD PHASE 1-FACILITIES PMT"/>
    <s v="Cost Reallocation"/>
    <s v="EA FOD PHASE 1-FACILITIES PMT"/>
    <s v=""/>
    <x v="21"/>
    <s v="15"/>
    <s v=""/>
  </r>
  <r>
    <d v="2019-07-02T00:00:00"/>
    <s v="A7250660"/>
    <n v="91172.67"/>
    <s v="NGN"/>
    <s v="NGN"/>
    <s v=""/>
    <s v="C.NG.EAF.DF.17.001.AC03"/>
    <s v="NGAOT5"/>
    <s v=""/>
    <x v="30"/>
    <s v=""/>
    <s v="6"/>
    <s v=""/>
    <s v=""/>
    <n v="297.52"/>
    <s v="2019"/>
    <s v="402693664"/>
    <s v=""/>
    <s v="Travel, Air"/>
    <s v=""/>
    <s v=""/>
    <s v=""/>
    <s v=""/>
    <s v="EA FOD PHASE 1-FACILITIES PMT"/>
    <s v="TP-OVH20190101TP OVERHEAD         20190630"/>
    <s v="EA FOD PHASE 1-FACILITIES PMT"/>
    <s v="PNTM GM Major Projec"/>
    <x v="21"/>
    <s v="0"/>
    <s v=""/>
  </r>
  <r>
    <d v="2019-07-02T00:00:00"/>
    <s v="A7250660"/>
    <n v="69.75"/>
    <s v="USD"/>
    <s v="NGN"/>
    <s v=""/>
    <s v="C.NG.EAF.DF.17.001.AC03"/>
    <s v="NGAOT5"/>
    <s v=""/>
    <x v="30"/>
    <s v=""/>
    <s v="6"/>
    <s v=""/>
    <s v=""/>
    <n v="69.75"/>
    <s v="2019"/>
    <s v="402693664"/>
    <s v=""/>
    <s v="Travel, Air"/>
    <s v=""/>
    <s v=""/>
    <s v=""/>
    <s v=""/>
    <s v="EA FOD PHASE 1-FACILITIES PMT"/>
    <s v="TP-OVH20190101TP OVERHEAD         20190630"/>
    <s v="EA FOD PHASE 1-FACILITIES PMT"/>
    <s v="PNTM GM Major Projec"/>
    <x v="21"/>
    <s v="0"/>
    <s v=""/>
  </r>
  <r>
    <d v="2019-07-31T00:00:00"/>
    <s v="A7250660"/>
    <n v="75600"/>
    <s v="NGN"/>
    <s v="NGN"/>
    <s v="Travel, Air"/>
    <s v="C.NG.EAF.DF.17.001.AC03"/>
    <s v="NGOAT7"/>
    <s v="Travel, Air"/>
    <x v="82"/>
    <s v="A7250660"/>
    <s v="7"/>
    <s v=""/>
    <s v=""/>
    <n v="246.77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8"/>
    <s v=""/>
  </r>
  <r>
    <d v="2019-07-31T00:00:00"/>
    <s v="A7250660"/>
    <n v="76650"/>
    <s v="NGN"/>
    <s v="NGN"/>
    <s v="Travel, Air"/>
    <s v="C.NG.EAF.DF.17.001.AC03"/>
    <s v="NGOAT7"/>
    <s v="Travel, Air"/>
    <x v="83"/>
    <s v="A7250660"/>
    <s v="7"/>
    <s v=""/>
    <s v=""/>
    <n v="250.2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9"/>
    <s v=""/>
  </r>
  <r>
    <d v="2019-07-31T00:00:00"/>
    <s v="A7250660"/>
    <n v="76650"/>
    <s v="NGN"/>
    <s v="NGN"/>
    <s v="Travel, Air"/>
    <s v="C.NG.EAF.DF.17.001.AC03"/>
    <s v="NGOAT7"/>
    <s v="Travel, Air"/>
    <x v="84"/>
    <s v="A7250660"/>
    <s v="7"/>
    <s v=""/>
    <s v=""/>
    <n v="250.2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5"/>
    <s v=""/>
  </r>
  <r>
    <d v="2019-07-31T00:00:00"/>
    <s v="A7250660"/>
    <n v="75600"/>
    <s v="NGN"/>
    <s v="NGN"/>
    <s v="Travel, Air"/>
    <s v="C.NG.EAF.DF.17.001.AC03"/>
    <s v="NGOAT7"/>
    <s v="Travel, Air"/>
    <x v="84"/>
    <s v="A7250660"/>
    <s v="7"/>
    <s v=""/>
    <s v=""/>
    <n v="246.77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6"/>
    <s v=""/>
  </r>
  <r>
    <d v="2019-07-31T00:00:00"/>
    <s v="A7250660"/>
    <n v="76650"/>
    <s v="NGN"/>
    <s v="NGN"/>
    <s v="Travel, Air"/>
    <s v="C.NG.EAF.DF.17.001.AC03"/>
    <s v="NGOAT7"/>
    <s v="Travel, Air"/>
    <x v="82"/>
    <s v="A7250660"/>
    <s v="7"/>
    <s v=""/>
    <s v=""/>
    <n v="250.2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7"/>
    <s v=""/>
  </r>
  <r>
    <d v="2019-07-31T00:00:00"/>
    <s v="A7250660"/>
    <n v="75600"/>
    <s v="NGN"/>
    <s v="NGN"/>
    <s v="Travel, Air"/>
    <s v="C.NG.EAF.DF.17.001.AC03"/>
    <s v="NGOAT7"/>
    <s v="Travel, Air"/>
    <x v="83"/>
    <s v="A7250660"/>
    <s v="7"/>
    <s v=""/>
    <s v=""/>
    <n v="246.77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10"/>
    <s v=""/>
  </r>
  <r>
    <d v="2019-08-02T00:00:00"/>
    <s v="A7250660"/>
    <n v="102620.72"/>
    <s v="NGN"/>
    <s v="NGN"/>
    <s v=""/>
    <s v="C.NG.EAF.DF.17.001.AC03"/>
    <s v="NGAOT5"/>
    <s v=""/>
    <x v="34"/>
    <s v=""/>
    <s v="7"/>
    <s v=""/>
    <s v=""/>
    <n v="334.97"/>
    <s v="2019"/>
    <s v="402702862"/>
    <s v=""/>
    <s v="Travel, Air"/>
    <s v=""/>
    <s v=""/>
    <s v=""/>
    <s v=""/>
    <s v="EA FOD PHASE 1-FACILITIES PMT"/>
    <s v="TP-OVH20190101TP OVERHEAD         20190731"/>
    <s v="EA FOD PHASE 1-FACILITIES PMT"/>
    <s v="PNTM GM Major Projec"/>
    <x v="21"/>
    <s v="0"/>
    <s v=""/>
  </r>
  <r>
    <d v="2019-08-30T00:00:00"/>
    <s v="A7250660"/>
    <n v="76650"/>
    <s v="NGN"/>
    <s v="NGN"/>
    <s v="Travel, Air"/>
    <s v="C.NG.EAF.DF.17.001.AC03"/>
    <s v="NGAOT5"/>
    <s v="Travel, Air"/>
    <x v="85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6"/>
    <s v=""/>
  </r>
  <r>
    <d v="2019-08-30T00:00:00"/>
    <s v="A7250660"/>
    <n v="76650"/>
    <s v="NGN"/>
    <s v="NGN"/>
    <s v="Travel, Air"/>
    <s v="C.NG.EAF.DF.17.001.AC03"/>
    <s v="NGAOT5"/>
    <s v="Travel, Air"/>
    <x v="86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7"/>
    <s v=""/>
  </r>
  <r>
    <d v="2019-08-30T00:00:00"/>
    <s v="A7250660"/>
    <n v="76650"/>
    <s v="NGN"/>
    <s v="NGN"/>
    <s v="Travel, Air"/>
    <s v="C.NG.EAF.DF.17.001.AC03"/>
    <s v="NGAOT5"/>
    <s v="Travel, Air"/>
    <x v="87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4"/>
    <s v=""/>
  </r>
  <r>
    <d v="2019-08-30T00:00:00"/>
    <s v="A7250660"/>
    <n v="76650"/>
    <s v="NGN"/>
    <s v="NGN"/>
    <s v="Travel, Air"/>
    <s v="C.NG.EAF.DF.17.001.AC03"/>
    <s v="NGAOT5"/>
    <s v="Travel, Air"/>
    <x v="88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5"/>
    <s v=""/>
  </r>
  <r>
    <d v="2019-08-30T00:00:00"/>
    <s v="A7250660"/>
    <n v="42804"/>
    <s v="NGN"/>
    <s v="NGN"/>
    <s v="Travel, Air"/>
    <s v="C.NG.EAF.DF.17.001.AC03"/>
    <s v="NGOAT7"/>
    <s v="Travel, Air"/>
    <x v="89"/>
    <s v="A7250660"/>
    <s v="8"/>
    <s v=""/>
    <s v=""/>
    <n v="139.65"/>
    <s v="2019"/>
    <s v="213335509"/>
    <s v="103791584"/>
    <s v="Travel, Air"/>
    <s v=""/>
    <s v=""/>
    <s v=""/>
    <s v=""/>
    <s v="EA FOD PHASE 1-FACILITIES PMT"/>
    <s v="Aug 19 Com Airline Charge"/>
    <s v="EA FOD PHASE 1-FACILITIES PMT"/>
    <s v=""/>
    <x v="21"/>
    <s v="178"/>
    <s v=""/>
  </r>
  <r>
    <d v="2019-08-30T00:00:00"/>
    <s v="A7250660"/>
    <n v="42804"/>
    <s v="NGN"/>
    <s v="NGN"/>
    <s v="Travel, Air"/>
    <s v="C.NG.EAF.DF.17.001.AC03"/>
    <s v="NGOAT7"/>
    <s v="Travel, Air"/>
    <x v="90"/>
    <s v="A7250660"/>
    <s v="8"/>
    <s v=""/>
    <s v=""/>
    <n v="139.65"/>
    <s v="2019"/>
    <s v="213335509"/>
    <s v="103791584"/>
    <s v="Travel, Air"/>
    <s v=""/>
    <s v=""/>
    <s v=""/>
    <s v=""/>
    <s v="EA FOD PHASE 1-FACILITIES PMT"/>
    <s v="Aug 19 Com Airline Charge"/>
    <s v="EA FOD PHASE 1-FACILITIES PMT"/>
    <s v=""/>
    <x v="21"/>
    <s v="179"/>
    <s v=""/>
  </r>
  <r>
    <d v="2019-09-03T00:00:00"/>
    <s v="A7250660"/>
    <n v="296578.92"/>
    <s v="NGN"/>
    <s v="NGN"/>
    <s v=""/>
    <s v="C.NG.EAF.DF.17.001.AC03"/>
    <s v="NGAOT5"/>
    <s v=""/>
    <x v="35"/>
    <s v=""/>
    <s v="8"/>
    <s v=""/>
    <s v=""/>
    <n v="967.62"/>
    <s v="2019"/>
    <s v="402712186"/>
    <s v=""/>
    <s v="Travel, Air"/>
    <s v=""/>
    <s v=""/>
    <s v=""/>
    <s v=""/>
    <s v="EA FOD PHASE 1-FACILITIES PMT"/>
    <s v="TP-OVH20190101TP OVERHEAD         20190831"/>
    <s v="EA FOD PHASE 1-FACILITIES PMT"/>
    <s v="PNTM GM Major Projec"/>
    <x v="21"/>
    <s v="0"/>
    <s v=""/>
  </r>
  <r>
    <d v="2019-10-02T00:00:00"/>
    <s v="A7250660"/>
    <n v="71252.12"/>
    <s v="NGN"/>
    <s v="NGN"/>
    <s v=""/>
    <s v="C.NG.EAF.DF.17.001.AC03"/>
    <s v="NGAOT5"/>
    <s v=""/>
    <x v="31"/>
    <s v=""/>
    <s v="9"/>
    <s v=""/>
    <s v=""/>
    <n v="232.51"/>
    <s v="2019"/>
    <s v="402720950"/>
    <s v=""/>
    <s v="Travel, Air"/>
    <s v=""/>
    <s v=""/>
    <s v=""/>
    <s v=""/>
    <s v="EA FOD PHASE 1-FACILITIES PMT"/>
    <s v="TP-OVH20190101TP OVERHEAD         20190930"/>
    <s v="EA FOD PHASE 1-FACILITIES PMT"/>
    <s v="PNTM GM Major Projec"/>
    <x v="21"/>
    <s v="0"/>
    <s v=""/>
  </r>
  <r>
    <d v="2019-10-02T00:00:00"/>
    <s v="A7250660"/>
    <n v="229.76"/>
    <s v="USD"/>
    <s v="NGN"/>
    <s v=""/>
    <s v="C.NG.EAF.DF.17.001.AC03"/>
    <s v="NGAOT5"/>
    <s v=""/>
    <x v="31"/>
    <s v=""/>
    <s v="9"/>
    <s v=""/>
    <s v=""/>
    <n v="229.76"/>
    <s v="2019"/>
    <s v="402720950"/>
    <s v=""/>
    <s v="Travel, Air"/>
    <s v=""/>
    <s v=""/>
    <s v=""/>
    <s v=""/>
    <s v="EA FOD PHASE 1-FACILITIES PMT"/>
    <s v="TP-OVH20190101TP OVERHEAD         20190930"/>
    <s v="EA FOD PHASE 1-FACILITIES PMT"/>
    <s v="PNTM GM Major Projec"/>
    <x v="21"/>
    <s v="0"/>
    <s v=""/>
  </r>
  <r>
    <d v="2019-09-27T00:00:00"/>
    <s v="A7250660"/>
    <n v="75600"/>
    <s v="NGN"/>
    <s v="NGN"/>
    <s v="Travel, Air"/>
    <s v="C.NG.EAF.DF.17.001.AC03"/>
    <s v="NGOAT7"/>
    <s v="Travel, Air"/>
    <x v="91"/>
    <s v="A7250660"/>
    <s v="9"/>
    <s v=""/>
    <s v=""/>
    <n v="246.7"/>
    <s v="2019"/>
    <s v="213406347"/>
    <s v="103804775"/>
    <s v="Travel, Air"/>
    <s v=""/>
    <s v=""/>
    <s v=""/>
    <s v=""/>
    <s v="EA FOD PHASE 1-FACILITIES PMT"/>
    <s v="Sept 19 Bristow Airline"/>
    <s v="EA FOD PHASE 1-FACILITIES PMT"/>
    <s v=""/>
    <x v="21"/>
    <s v="434"/>
    <s v=""/>
  </r>
  <r>
    <d v="2019-09-27T00:00:00"/>
    <s v="A7250660"/>
    <n v="76650"/>
    <s v="NGN"/>
    <s v="NGN"/>
    <s v="Travel, Air"/>
    <s v="C.NG.EAF.DF.17.001.AC03"/>
    <s v="NGOAT7"/>
    <s v="Travel, Air"/>
    <x v="91"/>
    <s v="A7250660"/>
    <s v="9"/>
    <s v=""/>
    <s v=""/>
    <n v="250.12"/>
    <s v="2019"/>
    <s v="213406347"/>
    <s v="103804775"/>
    <s v="Travel, Air"/>
    <s v=""/>
    <s v=""/>
    <s v=""/>
    <s v=""/>
    <s v="EA FOD PHASE 1-FACILITIES PMT"/>
    <s v="Sept 19 Bristow Airline"/>
    <s v="EA FOD PHASE 1-FACILITIES PMT"/>
    <s v=""/>
    <x v="21"/>
    <s v="435"/>
    <s v=""/>
  </r>
  <r>
    <d v="2019-04-02T00:00:00"/>
    <s v="A7250680"/>
    <n v="1084"/>
    <s v="NGN"/>
    <s v="NGN"/>
    <s v=""/>
    <s v="C.NG.EAF.DF.17.001.AC03"/>
    <s v="NGAAIJ"/>
    <s v=""/>
    <x v="28"/>
    <s v=""/>
    <s v="3"/>
    <s v=""/>
    <s v=""/>
    <n v="3.54"/>
    <s v="2019"/>
    <s v="402666248"/>
    <s v=""/>
    <s v="Travel Svcs / Agents"/>
    <s v=""/>
    <s v=""/>
    <s v=""/>
    <s v=""/>
    <s v="EA FOD PHASE 1-FACILITIES PMT"/>
    <s v="TP-OVH20190101TP OVERHEAD         20190331"/>
    <s v="EA FOD PHASE 1-FACILITIES PMT"/>
    <s v="PNTM GM Major Projec"/>
    <x v="22"/>
    <s v="0"/>
    <s v=""/>
  </r>
  <r>
    <d v="2018-03-28T00:00:00"/>
    <s v="A7250690"/>
    <n v="597965.04"/>
    <s v="NGN"/>
    <s v="NGN"/>
    <s v="Sals &amp; wages"/>
    <s v="C.NG.EAF.DF.17.001.AC03"/>
    <s v="NGAAIJ"/>
    <s v="Salaries &amp; Wages"/>
    <x v="92"/>
    <s v="A7010010"/>
    <s v="3"/>
    <s v=""/>
    <s v=""/>
    <n v="1959.29"/>
    <s v="2018"/>
    <s v="212178866"/>
    <s v="103543634"/>
    <s v="Hotels"/>
    <s v=""/>
    <s v=""/>
    <s v=""/>
    <s v=""/>
    <s v="EA FOD PHASE 1-FACILITIES PMT"/>
    <s v="Cost reallocation"/>
    <s v="EA FOD PHASE 1-FACILITIES PMT"/>
    <s v=""/>
    <x v="23"/>
    <s v="54"/>
    <s v=""/>
  </r>
  <r>
    <d v="2018-10-30T00:00:00"/>
    <s v="A7250690"/>
    <n v="300000"/>
    <s v="NGN"/>
    <s v="NGN"/>
    <s v="Hotels"/>
    <s v="C.NG.EAF.DF.17.001.AC03"/>
    <s v="NGAOT5"/>
    <s v="Hotels"/>
    <x v="93"/>
    <s v="A7250690"/>
    <s v="10"/>
    <s v=""/>
    <s v=""/>
    <n v="980.07"/>
    <s v="2018"/>
    <s v="212647285"/>
    <s v="103640658"/>
    <s v="Hotels"/>
    <s v=""/>
    <s v=""/>
    <s v=""/>
    <s v=""/>
    <s v="EA FOD PHASE 1-FACILITIES PMT"/>
    <s v="Oct 18 PH Guest House Cha"/>
    <s v="EA FOD PHASE 1-FACILITIES PMT"/>
    <s v=""/>
    <x v="23"/>
    <s v="250"/>
    <s v=""/>
  </r>
  <r>
    <d v="2018-06-28T00:00:00"/>
    <s v="A7250690"/>
    <n v="26000"/>
    <s v="NGN"/>
    <s v="NGN"/>
    <s v="Hotels"/>
    <s v="C.NG.EAF.DF.17.001.AC03"/>
    <s v="NGHOL3"/>
    <s v="Hotels"/>
    <x v="94"/>
    <s v="A7250690"/>
    <s v="6"/>
    <s v=""/>
    <s v=""/>
    <n v="85.16"/>
    <s v="2018"/>
    <s v="212369786"/>
    <s v="103578704"/>
    <s v="Hotels"/>
    <s v=""/>
    <s v=""/>
    <s v=""/>
    <s v=""/>
    <s v="EA FOD PHASE 1-FACILITIES PMT"/>
    <s v="June 18 PH Guest House Ch"/>
    <s v="EA FOD PHASE 1-FACILITIES PMT"/>
    <s v=""/>
    <x v="23"/>
    <s v="237"/>
    <s v=""/>
  </r>
  <r>
    <d v="2018-08-31T00:00:00"/>
    <s v="A7250690"/>
    <n v="270000"/>
    <s v="NGN"/>
    <s v="NGN"/>
    <s v="Hotels"/>
    <s v="C.NG.EAF.DF.17.001.AC03"/>
    <s v="NGDFAC"/>
    <s v="Hotels"/>
    <x v="95"/>
    <s v="A7250690"/>
    <s v="8"/>
    <s v=""/>
    <s v=""/>
    <n v="883.36"/>
    <s v="2018"/>
    <s v="212503551"/>
    <s v="103611474"/>
    <s v="Hotels"/>
    <s v=""/>
    <s v=""/>
    <s v=""/>
    <s v=""/>
    <s v="EA FOD PHASE 1-FACILITIES PMT"/>
    <s v="Aug 18 PH Guest House Cha"/>
    <s v="EA FOD PHASE 1-FACILITIES PMT"/>
    <s v=""/>
    <x v="23"/>
    <s v="136"/>
    <s v=""/>
  </r>
  <r>
    <d v="2018-09-26T00:00:00"/>
    <s v="A7250690"/>
    <n v="420000"/>
    <s v="NGN"/>
    <s v="NGN"/>
    <s v="Hotels"/>
    <s v="C.NG.EAF.DF.17.001.AC03"/>
    <s v="NGAOT5"/>
    <s v="Hotels"/>
    <x v="93"/>
    <s v="A7250690"/>
    <s v="9"/>
    <s v=""/>
    <s v=""/>
    <n v="1373.23"/>
    <s v="2018"/>
    <s v="212564794"/>
    <s v="103621116"/>
    <s v="Hotels"/>
    <s v=""/>
    <s v=""/>
    <s v=""/>
    <s v=""/>
    <s v="EA FOD PHASE 1-FACILITIES PMT"/>
    <s v="Sept 18 PH Guest House Ch"/>
    <s v="EA FOD PHASE 1-FACILITIES PMT"/>
    <s v=""/>
    <x v="23"/>
    <s v="189"/>
    <s v=""/>
  </r>
  <r>
    <d v="2019-03-04T00:00:00"/>
    <s v="A7250690"/>
    <n v="28701.23"/>
    <s v="NGN"/>
    <s v="NGN"/>
    <s v=""/>
    <s v="C.NG.EAF.DF.17.001.AC03"/>
    <s v="NGAAIJ"/>
    <s v=""/>
    <x v="33"/>
    <s v=""/>
    <s v="2"/>
    <s v=""/>
    <s v=""/>
    <n v="93.71"/>
    <s v="2019"/>
    <s v="402658251"/>
    <s v=""/>
    <s v="Hotels"/>
    <s v=""/>
    <s v=""/>
    <s v=""/>
    <s v=""/>
    <s v="EA FOD PHASE 1-FACILITIES PMT"/>
    <s v="TP-OVH20190101TP OVERHEAD         20190228"/>
    <s v="EA FOD PHASE 1-FACILITIES PMT"/>
    <s v="PNTM GM Major Projec"/>
    <x v="23"/>
    <s v="0"/>
    <s v=""/>
  </r>
  <r>
    <d v="2019-04-02T00:00:00"/>
    <s v="A7250690"/>
    <n v="255729.97"/>
    <s v="NGN"/>
    <s v="NGN"/>
    <s v=""/>
    <s v="C.NG.EAF.DF.17.001.AC03"/>
    <s v="NGAAIJ"/>
    <s v=""/>
    <x v="28"/>
    <s v=""/>
    <s v="3"/>
    <s v=""/>
    <s v=""/>
    <n v="834.77"/>
    <s v="2019"/>
    <s v="402666248"/>
    <s v=""/>
    <s v="Hotels"/>
    <s v=""/>
    <s v=""/>
    <s v=""/>
    <s v=""/>
    <s v="EA FOD PHASE 1-FACILITIES PMT"/>
    <s v="TP-OVH20190101TP OVERHEAD         20190331"/>
    <s v="EA FOD PHASE 1-FACILITIES PMT"/>
    <s v="PNTM GM Major Projec"/>
    <x v="23"/>
    <s v="0"/>
    <s v=""/>
  </r>
  <r>
    <d v="2019-05-03T00:00:00"/>
    <s v="A7250690"/>
    <n v="221167.08"/>
    <s v="NGN"/>
    <s v="NGN"/>
    <s v=""/>
    <s v="C.NG.EAF.DF.17.001.AC03"/>
    <s v="NGAOT5"/>
    <s v=""/>
    <x v="32"/>
    <s v=""/>
    <s v="4"/>
    <s v=""/>
    <s v=""/>
    <n v="721.69"/>
    <s v="2019"/>
    <s v="402675821"/>
    <s v=""/>
    <s v="Hotels"/>
    <s v=""/>
    <s v=""/>
    <s v=""/>
    <s v=""/>
    <s v="EA FOD PHASE 1-FACILITIES PMT"/>
    <s v="TP-OVH20190101TP OVERHEAD         20190430"/>
    <s v="EA FOD PHASE 1-FACILITIES PMT"/>
    <s v="PNTM GM Major Projec"/>
    <x v="23"/>
    <s v="0"/>
    <s v=""/>
  </r>
  <r>
    <d v="2019-06-04T00:00:00"/>
    <s v="A7250690"/>
    <n v="114440.74"/>
    <s v="NGN"/>
    <s v="NGN"/>
    <s v=""/>
    <s v="C.NG.EAF.DF.17.001.AC03"/>
    <s v="NGAOT5"/>
    <s v=""/>
    <x v="29"/>
    <s v=""/>
    <s v="5"/>
    <s v=""/>
    <s v=""/>
    <n v="373.42"/>
    <s v="2019"/>
    <s v="402684919"/>
    <s v=""/>
    <s v="Hotels"/>
    <s v=""/>
    <s v=""/>
    <s v=""/>
    <s v=""/>
    <s v="EA FOD PHASE 1-FACILITIES PMT"/>
    <s v="TP-OVH20190101TP OVERHEAD         20190531"/>
    <s v="EA FOD PHASE 1-FACILITIES PMT"/>
    <s v="PNTM GM Major Projec"/>
    <x v="23"/>
    <s v="0"/>
    <s v=""/>
  </r>
  <r>
    <d v="2019-06-30T00:00:00"/>
    <s v="A7250690"/>
    <n v="3291505"/>
    <s v="NGN"/>
    <s v="NGN"/>
    <s v="EPIC Projects"/>
    <s v="C.NG.EAF.DF.17.001.AC03"/>
    <s v="NGOAT7"/>
    <s v="EPIC Projects"/>
    <x v="81"/>
    <s v="A7210420"/>
    <s v="6"/>
    <s v=""/>
    <s v=""/>
    <n v="10742"/>
    <s v="2019"/>
    <s v="213197324"/>
    <s v="103760654"/>
    <s v="Hotels"/>
    <s v=""/>
    <s v=""/>
    <s v=""/>
    <s v=""/>
    <s v="EA FOD PHASE 1-FACILITIES PMT"/>
    <s v="Cost Reallocation"/>
    <s v="EA FOD PHASE 1-FACILITIES PMT"/>
    <s v=""/>
    <x v="23"/>
    <s v="17"/>
    <s v=""/>
  </r>
  <r>
    <d v="2019-06-30T00:00:00"/>
    <s v="A7250690"/>
    <n v="171600"/>
    <s v="NGN"/>
    <s v="NGN"/>
    <s v="EPIC Projects"/>
    <s v="C.NG.EAF.DF.17.001.AC03"/>
    <s v="NGOAT7"/>
    <s v="EPIC Projects"/>
    <x v="81"/>
    <s v="A7210420"/>
    <s v="6"/>
    <s v=""/>
    <s v=""/>
    <n v="560"/>
    <s v="2019"/>
    <s v="213197324"/>
    <s v="103760654"/>
    <s v="Hotels"/>
    <s v=""/>
    <s v=""/>
    <s v=""/>
    <s v=""/>
    <s v="EA FOD PHASE 1-FACILITIES PMT"/>
    <s v="Cost Reallocation"/>
    <s v="EA FOD PHASE 1-FACILITIES PMT"/>
    <s v=""/>
    <x v="23"/>
    <s v="19"/>
    <s v=""/>
  </r>
  <r>
    <d v="2019-07-02T00:00:00"/>
    <s v="A7250690"/>
    <n v="368320.68"/>
    <s v="NGN"/>
    <s v="NGN"/>
    <s v=""/>
    <s v="C.NG.EAF.DF.17.001.AC03"/>
    <s v="NGAOT5"/>
    <s v=""/>
    <x v="30"/>
    <s v=""/>
    <s v="6"/>
    <s v=""/>
    <s v=""/>
    <n v="1201.97"/>
    <s v="2019"/>
    <s v="402693664"/>
    <s v=""/>
    <s v="Hotels"/>
    <s v=""/>
    <s v=""/>
    <s v=""/>
    <s v=""/>
    <s v="EA FOD PHASE 1-FACILITIES PMT"/>
    <s v="TP-OVH20190101TP OVERHEAD         20190630"/>
    <s v="EA FOD PHASE 1-FACILITIES PMT"/>
    <s v="PNTM GM Major Projec"/>
    <x v="23"/>
    <s v="0"/>
    <s v=""/>
  </r>
  <r>
    <d v="2019-08-02T00:00:00"/>
    <s v="A7250690"/>
    <n v="212785.03"/>
    <s v="NGN"/>
    <s v="NGN"/>
    <s v=""/>
    <s v="C.NG.EAF.DF.17.001.AC03"/>
    <s v="NGAOT5"/>
    <s v=""/>
    <x v="34"/>
    <s v=""/>
    <s v="7"/>
    <s v=""/>
    <s v=""/>
    <n v="694.42"/>
    <s v="2019"/>
    <s v="402702862"/>
    <s v=""/>
    <s v="Hotels"/>
    <s v=""/>
    <s v=""/>
    <s v=""/>
    <s v=""/>
    <s v="EA FOD PHASE 1-FACILITIES PMT"/>
    <s v="TP-OVH20190101TP OVERHEAD         20190731"/>
    <s v="EA FOD PHASE 1-FACILITIES PMT"/>
    <s v="PNTM GM Major Projec"/>
    <x v="23"/>
    <s v="0"/>
    <s v=""/>
  </r>
  <r>
    <d v="2019-08-30T00:00:00"/>
    <s v="A7250690"/>
    <n v="43741.5"/>
    <s v="NGN"/>
    <s v="NGN"/>
    <s v="Hotels"/>
    <s v="C.NG.EAF.DF.17.001.AC03"/>
    <s v="NGOAT7"/>
    <s v="Hotels"/>
    <x v="96"/>
    <s v="A7250690"/>
    <s v="8"/>
    <s v=""/>
    <s v=""/>
    <n v="142.71"/>
    <s v="2019"/>
    <s v="213336761"/>
    <s v="103791723"/>
    <s v="Hotels"/>
    <s v=""/>
    <s v=""/>
    <s v=""/>
    <s v=""/>
    <s v="EA FOD PHASE 1-FACILITIES PMT"/>
    <s v="Aug 19 Lagos Hotel Charge"/>
    <s v="EA FOD PHASE 1-FACILITIES PMT"/>
    <s v=""/>
    <x v="23"/>
    <s v="561"/>
    <s v=""/>
  </r>
  <r>
    <d v="2019-08-30T00:00:00"/>
    <s v="A7250690"/>
    <n v="76774.91"/>
    <s v="NGN"/>
    <s v="NGN"/>
    <s v="Hotels"/>
    <s v="C.NG.EAF.DF.17.001.AC03"/>
    <s v="NGOAT7"/>
    <s v="Hotels"/>
    <x v="97"/>
    <s v="A7250690"/>
    <s v="8"/>
    <s v=""/>
    <s v=""/>
    <n v="250.49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3"/>
    <s v=""/>
  </r>
  <r>
    <d v="2019-06-27T00:00:00"/>
    <s v="A7250690"/>
    <n v="30343.08"/>
    <s v="NGN"/>
    <s v="NGN"/>
    <s v="Hotels"/>
    <s v="C.NG.EAF.DF.17.001.AC03"/>
    <s v="NGOAT7"/>
    <s v="Hotels"/>
    <x v="98"/>
    <s v="A7250690"/>
    <s v="6"/>
    <s v=""/>
    <s v=""/>
    <n v="99.03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3"/>
    <s v=""/>
  </r>
  <r>
    <d v="2019-06-27T00:00:00"/>
    <s v="A7250690"/>
    <n v="28495.08"/>
    <s v="NGN"/>
    <s v="NGN"/>
    <s v="Hotels"/>
    <s v="C.NG.EAF.DF.17.001.AC03"/>
    <s v="NGOAT7"/>
    <s v="Hotels"/>
    <x v="99"/>
    <s v="A7250690"/>
    <s v="6"/>
    <s v=""/>
    <s v=""/>
    <n v="93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4"/>
    <s v=""/>
  </r>
  <r>
    <d v="2019-06-27T00:00:00"/>
    <s v="A7250690"/>
    <n v="22552.61"/>
    <s v="NGN"/>
    <s v="NGN"/>
    <s v="Hotels"/>
    <s v="C.NG.EAF.DF.17.001.AC03"/>
    <s v="NGOAT7"/>
    <s v="Hotels"/>
    <x v="100"/>
    <s v="A7250690"/>
    <s v="6"/>
    <s v=""/>
    <s v=""/>
    <n v="73.599999999999994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5"/>
    <s v=""/>
  </r>
  <r>
    <d v="2019-06-27T00:00:00"/>
    <s v="A7250690"/>
    <n v="28033.08"/>
    <s v="NGN"/>
    <s v="NGN"/>
    <s v="Hotels"/>
    <s v="C.NG.EAF.DF.17.001.AC03"/>
    <s v="NGOAT7"/>
    <s v="Hotels"/>
    <x v="101"/>
    <s v="A7250690"/>
    <s v="6"/>
    <s v=""/>
    <s v=""/>
    <n v="91.49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6"/>
    <s v=""/>
  </r>
  <r>
    <d v="2019-08-30T00:00:00"/>
    <s v="A7250690"/>
    <n v="62491.82"/>
    <s v="NGN"/>
    <s v="NGN"/>
    <s v="Hotels"/>
    <s v="C.NG.EAF.DF.17.001.AC03"/>
    <s v="NGOAT7"/>
    <s v="Hotels"/>
    <x v="102"/>
    <s v="A7250690"/>
    <s v="8"/>
    <s v=""/>
    <s v=""/>
    <n v="203.89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0"/>
    <s v=""/>
  </r>
  <r>
    <d v="2019-08-30T00:00:00"/>
    <s v="A7250690"/>
    <n v="72222.53"/>
    <s v="NGN"/>
    <s v="NGN"/>
    <s v="Hotels"/>
    <s v="C.NG.EAF.DF.17.001.AC03"/>
    <s v="NGOAT7"/>
    <s v="Hotels"/>
    <x v="103"/>
    <s v="A7250690"/>
    <s v="8"/>
    <s v=""/>
    <s v=""/>
    <n v="235.63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1"/>
    <s v=""/>
  </r>
  <r>
    <d v="2019-08-30T00:00:00"/>
    <s v="A7250690"/>
    <n v="72688.11"/>
    <s v="NGN"/>
    <s v="NGN"/>
    <s v="Hotels"/>
    <s v="C.NG.EAF.DF.17.001.AC03"/>
    <s v="NGOAT7"/>
    <s v="Hotels"/>
    <x v="104"/>
    <s v="A7250690"/>
    <s v="8"/>
    <s v=""/>
    <s v=""/>
    <n v="237.15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2"/>
    <s v=""/>
  </r>
  <r>
    <d v="2019-08-30T00:00:00"/>
    <s v="A7250690"/>
    <n v="89761.01"/>
    <s v="NGN"/>
    <s v="NGN"/>
    <s v="Hotels"/>
    <s v="C.NG.EAF.DF.17.001.AC03"/>
    <s v="NGOAT7"/>
    <s v="Hotels"/>
    <x v="105"/>
    <s v="A7250690"/>
    <s v="8"/>
    <s v=""/>
    <s v=""/>
    <n v="292.85000000000002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4"/>
    <s v=""/>
  </r>
  <r>
    <d v="2019-08-30T00:00:00"/>
    <s v="A7250690"/>
    <n v="23972.21"/>
    <s v="NGN"/>
    <s v="NGN"/>
    <s v="Hotels"/>
    <s v="C.NG.EAF.DF.17.001.AC03"/>
    <s v="NGOAT7"/>
    <s v="Hotels"/>
    <x v="106"/>
    <s v="A7250690"/>
    <s v="8"/>
    <s v=""/>
    <s v=""/>
    <n v="78.209999999999994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5"/>
    <s v=""/>
  </r>
  <r>
    <d v="2019-08-30T00:00:00"/>
    <s v="A7250690"/>
    <n v="23510.21"/>
    <s v="NGN"/>
    <s v="NGN"/>
    <s v="Hotels"/>
    <s v="C.NG.EAF.DF.17.001.AC03"/>
    <s v="NGOAT7"/>
    <s v="Hotels"/>
    <x v="107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6"/>
    <s v=""/>
  </r>
  <r>
    <d v="2019-08-30T00:00:00"/>
    <s v="A7250690"/>
    <n v="23510.21"/>
    <s v="NGN"/>
    <s v="NGN"/>
    <s v="Hotels"/>
    <s v="C.NG.EAF.DF.17.001.AC03"/>
    <s v="NGOAT7"/>
    <s v="Hotels"/>
    <x v="108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7"/>
    <s v=""/>
  </r>
  <r>
    <d v="2019-08-30T00:00:00"/>
    <s v="A7250690"/>
    <n v="23510.21"/>
    <s v="NGN"/>
    <s v="NGN"/>
    <s v="Hotels"/>
    <s v="C.NG.EAF.DF.17.001.AC03"/>
    <s v="NGOAT7"/>
    <s v="Hotels"/>
    <x v="109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8"/>
    <s v=""/>
  </r>
  <r>
    <d v="2019-08-30T00:00:00"/>
    <s v="A7250690"/>
    <n v="23510.21"/>
    <s v="NGN"/>
    <s v="NGN"/>
    <s v="Hotels"/>
    <s v="C.NG.EAF.DF.17.001.AC03"/>
    <s v="NGOAT7"/>
    <s v="Hotels"/>
    <x v="110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9"/>
    <s v=""/>
  </r>
  <r>
    <d v="2019-08-30T00:00:00"/>
    <s v="A7250690"/>
    <n v="23510.21"/>
    <s v="NGN"/>
    <s v="NGN"/>
    <s v="Hotels"/>
    <s v="C.NG.EAF.DF.17.001.AC03"/>
    <s v="NGOAT7"/>
    <s v="Hotels"/>
    <x v="111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0"/>
    <s v=""/>
  </r>
  <r>
    <d v="2019-08-30T00:00:00"/>
    <s v="A7250690"/>
    <n v="23510.21"/>
    <s v="NGN"/>
    <s v="NGN"/>
    <s v="Hotels"/>
    <s v="C.NG.EAF.DF.17.001.AC03"/>
    <s v="NGOAT7"/>
    <s v="Hotels"/>
    <x v="112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1"/>
    <s v=""/>
  </r>
  <r>
    <d v="2019-08-30T00:00:00"/>
    <s v="A7250690"/>
    <n v="23510.21"/>
    <s v="NGN"/>
    <s v="NGN"/>
    <s v="Hotels"/>
    <s v="C.NG.EAF.DF.17.001.AC03"/>
    <s v="NGOAT7"/>
    <s v="Hotels"/>
    <x v="113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2"/>
    <s v=""/>
  </r>
  <r>
    <d v="2019-08-30T00:00:00"/>
    <s v="A7250690"/>
    <n v="23510.21"/>
    <s v="NGN"/>
    <s v="NGN"/>
    <s v="Hotels"/>
    <s v="C.NG.EAF.DF.17.001.AC03"/>
    <s v="NGOAT7"/>
    <s v="Hotels"/>
    <x v="114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3"/>
    <s v=""/>
  </r>
  <r>
    <d v="2019-08-30T00:00:00"/>
    <s v="A7250690"/>
    <n v="23510.21"/>
    <s v="NGN"/>
    <s v="NGN"/>
    <s v="Hotels"/>
    <s v="C.NG.EAF.DF.17.001.AC03"/>
    <s v="NGOAT7"/>
    <s v="Hotels"/>
    <x v="115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4"/>
    <s v=""/>
  </r>
  <r>
    <d v="2019-08-30T00:00:00"/>
    <s v="A7250690"/>
    <n v="23510.21"/>
    <s v="NGN"/>
    <s v="NGN"/>
    <s v="Hotels"/>
    <s v="C.NG.EAF.DF.17.001.AC03"/>
    <s v="NGOAT7"/>
    <s v="Hotels"/>
    <x v="116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5"/>
    <s v=""/>
  </r>
  <r>
    <d v="2019-08-30T00:00:00"/>
    <s v="A7250690"/>
    <n v="23510.21"/>
    <s v="NGN"/>
    <s v="NGN"/>
    <s v="Hotels"/>
    <s v="C.NG.EAF.DF.17.001.AC03"/>
    <s v="NGOAT7"/>
    <s v="Hotels"/>
    <x v="117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6"/>
    <s v=""/>
  </r>
  <r>
    <d v="2019-08-30T00:00:00"/>
    <s v="A7250690"/>
    <n v="23510.21"/>
    <s v="NGN"/>
    <s v="NGN"/>
    <s v="Hotels"/>
    <s v="C.NG.EAF.DF.17.001.AC03"/>
    <s v="NGOAT7"/>
    <s v="Hotels"/>
    <x v="118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7"/>
    <s v=""/>
  </r>
  <r>
    <d v="2019-08-30T00:00:00"/>
    <s v="A7250690"/>
    <n v="23510.21"/>
    <s v="NGN"/>
    <s v="NGN"/>
    <s v="Hotels"/>
    <s v="C.NG.EAF.DF.17.001.AC03"/>
    <s v="NGOAT7"/>
    <s v="Hotels"/>
    <x v="119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8"/>
    <s v=""/>
  </r>
  <r>
    <d v="2019-08-30T00:00:00"/>
    <s v="A7250690"/>
    <n v="23510.21"/>
    <s v="NGN"/>
    <s v="NGN"/>
    <s v="Hotels"/>
    <s v="C.NG.EAF.DF.17.001.AC03"/>
    <s v="NGOAT7"/>
    <s v="Hotels"/>
    <x v="120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9"/>
    <s v=""/>
  </r>
  <r>
    <d v="2019-08-30T00:00:00"/>
    <s v="A7250690"/>
    <n v="23510.21"/>
    <s v="NGN"/>
    <s v="NGN"/>
    <s v="Hotels"/>
    <s v="C.NG.EAF.DF.17.001.AC03"/>
    <s v="NGOAT7"/>
    <s v="Hotels"/>
    <x v="121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0"/>
    <s v=""/>
  </r>
  <r>
    <d v="2019-08-30T00:00:00"/>
    <s v="A7250690"/>
    <n v="23510.21"/>
    <s v="NGN"/>
    <s v="NGN"/>
    <s v="Hotels"/>
    <s v="C.NG.EAF.DF.17.001.AC03"/>
    <s v="NGOAT7"/>
    <s v="Hotels"/>
    <x v="122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1"/>
    <s v=""/>
  </r>
  <r>
    <d v="2019-08-30T00:00:00"/>
    <s v="A7250690"/>
    <n v="23510.21"/>
    <s v="NGN"/>
    <s v="NGN"/>
    <s v="Hotels"/>
    <s v="C.NG.EAF.DF.17.001.AC03"/>
    <s v="NGOAT7"/>
    <s v="Hotels"/>
    <x v="123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2"/>
    <s v=""/>
  </r>
  <r>
    <d v="2019-08-30T00:00:00"/>
    <s v="A7250690"/>
    <n v="23510.21"/>
    <s v="NGN"/>
    <s v="NGN"/>
    <s v="Hotels"/>
    <s v="C.NG.EAF.DF.17.001.AC03"/>
    <s v="NGOAT7"/>
    <s v="Hotels"/>
    <x v="124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3"/>
    <s v=""/>
  </r>
  <r>
    <d v="2019-08-30T00:00:00"/>
    <s v="A7250690"/>
    <n v="936953.51"/>
    <s v="NGN"/>
    <s v="NGN"/>
    <s v="Hotels"/>
    <s v="C.NG.EAF.DF.17.001.AC03"/>
    <s v="NGOAT7"/>
    <s v="Hotels"/>
    <x v="125"/>
    <s v="A7250690"/>
    <s v="8"/>
    <s v=""/>
    <s v=""/>
    <n v="3056.9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76"/>
    <s v=""/>
  </r>
  <r>
    <d v="2019-09-03T00:00:00"/>
    <s v="A7250690"/>
    <n v="975761.69"/>
    <s v="NGN"/>
    <s v="NGN"/>
    <s v=""/>
    <s v="C.NG.EAF.DF.17.001.AC03"/>
    <s v="NGAOT5"/>
    <s v=""/>
    <x v="35"/>
    <s v=""/>
    <s v="8"/>
    <s v=""/>
    <s v=""/>
    <n v="3183.73"/>
    <s v="2019"/>
    <s v="402712186"/>
    <s v=""/>
    <s v="Hotels"/>
    <s v=""/>
    <s v=""/>
    <s v=""/>
    <s v=""/>
    <s v="EA FOD PHASE 1-FACILITIES PMT"/>
    <s v="TP-OVH20190101TP OVERHEAD         20190831"/>
    <s v="EA FOD PHASE 1-FACILITIES PMT"/>
    <s v="PNTM GM Major Projec"/>
    <x v="23"/>
    <s v="0"/>
    <s v=""/>
  </r>
  <r>
    <d v="2019-10-02T00:00:00"/>
    <s v="A7250690"/>
    <n v="414385.02"/>
    <s v="NGN"/>
    <s v="NGN"/>
    <s v=""/>
    <s v="C.NG.EAF.DF.17.001.AC03"/>
    <s v="NGAOT5"/>
    <s v=""/>
    <x v="31"/>
    <s v=""/>
    <s v="9"/>
    <s v=""/>
    <s v=""/>
    <n v="1352.21"/>
    <s v="2019"/>
    <s v="402720950"/>
    <s v=""/>
    <s v="Hotels"/>
    <s v=""/>
    <s v=""/>
    <s v=""/>
    <s v=""/>
    <s v="EA FOD PHASE 1-FACILITIES PMT"/>
    <s v="TP-OVH20190101TP OVERHEAD         20190930"/>
    <s v="EA FOD PHASE 1-FACILITIES PMT"/>
    <s v="PNTM GM Major Projec"/>
    <x v="23"/>
    <s v="0"/>
    <s v=""/>
  </r>
  <r>
    <d v="2019-01-31T00:00:00"/>
    <s v="A7250690"/>
    <n v="161740"/>
    <s v="NGN"/>
    <s v="NGN"/>
    <s v="Hotels"/>
    <s v="C.NG.EAF.DF.17.001.AC03"/>
    <s v="NGAOT5"/>
    <s v="Hotels"/>
    <x v="126"/>
    <s v="A7250690"/>
    <s v="1"/>
    <s v=""/>
    <s v=""/>
    <n v="528.13"/>
    <s v="2019"/>
    <s v="212858795"/>
    <s v="103690450"/>
    <s v="Hotels"/>
    <s v=""/>
    <s v=""/>
    <s v=""/>
    <s v=""/>
    <s v="EA FOD PHASE 1-FACILITIES PMT"/>
    <s v="Jan.19 Lagos Hotel Charge"/>
    <s v="EA FOD PHASE 1-FACILITIES PMT"/>
    <s v=""/>
    <x v="23"/>
    <s v="385"/>
    <s v=""/>
  </r>
  <r>
    <d v="2019-06-28T00:00:00"/>
    <s v="A7250690"/>
    <n v="90016.01"/>
    <s v="NGN"/>
    <s v="NGN"/>
    <s v="Hotels"/>
    <s v="C.NG.EAF.DF.17.001.AC03"/>
    <s v="NGOAT7"/>
    <s v="Hotels"/>
    <x v="127"/>
    <s v="A7250690"/>
    <s v="6"/>
    <s v=""/>
    <s v=""/>
    <n v="293.79000000000002"/>
    <s v="2019"/>
    <s v="213191899"/>
    <s v="103760400"/>
    <s v="Hotels"/>
    <s v=""/>
    <s v=""/>
    <s v=""/>
    <s v=""/>
    <s v="EA FOD PHASE 1-FACILITIES PMT"/>
    <s v="June 19 Lagos Hotel Charg"/>
    <s v="EA FOD PHASE 1-FACILITIES PMT"/>
    <s v=""/>
    <x v="23"/>
    <s v="278"/>
    <s v=""/>
  </r>
  <r>
    <d v="2019-09-27T00:00:00"/>
    <s v="A7250690"/>
    <n v="94867.99"/>
    <s v="NGN"/>
    <s v="NGN"/>
    <s v="Hotels"/>
    <s v="C.NG.EAF.DF.17.001.AC03"/>
    <s v="NGOAT7"/>
    <s v="Hotels"/>
    <x v="128"/>
    <s v="A7250690"/>
    <s v="9"/>
    <s v=""/>
    <s v=""/>
    <n v="309.57"/>
    <s v="2019"/>
    <s v="213402318"/>
    <s v="103804546"/>
    <s v="Hotels"/>
    <s v=""/>
    <s v=""/>
    <s v=""/>
    <s v=""/>
    <s v="EA FOD PHASE 1-FACILITIES PMT"/>
    <s v="Sept 19 PH Hotels Chargeb"/>
    <s v="EA FOD PHASE 1-FACILITIES PMT"/>
    <s v=""/>
    <x v="23"/>
    <s v="193"/>
    <s v=""/>
  </r>
  <r>
    <d v="2019-09-27T00:00:00"/>
    <s v="A7250690"/>
    <n v="101767.99"/>
    <s v="NGN"/>
    <s v="NGN"/>
    <s v="Hotels"/>
    <s v="C.NG.EAF.DF.17.001.AC03"/>
    <s v="NGOAT7"/>
    <s v="Hotels"/>
    <x v="129"/>
    <s v="A7250690"/>
    <s v="9"/>
    <s v=""/>
    <s v=""/>
    <n v="332.09"/>
    <s v="2019"/>
    <s v="213402318"/>
    <s v="103804546"/>
    <s v="Hotels"/>
    <s v=""/>
    <s v=""/>
    <s v=""/>
    <s v=""/>
    <s v="EA FOD PHASE 1-FACILITIES PMT"/>
    <s v="Sept 19 PH Hotels Chargeb"/>
    <s v="EA FOD PHASE 1-FACILITIES PMT"/>
    <s v=""/>
    <x v="23"/>
    <s v="194"/>
    <s v=""/>
  </r>
  <r>
    <d v="2019-09-27T00:00:00"/>
    <s v="A7250690"/>
    <n v="128647.99"/>
    <s v="NGN"/>
    <s v="NGN"/>
    <s v="Hotels"/>
    <s v="C.NG.EAF.DF.17.001.AC03"/>
    <s v="NGOAT7"/>
    <s v="Hotels"/>
    <x v="130"/>
    <s v="A7250690"/>
    <s v="9"/>
    <s v=""/>
    <s v=""/>
    <n v="419.8"/>
    <s v="2019"/>
    <s v="213402318"/>
    <s v="103804546"/>
    <s v="Hotels"/>
    <s v=""/>
    <s v=""/>
    <s v=""/>
    <s v=""/>
    <s v="EA FOD PHASE 1-FACILITIES PMT"/>
    <s v="Sept 19 PH Hotels Chargeb"/>
    <s v="EA FOD PHASE 1-FACILITIES PMT"/>
    <s v=""/>
    <x v="23"/>
    <s v="195"/>
    <s v=""/>
  </r>
  <r>
    <d v="2019-09-27T00:00:00"/>
    <s v="A7250690"/>
    <n v="278735.2"/>
    <s v="NGN"/>
    <s v="NGN"/>
    <s v="Hotels"/>
    <s v="C.NG.EAF.DF.17.001.AC03"/>
    <s v="NGOAT7"/>
    <s v="Hotels"/>
    <x v="131"/>
    <s v="A7250690"/>
    <s v="9"/>
    <s v=""/>
    <s v=""/>
    <n v="909.57"/>
    <s v="2019"/>
    <s v="213406362"/>
    <s v="103804779"/>
    <s v="Hotels"/>
    <s v=""/>
    <s v=""/>
    <s v=""/>
    <s v=""/>
    <s v="EA FOD PHASE 1-FACILITIES PMT"/>
    <s v="Sept 19 Lagos Hotel Charg"/>
    <s v="EA FOD PHASE 1-FACILITIES PMT"/>
    <s v=""/>
    <x v="23"/>
    <s v="67"/>
    <s v=""/>
  </r>
  <r>
    <d v="2019-09-27T00:00:00"/>
    <s v="A7250690"/>
    <n v="271415.2"/>
    <s v="NGN"/>
    <s v="NGN"/>
    <s v="Hotels"/>
    <s v="C.NG.EAF.DF.17.001.AC03"/>
    <s v="NGOAT7"/>
    <s v="Hotels"/>
    <x v="132"/>
    <s v="A7250690"/>
    <s v="9"/>
    <s v=""/>
    <s v=""/>
    <n v="885.68"/>
    <s v="2019"/>
    <s v="213406362"/>
    <s v="103804779"/>
    <s v="Hotels"/>
    <s v=""/>
    <s v=""/>
    <s v=""/>
    <s v=""/>
    <s v="EA FOD PHASE 1-FACILITIES PMT"/>
    <s v="Sept 19 Lagos Hotel Charg"/>
    <s v="EA FOD PHASE 1-FACILITIES PMT"/>
    <s v=""/>
    <x v="23"/>
    <s v="68"/>
    <s v=""/>
  </r>
  <r>
    <d v="2019-09-30T00:00:00"/>
    <s v="A7250690"/>
    <n v="318900"/>
    <s v="NGN"/>
    <s v="NGN"/>
    <s v="EPIC Projects"/>
    <s v="C.NG.EAF.DF.17.001.AC03"/>
    <s v="NGOAT7"/>
    <s v="EPIC Projects"/>
    <x v="133"/>
    <s v="A7210420"/>
    <s v="9"/>
    <s v=""/>
    <s v=""/>
    <n v="1040.6300000000001"/>
    <s v="2019"/>
    <s v="213407297"/>
    <s v="103804975"/>
    <s v="Hotels"/>
    <s v=""/>
    <s v=""/>
    <s v=""/>
    <s v=""/>
    <s v="EA FOD PHASE 1-FACILITIES PMT"/>
    <s v="Cost Reallocation"/>
    <s v="EA FOD PHASE 1-FACILITIES PMT"/>
    <s v=""/>
    <x v="23"/>
    <s v="3"/>
    <s v=""/>
  </r>
  <r>
    <d v="2019-07-02T00:00:00"/>
    <s v="A7260040"/>
    <n v="12826.33"/>
    <s v="NGN"/>
    <s v="NGN"/>
    <s v=""/>
    <s v="C.NG.EAF.DF.17.001.AC03"/>
    <s v="NGAOT5"/>
    <s v=""/>
    <x v="30"/>
    <s v=""/>
    <s v="6"/>
    <s v=""/>
    <s v=""/>
    <n v="41.85"/>
    <s v="2019"/>
    <s v="402693664"/>
    <s v=""/>
    <s v="Subscription Fees"/>
    <s v=""/>
    <s v=""/>
    <s v=""/>
    <s v=""/>
    <s v="EA FOD PHASE 1-FACILITIES PMT"/>
    <s v="TP-OVH20190101TP OVERHEAD         20190630"/>
    <s v="EA FOD PHASE 1-FACILITIES PMT"/>
    <s v="PNTM GM Major Projec"/>
    <x v="24"/>
    <s v="0"/>
    <s v=""/>
  </r>
  <r>
    <d v="2019-09-03T00:00:00"/>
    <s v="A7260040"/>
    <n v="290.98"/>
    <s v="USD"/>
    <s v="NGN"/>
    <s v=""/>
    <s v="C.NG.EAF.DF.17.001.AC03"/>
    <s v="NGAOT5"/>
    <s v=""/>
    <x v="35"/>
    <s v=""/>
    <s v="8"/>
    <s v=""/>
    <s v=""/>
    <n v="290.98"/>
    <s v="2019"/>
    <s v="402712186"/>
    <s v=""/>
    <s v="Subscription Fees"/>
    <s v=""/>
    <s v=""/>
    <s v=""/>
    <s v=""/>
    <s v="EA FOD PHASE 1-FACILITIES PMT"/>
    <s v="TP-OVH20190101TP OVERHEAD         20190831"/>
    <s v="EA FOD PHASE 1-FACILITIES PMT"/>
    <s v="PNTM GM Major Projec"/>
    <x v="24"/>
    <s v="0"/>
    <s v=""/>
  </r>
  <r>
    <d v="2019-10-02T00:00:00"/>
    <s v="A7260070"/>
    <n v="-59855.040000000001"/>
    <s v="NGN"/>
    <s v="NGN"/>
    <s v=""/>
    <s v="C.NG.EAF.DF.17.001.AC03"/>
    <s v="NGAOT5"/>
    <s v=""/>
    <x v="31"/>
    <s v=""/>
    <s v="9"/>
    <s v=""/>
    <s v=""/>
    <n v="-195.35"/>
    <s v="2019"/>
    <s v="402720950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10-02T00:00:00"/>
    <s v="A7260070"/>
    <n v="195.35"/>
    <s v="USD"/>
    <s v="NGN"/>
    <s v=""/>
    <s v="C.NG.EAF.DF.17.001.AC03"/>
    <s v="NGAOT5"/>
    <s v=""/>
    <x v="31"/>
    <s v=""/>
    <s v="9"/>
    <s v=""/>
    <s v=""/>
    <n v="195.35"/>
    <s v="2019"/>
    <s v="402720950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03-04T00:00:00"/>
    <s v="A7260110"/>
    <n v="0"/>
    <s v="USD"/>
    <s v="NGN"/>
    <s v=""/>
    <s v="C.NG.EAF.DF.17.001.AC03"/>
    <s v="NGAAIJ"/>
    <s v=""/>
    <x v="33"/>
    <s v=""/>
    <s v="2"/>
    <s v=""/>
    <s v=""/>
    <n v="0"/>
    <s v="2019"/>
    <s v="402658251"/>
    <s v=""/>
    <s v="Manpower Sv Generic"/>
    <s v=""/>
    <s v=""/>
    <s v=""/>
    <s v=""/>
    <s v="EA FOD PHASE 1-FACILITIES PMT"/>
    <s v="TP-OVH20190101TP OVERHEAD         20190228"/>
    <s v="EA FOD PHASE 1-FACILITIES PMT"/>
    <s v="PNTM GM Major Projec"/>
    <x v="26"/>
    <s v="0"/>
    <s v=""/>
  </r>
  <r>
    <d v="2019-04-02T00:00:00"/>
    <s v="A7260110"/>
    <n v="0"/>
    <s v="USD"/>
    <s v="NGN"/>
    <s v=""/>
    <s v="C.NG.EAF.DF.17.001.AC03"/>
    <s v="NGAAIJ"/>
    <s v=""/>
    <x v="28"/>
    <s v=""/>
    <s v="3"/>
    <s v=""/>
    <s v=""/>
    <n v="0"/>
    <s v="2019"/>
    <s v="402666248"/>
    <s v=""/>
    <s v="Manpower Sv Generic"/>
    <s v=""/>
    <s v=""/>
    <s v=""/>
    <s v=""/>
    <s v="EA FOD PHASE 1-FACILITIES PMT"/>
    <s v="TP-OVH20190101TP OVERHEAD         20190331"/>
    <s v="EA FOD PHASE 1-FACILITIES PMT"/>
    <s v="PNTM GM Major Projec"/>
    <x v="26"/>
    <s v="0"/>
    <s v=""/>
  </r>
  <r>
    <d v="2019-09-03T00:00:00"/>
    <s v="A7260110"/>
    <n v="0"/>
    <s v="USD"/>
    <s v="NGN"/>
    <s v=""/>
    <s v="C.NG.EAF.DF.17.001.AC03"/>
    <s v="NGAOT5"/>
    <s v=""/>
    <x v="35"/>
    <s v=""/>
    <s v="8"/>
    <s v=""/>
    <s v=""/>
    <n v="0"/>
    <s v="2019"/>
    <s v="402712186"/>
    <s v=""/>
    <s v="Manpower Sv Generic"/>
    <s v=""/>
    <s v=""/>
    <s v=""/>
    <s v=""/>
    <s v="EA FOD PHASE 1-FACILITIES PMT"/>
    <s v="TP-OVH20190101TP OVERHEAD         20190831"/>
    <s v="EA FOD PHASE 1-FACILITIES PMT"/>
    <s v="PNTM GM Major Projec"/>
    <x v="26"/>
    <s v="0"/>
    <s v=""/>
  </r>
  <r>
    <d v="2019-07-02T00:00:00"/>
    <s v="A7260330"/>
    <n v="685.33"/>
    <s v="NGN"/>
    <s v="NGN"/>
    <s v=""/>
    <s v="C.NG.EAF.DF.17.001.AC03"/>
    <s v="NGAOT5"/>
    <s v=""/>
    <x v="30"/>
    <s v=""/>
    <s v="6"/>
    <s v=""/>
    <s v=""/>
    <n v="2.25"/>
    <s v="2019"/>
    <s v="402693664"/>
    <s v=""/>
    <s v="Office Equipment"/>
    <s v=""/>
    <s v=""/>
    <s v=""/>
    <s v=""/>
    <s v="EA FOD PHASE 1-FACILITIES PMT"/>
    <s v="TP-OVH20190101TP OVERHEAD         20190630"/>
    <s v="EA FOD PHASE 1-FACILITIES PMT"/>
    <s v="PNTM GM Major Projec"/>
    <x v="27"/>
    <s v="0"/>
    <s v=""/>
  </r>
  <r>
    <d v="2019-03-04T00:00:00"/>
    <s v="A7260350"/>
    <n v="2547.87"/>
    <s v="NGN"/>
    <s v="NGN"/>
    <s v=""/>
    <s v="C.NG.EAF.DF.17.001.AC03"/>
    <s v="NGAAIJ"/>
    <s v=""/>
    <x v="33"/>
    <s v=""/>
    <s v="2"/>
    <s v=""/>
    <s v=""/>
    <n v="8.35"/>
    <s v="2019"/>
    <s v="402658251"/>
    <s v=""/>
    <s v="Reprographics"/>
    <s v=""/>
    <s v=""/>
    <s v=""/>
    <s v=""/>
    <s v="EA FOD PHASE 1-FACILITIES PMT"/>
    <s v="TP-OVH20190101TP OVERHEAD         20190228"/>
    <s v="EA FOD PHASE 1-FACILITIES PMT"/>
    <s v="PNTM GM Major Projec"/>
    <x v="28"/>
    <s v="0"/>
    <s v=""/>
  </r>
  <r>
    <d v="2019-06-04T00:00:00"/>
    <s v="A7260350"/>
    <n v="4942.37"/>
    <s v="NGN"/>
    <s v="NGN"/>
    <s v=""/>
    <s v="C.NG.EAF.DF.17.001.AC03"/>
    <s v="NGAOT5"/>
    <s v=""/>
    <x v="29"/>
    <s v=""/>
    <s v="5"/>
    <s v=""/>
    <s v=""/>
    <n v="16.2"/>
    <s v="2019"/>
    <s v="402684919"/>
    <s v=""/>
    <s v="Reprographics"/>
    <s v=""/>
    <s v=""/>
    <s v=""/>
    <s v=""/>
    <s v="EA FOD PHASE 1-FACILITIES PMT"/>
    <s v="TP-OVH20190101TP OVERHEAD         20190531"/>
    <s v="EA FOD PHASE 1-FACILITIES PMT"/>
    <s v="PNTM GM Major Projec"/>
    <x v="28"/>
    <s v="0"/>
    <s v=""/>
  </r>
  <r>
    <d v="2019-08-02T00:00:00"/>
    <s v="A7260350"/>
    <n v="1086.1500000000001"/>
    <s v="NGN"/>
    <s v="NGN"/>
    <s v=""/>
    <s v="C.NG.EAF.DF.17.001.AC03"/>
    <s v="NGAOT5"/>
    <s v=""/>
    <x v="34"/>
    <s v=""/>
    <s v="7"/>
    <s v=""/>
    <s v=""/>
    <n v="3.56"/>
    <s v="2019"/>
    <s v="402702862"/>
    <s v=""/>
    <s v="Reprographics"/>
    <s v=""/>
    <s v=""/>
    <s v=""/>
    <s v=""/>
    <s v="EA FOD PHASE 1-FACILITIES PMT"/>
    <s v="TP-OVH20190101TP OVERHEAD         20190731"/>
    <s v="EA FOD PHASE 1-FACILITIES PMT"/>
    <s v="PNTM GM Major Projec"/>
    <x v="28"/>
    <s v="0"/>
    <s v=""/>
  </r>
  <r>
    <d v="2019-09-03T00:00:00"/>
    <s v="A7260350"/>
    <n v="5237.46"/>
    <s v="NGN"/>
    <s v="NGN"/>
    <s v=""/>
    <s v="C.NG.EAF.DF.17.001.AC03"/>
    <s v="NGAOT5"/>
    <s v=""/>
    <x v="35"/>
    <s v=""/>
    <s v="8"/>
    <s v=""/>
    <s v=""/>
    <n v="17.170000000000002"/>
    <s v="2019"/>
    <s v="402712186"/>
    <s v=""/>
    <s v="Reprographics"/>
    <s v=""/>
    <s v=""/>
    <s v=""/>
    <s v=""/>
    <s v="EA FOD PHASE 1-FACILITIES PMT"/>
    <s v="TP-OVH20190101TP OVERHEAD         20190831"/>
    <s v="EA FOD PHASE 1-FACILITIES PMT"/>
    <s v="PNTM GM Major Projec"/>
    <x v="28"/>
    <s v="0"/>
    <s v=""/>
  </r>
  <r>
    <d v="2019-10-02T00:00:00"/>
    <s v="A7260350"/>
    <n v="5237.46"/>
    <s v="NGN"/>
    <s v="NGN"/>
    <s v=""/>
    <s v="C.NG.EAF.DF.17.001.AC03"/>
    <s v="NGAOT5"/>
    <s v=""/>
    <x v="31"/>
    <s v=""/>
    <s v="9"/>
    <s v=""/>
    <s v=""/>
    <n v="17.170000000000002"/>
    <s v="2019"/>
    <s v="402720950"/>
    <s v=""/>
    <s v="Reprographics"/>
    <s v=""/>
    <s v=""/>
    <s v=""/>
    <s v=""/>
    <s v="EA FOD PHASE 1-FACILITIES PMT"/>
    <s v="TP-OVH20190101TP OVERHEAD         20190930"/>
    <s v="EA FOD PHASE 1-FACILITIES PMT"/>
    <s v="PNTM GM Major Projec"/>
    <x v="28"/>
    <s v="0"/>
    <s v=""/>
  </r>
  <r>
    <d v="2019-02-28T00:00:00"/>
    <s v="A7260350"/>
    <n v="259578.9"/>
    <s v="NGN"/>
    <s v="NGN"/>
    <s v="Office Equipment"/>
    <s v="C.NG.EAF.DF.17.001.AC03"/>
    <s v="NGAOT5"/>
    <s v="Office Equipment Services"/>
    <x v="134"/>
    <s v="A7260330"/>
    <s v="2"/>
    <s v=""/>
    <s v=""/>
    <n v="851.08"/>
    <s v="2019"/>
    <s v="212919107"/>
    <s v="103704444"/>
    <s v="Reprographics"/>
    <s v=""/>
    <s v=""/>
    <s v=""/>
    <s v=""/>
    <s v="EA FOD PHASE 1-FACILITIES PMT"/>
    <s v="FEB 2019 reallocation jou"/>
    <s v="EA FOD PHASE 1-FACILITIES PMT"/>
    <s v=""/>
    <x v="28"/>
    <s v="70"/>
    <s v=""/>
  </r>
  <r>
    <d v="2018-12-31T00:00:00"/>
    <s v="A7260550"/>
    <n v="-44022.5"/>
    <s v="NGN"/>
    <s v="NGN"/>
    <s v="Manpower Sv Generic"/>
    <s v="C.NG.EAF.DF.17.001.AC03"/>
    <s v="NGAOT5"/>
    <s v="Manpower Services Generic"/>
    <x v="39"/>
    <s v="A7260110"/>
    <s v="12"/>
    <s v=""/>
    <s v=""/>
    <n v="-144.03"/>
    <s v="2018"/>
    <s v="212797169"/>
    <s v="103676859"/>
    <s v="Catering"/>
    <s v=""/>
    <s v=""/>
    <s v=""/>
    <s v=""/>
    <s v="EA FOD PHASE 1-FACILITIES PMT"/>
    <s v="Cost Reallocation"/>
    <s v="EA FOD PHASE 1-FACILITIES PMT"/>
    <s v=""/>
    <x v="29"/>
    <s v="320"/>
    <s v=""/>
  </r>
  <r>
    <d v="2018-08-31T00:00:00"/>
    <s v="A7260550"/>
    <n v="44022.5"/>
    <s v="NGN"/>
    <s v="NGN"/>
    <s v="Catering"/>
    <s v="C.NG.EAF.DF.17.001.AC03"/>
    <s v="NGDFAC"/>
    <s v="Catering"/>
    <x v="135"/>
    <s v="A7260550"/>
    <s v="8"/>
    <s v=""/>
    <s v=""/>
    <n v="144.03"/>
    <s v="2018"/>
    <s v="212503560"/>
    <s v="103611476"/>
    <s v="Catering"/>
    <s v=""/>
    <s v=""/>
    <s v=""/>
    <s v=""/>
    <s v="EA FOD PHASE 1-FACILITIES PMT"/>
    <s v="Aug 18 PH Catering CB"/>
    <s v="EA FOD PHASE 1-FACILITIES PMT"/>
    <s v=""/>
    <x v="29"/>
    <s v="421"/>
    <s v=""/>
  </r>
  <r>
    <d v="2019-04-02T00:00:00"/>
    <s v="A7260550"/>
    <n v="29728.16"/>
    <s v="NGN"/>
    <s v="NGN"/>
    <s v=""/>
    <s v="C.NG.EAF.DF.17.001.AC03"/>
    <s v="NGAAIJ"/>
    <s v=""/>
    <x v="28"/>
    <s v=""/>
    <s v="3"/>
    <s v=""/>
    <s v=""/>
    <n v="97.02"/>
    <s v="2019"/>
    <s v="402666248"/>
    <s v=""/>
    <s v="Catering"/>
    <s v=""/>
    <s v=""/>
    <s v=""/>
    <s v=""/>
    <s v="EA FOD PHASE 1-FACILITIES PMT"/>
    <s v="TP-OVH20190101TP OVERHEAD         20190331"/>
    <s v="EA FOD PHASE 1-FACILITIES PMT"/>
    <s v="PNTM GM Major Projec"/>
    <x v="29"/>
    <s v="0"/>
    <s v=""/>
  </r>
  <r>
    <d v="2019-05-03T00:00:00"/>
    <s v="A7260550"/>
    <n v="7050.71"/>
    <s v="NGN"/>
    <s v="NGN"/>
    <s v=""/>
    <s v="C.NG.EAF.DF.17.001.AC03"/>
    <s v="NGAOT5"/>
    <s v=""/>
    <x v="32"/>
    <s v=""/>
    <s v="4"/>
    <s v=""/>
    <s v=""/>
    <n v="23"/>
    <s v="2019"/>
    <s v="402675821"/>
    <s v=""/>
    <s v="Catering"/>
    <s v=""/>
    <s v=""/>
    <s v=""/>
    <s v=""/>
    <s v="EA FOD PHASE 1-FACILITIES PMT"/>
    <s v="TP-OVH20190101TP OVERHEAD         20190430"/>
    <s v="EA FOD PHASE 1-FACILITIES PMT"/>
    <s v="PNTM GM Major Projec"/>
    <x v="29"/>
    <s v="0"/>
    <s v=""/>
  </r>
  <r>
    <d v="2019-06-04T00:00:00"/>
    <s v="A7260550"/>
    <n v="224680.95"/>
    <s v="NGN"/>
    <s v="NGN"/>
    <s v=""/>
    <s v="C.NG.EAF.DF.17.001.AC03"/>
    <s v="NGAOT5"/>
    <s v=""/>
    <x v="29"/>
    <s v=""/>
    <s v="5"/>
    <s v=""/>
    <s v=""/>
    <n v="733.18"/>
    <s v="2019"/>
    <s v="402684919"/>
    <s v=""/>
    <s v="Catering"/>
    <s v=""/>
    <s v=""/>
    <s v=""/>
    <s v=""/>
    <s v="EA FOD PHASE 1-FACILITIES PMT"/>
    <s v="TP-OVH20190101TP OVERHEAD         20190531"/>
    <s v="EA FOD PHASE 1-FACILITIES PMT"/>
    <s v="PNTM GM Major Projec"/>
    <x v="29"/>
    <s v="0"/>
    <s v=""/>
  </r>
  <r>
    <d v="2019-06-30T00:00:00"/>
    <s v="A7260550"/>
    <n v="978374"/>
    <s v="NGN"/>
    <s v="NGN"/>
    <s v="EPIC Projects"/>
    <s v="C.NG.EAF.DF.17.001.AC03"/>
    <s v="NGOAT7"/>
    <s v="EPIC Projects"/>
    <x v="39"/>
    <s v="A7210420"/>
    <s v="6"/>
    <s v=""/>
    <s v=""/>
    <n v="3193"/>
    <s v="2019"/>
    <s v="213197324"/>
    <s v="103760654"/>
    <s v="Catering"/>
    <s v=""/>
    <s v=""/>
    <s v=""/>
    <s v=""/>
    <s v="EA FOD PHASE 1-FACILITIES PMT"/>
    <s v="Cost Reallocation"/>
    <s v="EA FOD PHASE 1-FACILITIES PMT"/>
    <s v=""/>
    <x v="29"/>
    <s v="7"/>
    <s v=""/>
  </r>
  <r>
    <d v="2019-06-30T00:00:00"/>
    <s v="A7260550"/>
    <n v="173420"/>
    <s v="NGN"/>
    <s v="NGN"/>
    <s v="EPIC Projects"/>
    <s v="C.NG.EAF.DF.17.001.AC03"/>
    <s v="NGOAT7"/>
    <s v="EPIC Projects"/>
    <x v="39"/>
    <s v="A7210420"/>
    <s v="6"/>
    <s v=""/>
    <s v=""/>
    <n v="566"/>
    <s v="2019"/>
    <s v="213197324"/>
    <s v="103760654"/>
    <s v="Catering"/>
    <s v=""/>
    <s v=""/>
    <s v=""/>
    <s v=""/>
    <s v="EA FOD PHASE 1-FACILITIES PMT"/>
    <s v="Cost Reallocation"/>
    <s v="EA FOD PHASE 1-FACILITIES PMT"/>
    <s v=""/>
    <x v="29"/>
    <s v="9"/>
    <s v=""/>
  </r>
  <r>
    <d v="2019-07-02T00:00:00"/>
    <s v="A7260550"/>
    <n v="23176.09"/>
    <s v="NGN"/>
    <s v="NGN"/>
    <s v=""/>
    <s v="C.NG.EAF.DF.17.001.AC03"/>
    <s v="NGAOT5"/>
    <s v=""/>
    <x v="30"/>
    <s v=""/>
    <s v="6"/>
    <s v=""/>
    <s v=""/>
    <n v="75.64"/>
    <s v="2019"/>
    <s v="402693664"/>
    <s v=""/>
    <s v="Catering"/>
    <s v=""/>
    <s v=""/>
    <s v=""/>
    <s v=""/>
    <s v="EA FOD PHASE 1-FACILITIES PMT"/>
    <s v="TP-OVH20190101TP OVERHEAD         20190630"/>
    <s v="EA FOD PHASE 1-FACILITIES PMT"/>
    <s v="PNTM GM Major Projec"/>
    <x v="29"/>
    <s v="0"/>
    <s v=""/>
  </r>
  <r>
    <d v="2019-08-02T00:00:00"/>
    <s v="A7260550"/>
    <n v="22682.83"/>
    <s v="NGN"/>
    <s v="NGN"/>
    <s v=""/>
    <s v="C.NG.EAF.DF.17.001.AC03"/>
    <s v="NGAOT5"/>
    <s v=""/>
    <x v="34"/>
    <s v=""/>
    <s v="7"/>
    <s v=""/>
    <s v=""/>
    <n v="74.040000000000006"/>
    <s v="2019"/>
    <s v="402702862"/>
    <s v=""/>
    <s v="Catering"/>
    <s v=""/>
    <s v=""/>
    <s v=""/>
    <s v=""/>
    <s v="EA FOD PHASE 1-FACILITIES PMT"/>
    <s v="TP-OVH20190101TP OVERHEAD         20190731"/>
    <s v="EA FOD PHASE 1-FACILITIES PMT"/>
    <s v="PNTM GM Major Projec"/>
    <x v="29"/>
    <s v="0"/>
    <s v=""/>
  </r>
  <r>
    <d v="2019-09-03T00:00:00"/>
    <s v="A7260550"/>
    <n v="1473.91"/>
    <s v="NGN"/>
    <s v="NGN"/>
    <s v=""/>
    <s v="C.NG.EAF.DF.17.001.AC03"/>
    <s v="NGAOT5"/>
    <s v=""/>
    <x v="35"/>
    <s v=""/>
    <s v="8"/>
    <s v=""/>
    <s v=""/>
    <n v="4.8099999999999996"/>
    <s v="2019"/>
    <s v="402712186"/>
    <s v=""/>
    <s v="Catering"/>
    <s v=""/>
    <s v=""/>
    <s v=""/>
    <s v=""/>
    <s v="EA FOD PHASE 1-FACILITIES PMT"/>
    <s v="TP-OVH20190101TP OVERHEAD         20190831"/>
    <s v="EA FOD PHASE 1-FACILITIES PMT"/>
    <s v="PNTM GM Major Projec"/>
    <x v="29"/>
    <s v="0"/>
    <s v=""/>
  </r>
  <r>
    <d v="2019-10-02T00:00:00"/>
    <s v="A7260550"/>
    <n v="222864.23"/>
    <s v="NGN"/>
    <s v="NGN"/>
    <s v=""/>
    <s v="C.NG.EAF.DF.17.001.AC03"/>
    <s v="NGAOT5"/>
    <s v=""/>
    <x v="31"/>
    <s v=""/>
    <s v="9"/>
    <s v=""/>
    <s v=""/>
    <n v="727.25"/>
    <s v="2019"/>
    <s v="402720950"/>
    <s v=""/>
    <s v="Catering"/>
    <s v=""/>
    <s v=""/>
    <s v=""/>
    <s v=""/>
    <s v="EA FOD PHASE 1-FACILITIES PMT"/>
    <s v="TP-OVH20190101TP OVERHEAD         20190930"/>
    <s v="EA FOD PHASE 1-FACILITIES PMT"/>
    <s v="PNTM GM Major Projec"/>
    <x v="29"/>
    <s v="0"/>
    <s v=""/>
  </r>
  <r>
    <d v="2019-06-27T00:00:00"/>
    <s v="A7260550"/>
    <n v="38640"/>
    <s v="NGN"/>
    <s v="NGN"/>
    <s v="Catering"/>
    <s v="C.NG.EAF.DF.17.001.AC03"/>
    <s v="NGOAT7"/>
    <s v="Catering"/>
    <x v="136"/>
    <s v="A7260550"/>
    <s v="6"/>
    <s v=""/>
    <s v=""/>
    <n v="126.11"/>
    <s v="2019"/>
    <s v="213191633"/>
    <s v="103760009"/>
    <s v="Catering"/>
    <s v=""/>
    <s v=""/>
    <s v=""/>
    <s v=""/>
    <s v="EA FOD PHASE 1-FACILITIES PMT"/>
    <s v="June.19 Warri Catering CB"/>
    <s v="EA FOD PHASE 1-FACILITIES PMT"/>
    <s v=""/>
    <x v="29"/>
    <s v="160"/>
    <s v=""/>
  </r>
  <r>
    <d v="2019-09-27T00:00:00"/>
    <s v="A7260550"/>
    <n v="1260"/>
    <s v="NGN"/>
    <s v="NGN"/>
    <s v="Catering"/>
    <s v="C.NG.EAF.DF.17.001.AC03"/>
    <s v="NGOAT7"/>
    <s v="Catering"/>
    <x v="137"/>
    <s v="A7260550"/>
    <s v="9"/>
    <s v=""/>
    <s v=""/>
    <n v="4.1100000000000003"/>
    <s v="2019"/>
    <s v="213402277"/>
    <s v="103804539"/>
    <s v="Catering"/>
    <s v=""/>
    <s v=""/>
    <s v=""/>
    <s v=""/>
    <s v="EA FOD PHASE 1-FACILITIES PMT"/>
    <s v="Sept 19 PH Catering CB"/>
    <s v="EA FOD PHASE 1-FACILITIES PMT"/>
    <s v=""/>
    <x v="29"/>
    <s v="305"/>
    <s v=""/>
  </r>
  <r>
    <d v="2019-09-27T00:00:00"/>
    <s v="A7260550"/>
    <n v="30714.6"/>
    <s v="NGN"/>
    <s v="NGN"/>
    <s v="Catering"/>
    <s v="C.NG.EAF.DF.17.001.AC03"/>
    <s v="NGOAT7"/>
    <s v="Catering"/>
    <x v="138"/>
    <s v="A7260550"/>
    <s v="9"/>
    <s v=""/>
    <s v=""/>
    <n v="100.23"/>
    <s v="2019"/>
    <s v="213402277"/>
    <s v="103804539"/>
    <s v="Catering"/>
    <s v=""/>
    <s v=""/>
    <s v=""/>
    <s v=""/>
    <s v="EA FOD PHASE 1-FACILITIES PMT"/>
    <s v="Sept 19 PH Catering CB"/>
    <s v="EA FOD PHASE 1-FACILITIES PMT"/>
    <s v=""/>
    <x v="29"/>
    <s v="306"/>
    <s v=""/>
  </r>
  <r>
    <d v="2019-03-29T00:00:00"/>
    <s v="A7260550"/>
    <n v="54096"/>
    <s v="NGN"/>
    <s v="NGN"/>
    <s v="Catering"/>
    <s v="C.NG.EAF.DF.17.001.AC03"/>
    <s v="NGOAT7"/>
    <s v="Catering"/>
    <x v="139"/>
    <s v="A7260550"/>
    <s v="3"/>
    <s v=""/>
    <s v=""/>
    <n v="176.53"/>
    <s v="2019"/>
    <s v="212986439"/>
    <s v="103716380"/>
    <s v="Catering"/>
    <s v=""/>
    <s v=""/>
    <s v=""/>
    <s v=""/>
    <s v="EA FOD PHASE 1-FACILITIES PMT"/>
    <s v="Mar.19 Warri Catering CB"/>
    <s v="EA FOD PHASE 1-FACILITIES PMT"/>
    <s v=""/>
    <x v="29"/>
    <s v="23"/>
    <s v=""/>
  </r>
  <r>
    <d v="2019-05-31T00:00:00"/>
    <s v="A7260550"/>
    <n v="51748.2"/>
    <s v="NGN"/>
    <s v="NGN"/>
    <s v="Catering"/>
    <s v="C.NG.EAF.DF.17.001.AC03"/>
    <s v="NGOAT7"/>
    <s v="Catering"/>
    <x v="140"/>
    <s v="A7260550"/>
    <s v="5"/>
    <s v=""/>
    <s v=""/>
    <n v="168.86"/>
    <s v="2019"/>
    <s v="213122232"/>
    <s v="103746487"/>
    <s v="Catering"/>
    <s v=""/>
    <s v=""/>
    <s v=""/>
    <s v=""/>
    <s v="EA FOD PHASE 1-FACILITIES PMT"/>
    <s v="May 19 PH Catering CB"/>
    <s v="EA FOD PHASE 1-FACILITIES PMT"/>
    <s v=""/>
    <x v="29"/>
    <s v="550"/>
    <s v=""/>
  </r>
  <r>
    <d v="2019-05-31T00:00:00"/>
    <s v="A7260550"/>
    <n v="43243.199999999997"/>
    <s v="NGN"/>
    <s v="NGN"/>
    <s v="Catering"/>
    <s v="C.NG.EAF.DF.17.001.AC03"/>
    <s v="NGOAT7"/>
    <s v="Catering"/>
    <x v="141"/>
    <s v="A7260550"/>
    <s v="5"/>
    <s v=""/>
    <s v=""/>
    <n v="141.11000000000001"/>
    <s v="2019"/>
    <s v="213122232"/>
    <s v="103746487"/>
    <s v="Catering"/>
    <s v=""/>
    <s v=""/>
    <s v=""/>
    <s v=""/>
    <s v="EA FOD PHASE 1-FACILITIES PMT"/>
    <s v="May 19 PH Catering CB"/>
    <s v="EA FOD PHASE 1-FACILITIES PMT"/>
    <s v=""/>
    <x v="29"/>
    <s v="551"/>
    <s v=""/>
  </r>
  <r>
    <d v="2019-10-02T00:00:00"/>
    <s v="A7410070"/>
    <n v="10.68"/>
    <s v="USD"/>
    <s v="NGN"/>
    <s v=""/>
    <s v="C.NG.EAF.DF.17.001.AC03"/>
    <s v="NGAOT5"/>
    <s v=""/>
    <x v="31"/>
    <s v=""/>
    <s v="9"/>
    <s v=""/>
    <s v=""/>
    <n v="10.68"/>
    <s v="2019"/>
    <s v="402720950"/>
    <s v=""/>
    <s v="Shop &amp; Weld Eqpt,Gen"/>
    <s v=""/>
    <s v=""/>
    <s v=""/>
    <s v=""/>
    <s v="EA FOD PHASE 1-FACILITIES PMT"/>
    <s v="TP-OVH20190101TP OVERHEAD         20190930"/>
    <s v="EA FOD PHASE 1-FACILITIES PMT"/>
    <s v="PNTM GM Major Projec"/>
    <x v="30"/>
    <s v="0"/>
    <s v=""/>
  </r>
  <r>
    <d v="2019-09-27T00:00:00"/>
    <s v="A7410100"/>
    <n v="0"/>
    <s v="NGN"/>
    <s v="NGN"/>
    <s v=""/>
    <s v="C.NG.EAF.DF.17.001.AC03"/>
    <s v="NGAOT5"/>
    <s v=""/>
    <x v="49"/>
    <s v=""/>
    <s v="9"/>
    <s v=""/>
    <s v=""/>
    <n v="-0.01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09-27T00:00:00"/>
    <s v="A7410100"/>
    <n v="13384.76"/>
    <s v="USD"/>
    <s v="NGN"/>
    <s v=""/>
    <s v="C.NG.EAF.DF.17.001.AC03"/>
    <s v="NGAOT5"/>
    <s v=""/>
    <x v="49"/>
    <s v=""/>
    <s v="9"/>
    <s v=""/>
    <s v=""/>
    <n v="13384.76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10-02T00:00:00"/>
    <s v="A7410110"/>
    <n v="8.6199999999999992"/>
    <s v="USD"/>
    <s v="NGN"/>
    <s v=""/>
    <s v="C.NG.EAF.DF.17.001.AC03"/>
    <s v="NGAOT5"/>
    <s v=""/>
    <x v="31"/>
    <s v=""/>
    <s v="9"/>
    <s v=""/>
    <s v=""/>
    <n v="8.6199999999999992"/>
    <s v="2019"/>
    <s v="402720950"/>
    <s v=""/>
    <s v="Fasteners"/>
    <s v=""/>
    <s v=""/>
    <s v=""/>
    <s v=""/>
    <s v="EA FOD PHASE 1-FACILITIES PMT"/>
    <s v="TP-OVH20190101TP OVERHEAD         20190930"/>
    <s v="EA FOD PHASE 1-FACILITIES PMT"/>
    <s v="PNTM GM Major Projec"/>
    <x v="31"/>
    <s v="0"/>
    <s v=""/>
  </r>
  <r>
    <d v="2019-05-03T00:00:00"/>
    <s v="A7410130"/>
    <n v="1.96"/>
    <s v="USD"/>
    <s v="NGN"/>
    <s v=""/>
    <s v="C.NG.EAF.DF.17.001.AC03"/>
    <s v="NGAOT5"/>
    <s v=""/>
    <x v="32"/>
    <s v=""/>
    <s v="4"/>
    <s v=""/>
    <s v=""/>
    <n v="1.96"/>
    <s v="2019"/>
    <s v="402675821"/>
    <s v=""/>
    <s v="Packing/Joint/Gasket"/>
    <s v=""/>
    <s v=""/>
    <s v=""/>
    <s v=""/>
    <s v="EA FOD PHASE 1-FACILITIES PMT"/>
    <s v="TP-OVH20190101TP OVERHEAD         20190430"/>
    <s v="EA FOD PHASE 1-FACILITIES PMT"/>
    <s v="PNTM GM Major Projec"/>
    <x v="32"/>
    <s v="0"/>
    <s v=""/>
  </r>
  <r>
    <d v="2019-05-03T00:00:00"/>
    <s v="A7440190"/>
    <n v="5.9"/>
    <s v="USD"/>
    <s v="NGN"/>
    <s v=""/>
    <s v="C.NG.EAF.DF.17.001.AC03"/>
    <s v="NGAOT5"/>
    <s v=""/>
    <x v="32"/>
    <s v=""/>
    <s v="4"/>
    <s v=""/>
    <s v=""/>
    <n v="5.9"/>
    <s v="2019"/>
    <s v="402675821"/>
    <s v=""/>
    <s v="Cable &amp; Accessories"/>
    <s v=""/>
    <s v=""/>
    <s v=""/>
    <s v=""/>
    <s v="EA FOD PHASE 1-FACILITIES PMT"/>
    <s v="TP-OVH20190101TP OVERHEAD         20190430"/>
    <s v="EA FOD PHASE 1-FACILITIES PMT"/>
    <s v="PNTM GM Major Projec"/>
    <x v="33"/>
    <s v="0"/>
    <s v=""/>
  </r>
  <r>
    <d v="2019-09-23T00:00:00"/>
    <s v="A7440190"/>
    <n v="7"/>
    <s v="USD"/>
    <s v="NGN"/>
    <s v="EPIC Projects"/>
    <s v="C.NG.EAF.DF.17.001.AC03"/>
    <s v="NGOAT7"/>
    <s v="EPIC Projects"/>
    <x v="38"/>
    <s v="A7210420"/>
    <s v="9"/>
    <s v=""/>
    <s v=""/>
    <n v="7"/>
    <s v="2019"/>
    <s v="213398856"/>
    <s v="103804217"/>
    <s v="Cable &amp; Accessories"/>
    <s v=""/>
    <s v=""/>
    <s v=""/>
    <s v=""/>
    <s v="EA FOD PHASE 1-FACILITIES PMT"/>
    <s v="Cost Reallocation"/>
    <s v="EA FOD PHASE 1-FACILITIES PMT"/>
    <s v=""/>
    <x v="33"/>
    <s v="31"/>
    <s v=""/>
  </r>
  <r>
    <d v="2019-10-02T00:00:00"/>
    <s v="A7440190"/>
    <n v="-8108.72"/>
    <s v="NGN"/>
    <s v="NGN"/>
    <s v=""/>
    <s v="C.NG.EAF.DF.17.001.AC03"/>
    <s v="NGAOT5"/>
    <s v=""/>
    <x v="31"/>
    <s v=""/>
    <s v="9"/>
    <s v=""/>
    <s v=""/>
    <n v="-26.46"/>
    <s v="2019"/>
    <s v="402720950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9-10-02T00:00:00"/>
    <s v="A7440190"/>
    <n v="26.46"/>
    <s v="USD"/>
    <s v="NGN"/>
    <s v=""/>
    <s v="C.NG.EAF.DF.17.001.AC03"/>
    <s v="NGAOT5"/>
    <s v=""/>
    <x v="31"/>
    <s v=""/>
    <s v="9"/>
    <s v=""/>
    <s v=""/>
    <n v="26.46"/>
    <s v="2019"/>
    <s v="402720950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8-03-28T00:00:00"/>
    <s v="A7450020"/>
    <n v="8785.2099999999991"/>
    <s v="NGN"/>
    <s v="NGN"/>
    <s v="Sals &amp; wages"/>
    <s v="C.NG.EAF.DF.17.001.AC03"/>
    <s v="NGAAIJ"/>
    <s v="Salaries &amp; Wages"/>
    <x v="142"/>
    <s v="A7010010"/>
    <s v="3"/>
    <s v=""/>
    <s v=""/>
    <n v="28.79"/>
    <s v="2018"/>
    <s v="212178866"/>
    <s v="103543634"/>
    <s v="Telephones &amp; Access."/>
    <s v=""/>
    <s v=""/>
    <s v=""/>
    <s v=""/>
    <s v="EA FOD PHASE 1-FACILITIES PMT"/>
    <s v="Cost reallocation"/>
    <s v="EA FOD PHASE 1-FACILITIES PMT"/>
    <s v=""/>
    <x v="34"/>
    <s v="50"/>
    <s v=""/>
  </r>
  <r>
    <d v="2019-05-03T00:00:00"/>
    <s v="A7460010"/>
    <n v="13.82"/>
    <s v="USD"/>
    <s v="NGN"/>
    <s v=""/>
    <s v="C.NG.EAF.DF.17.001.AC03"/>
    <s v="NGAOT5"/>
    <s v=""/>
    <x v="32"/>
    <s v=""/>
    <s v="4"/>
    <s v=""/>
    <s v=""/>
    <n v="13.82"/>
    <s v="2019"/>
    <s v="402675821"/>
    <s v=""/>
    <s v="Laborat. Requisites"/>
    <s v=""/>
    <s v=""/>
    <s v=""/>
    <s v=""/>
    <s v="EA FOD PHASE 1-FACILITIES PMT"/>
    <s v="TP-OVH20190101TP OVERHEAD         20190430"/>
    <s v="EA FOD PHASE 1-FACILITIES PMT"/>
    <s v="PNTM GM Major Projec"/>
    <x v="35"/>
    <s v="0"/>
    <s v=""/>
  </r>
  <r>
    <d v="2019-09-23T00:00:00"/>
    <s v="A7460010"/>
    <n v="-3928"/>
    <s v="NGN"/>
    <s v="NGN"/>
    <s v="Sals &amp; wages"/>
    <s v="C.NG.EAF.DF.17.001.AC03"/>
    <s v="NGOAT7"/>
    <s v="Salaries &amp; Wages"/>
    <x v="40"/>
    <s v="A7010010"/>
    <s v="9"/>
    <s v=""/>
    <s v=""/>
    <n v="-13"/>
    <s v="2019"/>
    <s v="213399215"/>
    <s v="103804219"/>
    <s v="Laborat. Requisites"/>
    <s v=""/>
    <s v=""/>
    <s v=""/>
    <s v=""/>
    <s v="EA FOD PHASE 1-FACILITIES PMT"/>
    <s v="Cost Reallocation"/>
    <s v="EA FOD PHASE 1-FACILITIES PMT"/>
    <s v=""/>
    <x v="35"/>
    <s v="44"/>
    <s v=""/>
  </r>
  <r>
    <d v="2019-09-23T00:00:00"/>
    <s v="A7460010"/>
    <n v="-1"/>
    <s v="USD"/>
    <s v="NGN"/>
    <s v="EPIC Projects"/>
    <s v="C.NG.EAF.DF.17.001.AC03"/>
    <s v="NGOAT7"/>
    <s v="EPIC Projects"/>
    <x v="40"/>
    <s v="A7210420"/>
    <s v="9"/>
    <s v=""/>
    <s v=""/>
    <n v="-1"/>
    <s v="2019"/>
    <s v="213398856"/>
    <s v="103804217"/>
    <s v="Laborat. Requisites"/>
    <s v=""/>
    <s v=""/>
    <s v=""/>
    <s v=""/>
    <s v="EA FOD PHASE 1-FACILITIES PMT"/>
    <s v="Cost Reallocation"/>
    <s v="EA FOD PHASE 1-FACILITIES PMT"/>
    <s v=""/>
    <x v="35"/>
    <s v="30"/>
    <s v=""/>
  </r>
  <r>
    <d v="2019-10-02T00:00:00"/>
    <s v="A7460010"/>
    <n v="-25970.400000000001"/>
    <s v="NGN"/>
    <s v="NGN"/>
    <s v=""/>
    <s v="C.NG.EAF.DF.17.001.AC03"/>
    <s v="NGAOT5"/>
    <s v=""/>
    <x v="31"/>
    <s v=""/>
    <s v="9"/>
    <s v=""/>
    <s v=""/>
    <n v="-84.75"/>
    <s v="2019"/>
    <s v="402720950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d v="2019-10-02T00:00:00"/>
    <s v="A7460010"/>
    <n v="84.75"/>
    <s v="USD"/>
    <s v="NGN"/>
    <s v=""/>
    <s v="C.NG.EAF.DF.17.001.AC03"/>
    <s v="NGAOT5"/>
    <s v=""/>
    <x v="31"/>
    <s v=""/>
    <s v="9"/>
    <s v=""/>
    <s v=""/>
    <n v="84.75"/>
    <s v="2019"/>
    <s v="402720950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d v="2019-06-30T00:00:00"/>
    <s v="A7460060"/>
    <n v="17412"/>
    <s v="NGN"/>
    <s v="NGN"/>
    <s v="EPIC Projects"/>
    <s v="C.NG.EAF.DF.17.001.AC03"/>
    <s v="NGOAT7"/>
    <s v="EPIC Projects"/>
    <x v="143"/>
    <s v="A7210420"/>
    <s v="6"/>
    <s v=""/>
    <s v=""/>
    <n v="57"/>
    <s v="2019"/>
    <s v="213197324"/>
    <s v="103760654"/>
    <s v="Fire/Safety/Env. Eqp"/>
    <s v=""/>
    <s v=""/>
    <s v=""/>
    <s v=""/>
    <s v="EA FOD PHASE 1-FACILITIES PMT"/>
    <s v="Cost Reallocation"/>
    <s v="EA FOD PHASE 1-FACILITIES PMT"/>
    <s v=""/>
    <x v="36"/>
    <s v="11"/>
    <s v=""/>
  </r>
  <r>
    <d v="2019-06-30T00:00:00"/>
    <s v="A7460060"/>
    <n v="127"/>
    <s v="USD"/>
    <s v="NGN"/>
    <s v="EPIC Projects"/>
    <s v="C.NG.EAF.DF.17.001.AC03"/>
    <s v="NGOAT7"/>
    <s v="EPIC Projects"/>
    <x v="143"/>
    <s v="A7210420"/>
    <s v="6"/>
    <s v=""/>
    <s v=""/>
    <n v="127"/>
    <s v="2019"/>
    <s v="213197325"/>
    <s v="103760655"/>
    <s v="Fire/Safety/Env. Eqp"/>
    <s v=""/>
    <s v=""/>
    <s v=""/>
    <s v=""/>
    <s v="EA FOD PHASE 1-FACILITIES PMT"/>
    <s v="Cost Reallocation"/>
    <s v="EA FOD PHASE 1-FACILITIES PMT"/>
    <s v=""/>
    <x v="36"/>
    <s v="15"/>
    <s v=""/>
  </r>
  <r>
    <d v="2019-04-02T00:00:00"/>
    <s v="A7490010"/>
    <n v="652"/>
    <s v="NGN"/>
    <s v="NGN"/>
    <s v=""/>
    <s v="C.NG.EAF.DF.17.001.AC03"/>
    <s v="NGAAIJ"/>
    <s v=""/>
    <x v="28"/>
    <s v=""/>
    <s v="3"/>
    <s v=""/>
    <s v=""/>
    <n v="2.13"/>
    <s v="2019"/>
    <s v="402666248"/>
    <s v=""/>
    <s v="Fuel, Gasol/Diesel"/>
    <s v=""/>
    <s v=""/>
    <s v=""/>
    <s v=""/>
    <s v="EA FOD PHASE 1-FACILITIES PMT"/>
    <s v="TP-OVH20190101TP OVERHEAD         20190331"/>
    <s v="EA FOD PHASE 1-FACILITIES PMT"/>
    <s v="PNTM GM Major Projec"/>
    <x v="37"/>
    <s v="0"/>
    <s v=""/>
  </r>
  <r>
    <d v="2019-05-03T00:00:00"/>
    <s v="A7490010"/>
    <n v="1649.56"/>
    <s v="NGN"/>
    <s v="NGN"/>
    <s v=""/>
    <s v="C.NG.EAF.DF.17.001.AC03"/>
    <s v="NGAOT5"/>
    <s v=""/>
    <x v="32"/>
    <s v=""/>
    <s v="4"/>
    <s v=""/>
    <s v=""/>
    <n v="5.38"/>
    <s v="2019"/>
    <s v="402675821"/>
    <s v=""/>
    <s v="Fuel, Gasol/Diesel"/>
    <s v=""/>
    <s v=""/>
    <s v=""/>
    <s v=""/>
    <s v="EA FOD PHASE 1-FACILITIES PMT"/>
    <s v="TP-OVH20190101TP OVERHEAD         20190430"/>
    <s v="EA FOD PHASE 1-FACILITIES PMT"/>
    <s v="PNTM GM Major Projec"/>
    <x v="37"/>
    <s v="0"/>
    <s v=""/>
  </r>
  <r>
    <d v="2019-06-04T00:00:00"/>
    <s v="A7490010"/>
    <n v="997.56"/>
    <s v="NGN"/>
    <s v="NGN"/>
    <s v=""/>
    <s v="C.NG.EAF.DF.17.001.AC03"/>
    <s v="NGAOT5"/>
    <s v=""/>
    <x v="29"/>
    <s v=""/>
    <s v="5"/>
    <s v=""/>
    <s v=""/>
    <n v="3.26"/>
    <s v="2019"/>
    <s v="402684919"/>
    <s v=""/>
    <s v="Fuel, Gasol/Diesel"/>
    <s v=""/>
    <s v=""/>
    <s v=""/>
    <s v=""/>
    <s v="EA FOD PHASE 1-FACILITIES PMT"/>
    <s v="TP-OVH20190101TP OVERHEAD         20190531"/>
    <s v="EA FOD PHASE 1-FACILITIES PMT"/>
    <s v="PNTM GM Major Projec"/>
    <x v="37"/>
    <s v="0"/>
    <s v=""/>
  </r>
  <r>
    <d v="2019-07-02T00:00:00"/>
    <s v="A7490010"/>
    <n v="1486.56"/>
    <s v="NGN"/>
    <s v="NGN"/>
    <s v=""/>
    <s v="C.NG.EAF.DF.17.001.AC03"/>
    <s v="NGAOT5"/>
    <s v=""/>
    <x v="30"/>
    <s v=""/>
    <s v="6"/>
    <s v=""/>
    <s v=""/>
    <n v="4.8499999999999996"/>
    <s v="2019"/>
    <s v="402693664"/>
    <s v=""/>
    <s v="Fuel, Gasol/Diesel"/>
    <s v=""/>
    <s v=""/>
    <s v=""/>
    <s v=""/>
    <s v="EA FOD PHASE 1-FACILITIES PMT"/>
    <s v="TP-OVH20190101TP OVERHEAD         20190630"/>
    <s v="EA FOD PHASE 1-FACILITIES PMT"/>
    <s v="PNTM GM Major Projec"/>
    <x v="37"/>
    <s v="0"/>
    <s v=""/>
  </r>
  <r>
    <d v="2019-08-02T00:00:00"/>
    <s v="A7490010"/>
    <n v="2077.4"/>
    <s v="NGN"/>
    <s v="NGN"/>
    <s v=""/>
    <s v="C.NG.EAF.DF.17.001.AC03"/>
    <s v="NGAOT5"/>
    <s v=""/>
    <x v="34"/>
    <s v=""/>
    <s v="7"/>
    <s v=""/>
    <s v=""/>
    <n v="6.78"/>
    <s v="2019"/>
    <s v="402702862"/>
    <s v=""/>
    <s v="Fuel, Gasol/Diesel"/>
    <s v=""/>
    <s v=""/>
    <s v=""/>
    <s v=""/>
    <s v="EA FOD PHASE 1-FACILITIES PMT"/>
    <s v="TP-OVH20190101TP OVERHEAD         20190731"/>
    <s v="EA FOD PHASE 1-FACILITIES PMT"/>
    <s v="PNTM GM Major Projec"/>
    <x v="37"/>
    <s v="0"/>
    <s v=""/>
  </r>
  <r>
    <d v="2019-09-03T00:00:00"/>
    <s v="A7490010"/>
    <n v="489"/>
    <s v="NGN"/>
    <s v="NGN"/>
    <s v=""/>
    <s v="C.NG.EAF.DF.17.001.AC03"/>
    <s v="NGAOT5"/>
    <s v=""/>
    <x v="35"/>
    <s v=""/>
    <s v="8"/>
    <s v=""/>
    <s v=""/>
    <n v="1.6"/>
    <s v="2019"/>
    <s v="402712186"/>
    <s v=""/>
    <s v="Fuel, Gasol/Diesel"/>
    <s v=""/>
    <s v=""/>
    <s v=""/>
    <s v=""/>
    <s v="EA FOD PHASE 1-FACILITIES PMT"/>
    <s v="TP-OVH20190101TP OVERHEAD         20190831"/>
    <s v="EA FOD PHASE 1-FACILITIES PMT"/>
    <s v="PNTM GM Major Projec"/>
    <x v="37"/>
    <s v="0"/>
    <s v=""/>
  </r>
  <r>
    <d v="2019-10-02T00:00:00"/>
    <s v="A7490010"/>
    <n v="4636.32"/>
    <s v="NGN"/>
    <s v="NGN"/>
    <s v=""/>
    <s v="C.NG.EAF.DF.17.001.AC03"/>
    <s v="NGAOT5"/>
    <s v=""/>
    <x v="31"/>
    <s v=""/>
    <s v="9"/>
    <s v=""/>
    <s v=""/>
    <n v="15.13"/>
    <s v="2019"/>
    <s v="402720950"/>
    <s v=""/>
    <s v="Fuel, Gasol/Diesel"/>
    <s v=""/>
    <s v=""/>
    <s v=""/>
    <s v=""/>
    <s v="EA FOD PHASE 1-FACILITIES PMT"/>
    <s v="TP-OVH20190101TP OVERHEAD         20190930"/>
    <s v="EA FOD PHASE 1-FACILITIES PMT"/>
    <s v="PNTM GM Major Projec"/>
    <x v="37"/>
    <s v="0"/>
    <s v=""/>
  </r>
  <r>
    <d v="2019-04-02T00:00:00"/>
    <s v="A7910020"/>
    <n v="1016"/>
    <s v="USD"/>
    <s v="NGN"/>
    <s v=""/>
    <s v="C.NG.EAF.DF.17.001.AC03"/>
    <s v="NGAAIJ"/>
    <s v=""/>
    <x v="28"/>
    <s v=""/>
    <s v="3"/>
    <s v=""/>
    <s v=""/>
    <n v="1016"/>
    <s v="2019"/>
    <s v="402666248"/>
    <s v=""/>
    <s v="Government Fees"/>
    <s v=""/>
    <s v=""/>
    <s v=""/>
    <s v=""/>
    <s v="EA FOD PHASE 1-FACILITIES PMT"/>
    <s v="TP-OVH20190101TP OVERHEAD         20190331"/>
    <s v="EA FOD PHASE 1-FACILITIES PMT"/>
    <s v="PNTM GM Major Projec"/>
    <x v="38"/>
    <s v="0"/>
    <s v=""/>
  </r>
  <r>
    <d v="2019-08-04T00:00:00"/>
    <s v="A7910020"/>
    <n v="115525.67"/>
    <s v="USD"/>
    <s v="NGN"/>
    <s v="DEPARTMENT OF PETROLEUM RESOUR"/>
    <s v="C.NG.EAF.DF.17.001.AC03"/>
    <s v="NGLDI7"/>
    <s v="DEPARTMENT OF PETROLEUM RESOUR"/>
    <x v="144"/>
    <s v="661043"/>
    <s v="8"/>
    <s v=""/>
    <s v=""/>
    <n v="115525.67"/>
    <s v="2019"/>
    <s v="213327069"/>
    <s v="1900312372"/>
    <s v="Government Fees"/>
    <s v=""/>
    <s v=""/>
    <s v=""/>
    <s v=""/>
    <s v="EA FOD PHASE 1-FACILITIES PMT"/>
    <s v="EBEM MARCEL"/>
    <s v="EA FOD PHASE 1-FACILITIES PMT"/>
    <s v=""/>
    <x v="38"/>
    <s v="2"/>
    <s v="DEPARTMENT OF PETROLEUM RESOUR"/>
  </r>
  <r>
    <d v="2019-07-23T00:00:00"/>
    <s v="A7911610"/>
    <n v="49660.55"/>
    <s v="NGN"/>
    <s v="NGN"/>
    <s v="FBN NGN Pri Venture"/>
    <s v="C.NG.EAF.DF.17.001.AC03"/>
    <s v="NGGOD8"/>
    <s v="FBN - NGN - Primary Venture A/c"/>
    <x v="145"/>
    <s v="A2947320"/>
    <s v="7"/>
    <s v=""/>
    <s v=""/>
    <n v="162.08000000000001"/>
    <s v="2019"/>
    <s v="213258687"/>
    <s v="2001325247"/>
    <s v="Cexp - Courtesy/Hom"/>
    <s v=""/>
    <s v=""/>
    <s v=""/>
    <s v=""/>
    <s v="EA FOD PHASE 1-FACILITIES PMT"/>
    <s v="FBN Main JV NGN Acct"/>
    <s v="EA FOD PHASE 1-FACILITIES PMT"/>
    <s v=""/>
    <x v="39"/>
    <s v="3"/>
    <s v=""/>
  </r>
  <r>
    <d v="2019-07-23T00:00:00"/>
    <s v="A7911610"/>
    <n v="45469.45"/>
    <s v="NGN"/>
    <s v="NGN"/>
    <s v="FBN NGN Pri Venture"/>
    <s v="C.NG.EAF.DF.17.001.AC03"/>
    <s v="NGGOD8"/>
    <s v="FBN - NGN - Primary Venture A/c"/>
    <x v="145"/>
    <s v="A2947320"/>
    <s v="7"/>
    <s v=""/>
    <s v=""/>
    <n v="148.4"/>
    <s v="2019"/>
    <s v="213258687"/>
    <s v="2001325247"/>
    <s v="Cexp - Courtesy/Hom"/>
    <s v=""/>
    <s v=""/>
    <s v=""/>
    <s v=""/>
    <s v="EA FOD PHASE 1-FACILITIES PMT"/>
    <s v="FBN Main JV NGN Acct"/>
    <s v="EA FOD PHASE 1-FACILITIES PMT"/>
    <s v=""/>
    <x v="39"/>
    <s v="4"/>
    <s v=""/>
  </r>
  <r>
    <d v="2019-03-04T00:00:00"/>
    <s v="A7912210"/>
    <n v="26124"/>
    <s v="NGN"/>
    <s v="NGN"/>
    <s v=""/>
    <s v="C.NG.EAF.DF.17.001.AC03"/>
    <s v="NGAAIJ"/>
    <s v=""/>
    <x v="33"/>
    <s v=""/>
    <s v="2"/>
    <s v=""/>
    <s v=""/>
    <n v="85.27"/>
    <s v="2019"/>
    <s v="402658251"/>
    <s v=""/>
    <s v="Sexp-Gen"/>
    <s v=""/>
    <s v=""/>
    <s v=""/>
    <s v=""/>
    <s v="EA FOD PHASE 1-FACILITIES PMT"/>
    <s v="TP-OVH20190101TP OVERHEAD         20190228"/>
    <s v="EA FOD PHASE 1-FACILITIES PMT"/>
    <s v="PNTM GM Major Projec"/>
    <x v="40"/>
    <s v="0"/>
    <s v=""/>
  </r>
  <r>
    <d v="2019-04-02T00:00:00"/>
    <s v="A7912210"/>
    <n v="21148"/>
    <s v="NGN"/>
    <s v="NGN"/>
    <s v=""/>
    <s v="C.NG.EAF.DF.17.001.AC03"/>
    <s v="NGAAIJ"/>
    <s v=""/>
    <x v="28"/>
    <s v=""/>
    <s v="3"/>
    <s v=""/>
    <s v=""/>
    <n v="69.010000000000005"/>
    <s v="2019"/>
    <s v="402666248"/>
    <s v=""/>
    <s v="Sexp-Gen"/>
    <s v=""/>
    <s v=""/>
    <s v=""/>
    <s v=""/>
    <s v="EA FOD PHASE 1-FACILITIES PMT"/>
    <s v="TP-OVH20190101TP OVERHEAD         20190331"/>
    <s v="EA FOD PHASE 1-FACILITIES PMT"/>
    <s v="PNTM GM Major Projec"/>
    <x v="40"/>
    <s v="0"/>
    <s v=""/>
  </r>
  <r>
    <d v="2019-06-04T00:00:00"/>
    <s v="A7912210"/>
    <n v="57224"/>
    <s v="NGN"/>
    <s v="NGN"/>
    <s v=""/>
    <s v="C.NG.EAF.DF.17.001.AC03"/>
    <s v="NGAOT5"/>
    <s v=""/>
    <x v="29"/>
    <s v=""/>
    <s v="5"/>
    <s v=""/>
    <s v=""/>
    <n v="186.73"/>
    <s v="2019"/>
    <s v="402684919"/>
    <s v=""/>
    <s v="Sexp-Gen"/>
    <s v=""/>
    <s v=""/>
    <s v=""/>
    <s v=""/>
    <s v="EA FOD PHASE 1-FACILITIES PMT"/>
    <s v="TP-OVH20190101TP OVERHEAD         20190531"/>
    <s v="EA FOD PHASE 1-FACILITIES PMT"/>
    <s v="PNTM GM Major Projec"/>
    <x v="40"/>
    <s v="0"/>
    <s v=""/>
  </r>
  <r>
    <d v="2019-07-02T00:00:00"/>
    <s v="A7912210"/>
    <n v="26124"/>
    <s v="NGN"/>
    <s v="NGN"/>
    <s v=""/>
    <s v="C.NG.EAF.DF.17.001.AC03"/>
    <s v="NGAOT5"/>
    <s v=""/>
    <x v="30"/>
    <s v=""/>
    <s v="6"/>
    <s v=""/>
    <s v=""/>
    <n v="85.26"/>
    <s v="2019"/>
    <s v="402693664"/>
    <s v=""/>
    <s v="Sexp-Gen"/>
    <s v=""/>
    <s v=""/>
    <s v=""/>
    <s v=""/>
    <s v="EA FOD PHASE 1-FACILITIES PMT"/>
    <s v="TP-OVH20190101TP OVERHEAD         20190630"/>
    <s v="EA FOD PHASE 1-FACILITIES PMT"/>
    <s v="PNTM GM Major Projec"/>
    <x v="40"/>
    <s v="0"/>
    <s v=""/>
  </r>
  <r>
    <d v="2019-08-02T00:00:00"/>
    <s v="A7912210"/>
    <n v="27368"/>
    <s v="NGN"/>
    <s v="NGN"/>
    <s v=""/>
    <s v="C.NG.EAF.DF.17.001.AC03"/>
    <s v="NGAOT5"/>
    <s v=""/>
    <x v="34"/>
    <s v=""/>
    <s v="7"/>
    <s v=""/>
    <s v=""/>
    <n v="89.33"/>
    <s v="2019"/>
    <s v="402702862"/>
    <s v=""/>
    <s v="Sexp-Gen"/>
    <s v=""/>
    <s v=""/>
    <s v=""/>
    <s v=""/>
    <s v="EA FOD PHASE 1-FACILITIES PMT"/>
    <s v="TP-OVH20190101TP OVERHEAD         20190731"/>
    <s v="EA FOD PHASE 1-FACILITIES PMT"/>
    <s v="PNTM GM Major Projec"/>
    <x v="40"/>
    <s v="0"/>
    <s v=""/>
  </r>
  <r>
    <d v="2019-09-03T00:00:00"/>
    <s v="A7912210"/>
    <n v="24880"/>
    <s v="NGN"/>
    <s v="NGN"/>
    <s v=""/>
    <s v="C.NG.EAF.DF.17.001.AC03"/>
    <s v="NGAOT5"/>
    <s v=""/>
    <x v="35"/>
    <s v=""/>
    <s v="8"/>
    <s v=""/>
    <s v=""/>
    <n v="81.17"/>
    <s v="2019"/>
    <s v="402712186"/>
    <s v=""/>
    <s v="Sexp-Gen"/>
    <s v=""/>
    <s v=""/>
    <s v=""/>
    <s v=""/>
    <s v="EA FOD PHASE 1-FACILITIES PMT"/>
    <s v="TP-OVH20190101TP OVERHEAD         20190831"/>
    <s v="EA FOD PHASE 1-FACILITIES PMT"/>
    <s v="PNTM GM Major Projec"/>
    <x v="40"/>
    <s v="0"/>
    <s v=""/>
  </r>
  <r>
    <d v="2019-10-02T00:00:00"/>
    <s v="A7912210"/>
    <n v="27368"/>
    <s v="NGN"/>
    <s v="NGN"/>
    <s v=""/>
    <s v="C.NG.EAF.DF.17.001.AC03"/>
    <s v="NGAOT5"/>
    <s v=""/>
    <x v="31"/>
    <s v=""/>
    <s v="9"/>
    <s v=""/>
    <s v=""/>
    <n v="89.31"/>
    <s v="2019"/>
    <s v="402720950"/>
    <s v=""/>
    <s v="Sexp-Gen"/>
    <s v=""/>
    <s v=""/>
    <s v=""/>
    <s v=""/>
    <s v="EA FOD PHASE 1-FACILITIES PMT"/>
    <s v="TP-OVH20190101TP OVERHEAD         20190930"/>
    <s v="EA FOD PHASE 1-FACILITIES PMT"/>
    <s v="PNTM GM Major Projec"/>
    <x v="40"/>
    <s v="0"/>
    <s v=""/>
  </r>
  <r>
    <d v="2019-03-29T00:00:00"/>
    <s v="A7912210"/>
    <n v="62200"/>
    <s v="NGN"/>
    <s v="NGN"/>
    <s v="Sexp-Gen"/>
    <s v="C.NG.EAF.DF.17.001.AC03"/>
    <s v="NGAOT5"/>
    <s v="Security Expenditure Generic"/>
    <x v="146"/>
    <s v="A7912210"/>
    <s v="3"/>
    <s v=""/>
    <s v=""/>
    <n v="202.97"/>
    <s v="2019"/>
    <s v="212986542"/>
    <s v="103716392"/>
    <s v="Sexp-Gen"/>
    <s v=""/>
    <s v=""/>
    <s v=""/>
    <s v=""/>
    <s v="EA FOD PHASE 1-FACILITIES PMT"/>
    <s v="MARCH 2019 SECURITY Escor"/>
    <s v="EA FOD PHASE 1-FACILITIES PMT"/>
    <s v=""/>
    <x v="40"/>
    <s v="61"/>
    <s v=""/>
  </r>
  <r>
    <d v="2019-05-06T00:00:00"/>
    <s v="A7912210"/>
    <n v="28000"/>
    <s v="NGN"/>
    <s v="NGN"/>
    <s v="Sexp-Gen"/>
    <s v="C.NG.EAF.DF.17.001.AC03"/>
    <s v="NGOAT7"/>
    <s v="Security Expenditure Generic"/>
    <x v="147"/>
    <s v="A7912210"/>
    <s v="5"/>
    <s v=""/>
    <s v=""/>
    <n v="91.37"/>
    <s v="2019"/>
    <s v="213097444"/>
    <s v="103733050"/>
    <s v="Sexp-Gen"/>
    <s v=""/>
    <s v=""/>
    <s v=""/>
    <s v=""/>
    <s v="EA FOD PHASE 1-FACILITIES PMT"/>
    <s v="APRIL 2019 LAND ESCORT  C"/>
    <s v="EA FOD PHASE 1-FACILITIES PMT"/>
    <s v=""/>
    <x v="40"/>
    <s v="5"/>
    <s v=""/>
  </r>
  <r>
    <d v="2019-05-06T00:00:00"/>
    <s v="A7912210"/>
    <n v="140000"/>
    <s v="NGN"/>
    <s v="NGN"/>
    <s v="Sexp-Gen"/>
    <s v="C.NG.EAF.DF.17.001.AC03"/>
    <s v="NGOAT7"/>
    <s v="Security Expenditure Generic"/>
    <x v="148"/>
    <s v="A7912210"/>
    <s v="5"/>
    <s v=""/>
    <s v=""/>
    <n v="456.85"/>
    <s v="2019"/>
    <s v="213097444"/>
    <s v="103733050"/>
    <s v="Sexp-Gen"/>
    <s v=""/>
    <s v=""/>
    <s v=""/>
    <s v=""/>
    <s v="EA FOD PHASE 1-FACILITIES PMT"/>
    <s v="APRIL 2019 LAND ESCORT  C"/>
    <s v="EA FOD PHASE 1-FACILITIES PMT"/>
    <s v=""/>
    <x v="40"/>
    <s v="7"/>
    <s v=""/>
  </r>
  <r>
    <d v="2019-04-02T00:00:00"/>
    <s v="A7988010"/>
    <n v="14760"/>
    <s v="NGN"/>
    <s v="NGN"/>
    <s v=""/>
    <s v="C.NG.EAF.DF.17.001.AC03"/>
    <s v="NGAAIJ"/>
    <s v=""/>
    <x v="28"/>
    <s v=""/>
    <s v="3"/>
    <s v=""/>
    <s v=""/>
    <n v="48.17"/>
    <s v="2019"/>
    <s v="402666248"/>
    <s v=""/>
    <s v="General Admin Costs"/>
    <s v=""/>
    <s v=""/>
    <s v=""/>
    <s v=""/>
    <s v="EA FOD PHASE 1-FACILITIES PMT"/>
    <s v="TP-OVH20190101TP OVERHEAD         20190331"/>
    <s v="EA FOD PHASE 1-FACILITIES PMT"/>
    <s v="PNTM GM Major Projec"/>
    <x v="41"/>
    <s v="0"/>
    <s v=""/>
  </r>
  <r>
    <d v="2019-07-02T00:00:00"/>
    <s v="A7988010"/>
    <n v="40400"/>
    <s v="NGN"/>
    <s v="NGN"/>
    <s v=""/>
    <s v="C.NG.EAF.DF.17.001.AC03"/>
    <s v="NGAOT5"/>
    <s v=""/>
    <x v="30"/>
    <s v=""/>
    <s v="6"/>
    <s v=""/>
    <s v=""/>
    <n v="131.83000000000001"/>
    <s v="2019"/>
    <s v="402693664"/>
    <s v=""/>
    <s v="General Admin Costs"/>
    <s v=""/>
    <s v=""/>
    <s v=""/>
    <s v=""/>
    <s v="EA FOD PHASE 1-FACILITIES PMT"/>
    <s v="TP-OVH20190101TP OVERHEAD         20190630"/>
    <s v="EA FOD PHASE 1-FACILITIES PMT"/>
    <s v="PNTM GM Major Projec"/>
    <x v="41"/>
    <s v="0"/>
    <s v=""/>
  </r>
  <r>
    <d v="2019-09-03T00:00:00"/>
    <s v="A7988010"/>
    <n v="-173.13"/>
    <s v="USD"/>
    <s v="NGN"/>
    <s v=""/>
    <s v="C.NG.EAF.DF.17.001.AC03"/>
    <s v="NGAOT5"/>
    <s v=""/>
    <x v="35"/>
    <s v=""/>
    <s v="8"/>
    <s v=""/>
    <s v=""/>
    <n v="-173.13"/>
    <s v="2019"/>
    <s v="402712186"/>
    <s v=""/>
    <s v="General Admin Costs"/>
    <s v=""/>
    <s v=""/>
    <s v=""/>
    <s v=""/>
    <s v="EA FOD PHASE 1-FACILITIES PMT"/>
    <s v="TP-OVH20190101TP OVERHEAD         20190831"/>
    <s v="EA FOD PHASE 1-FACILITIES PMT"/>
    <s v="PNTM GM Major Projec"/>
    <x v="41"/>
    <s v="0"/>
    <s v=""/>
  </r>
  <r>
    <d v="2019-10-02T00:00:00"/>
    <s v="A7988010"/>
    <n v="2.2000000000000002"/>
    <s v="USD"/>
    <s v="NGN"/>
    <s v=""/>
    <s v="C.NG.EAF.DF.17.001.AC03"/>
    <s v="NGAOT5"/>
    <s v=""/>
    <x v="31"/>
    <s v=""/>
    <s v="9"/>
    <s v=""/>
    <s v=""/>
    <n v="2.2000000000000002"/>
    <s v="2019"/>
    <s v="402720950"/>
    <s v=""/>
    <s v="General Admin Costs"/>
    <s v=""/>
    <s v=""/>
    <s v=""/>
    <s v=""/>
    <s v="EA FOD PHASE 1-FACILITIES PMT"/>
    <s v="TP-OVH20190101TP OVERHEAD         20190930"/>
    <s v="EA FOD PHASE 1-FACILITIES PMT"/>
    <s v="PNTM GM Major Projec"/>
    <x v="41"/>
    <s v="0"/>
    <s v=""/>
  </r>
  <r>
    <d v="2019-10-02T00:00:00"/>
    <s v="A8280000"/>
    <n v="0"/>
    <s v="USD"/>
    <s v="NGN"/>
    <s v=""/>
    <s v="C.NG.EAF.DF.17.001.AC03"/>
    <s v="NGAOT5"/>
    <s v=""/>
    <x v="31"/>
    <s v=""/>
    <s v="9"/>
    <s v=""/>
    <s v=""/>
    <n v="0"/>
    <s v="2019"/>
    <s v="402720950"/>
    <s v=""/>
    <s v="UXD Loss-Cash/Equiv"/>
    <s v=""/>
    <s v=""/>
    <s v=""/>
    <s v=""/>
    <s v="EA FOD PHASE 1-FACILITIES PMT"/>
    <s v="TP-OVH20190101TP OVERHEAD         20190930"/>
    <s v="EA FOD PHASE 1-FACILITIES PMT"/>
    <s v="PNTM GM Major Projec"/>
    <x v="42"/>
    <s v="0"/>
    <s v=""/>
  </r>
  <r>
    <d v="2019-10-02T00:00:00"/>
    <s v="A8381100"/>
    <n v="0"/>
    <s v="NGN"/>
    <s v="NGN"/>
    <s v=""/>
    <s v="C.NG.EAF.DF.17.001.AC03"/>
    <s v="NGAOT5"/>
    <s v=""/>
    <x v="31"/>
    <s v=""/>
    <s v="9"/>
    <s v=""/>
    <s v=""/>
    <n v="0.03"/>
    <s v="2019"/>
    <s v="402720950"/>
    <s v=""/>
    <s v="Real Tr Loss (It.Rp)"/>
    <s v=""/>
    <s v=""/>
    <s v=""/>
    <s v=""/>
    <s v="EA FOD PHASE 1-FACILITIES PMT"/>
    <s v="TP-OVH20190101TP OVERHEAD         20190930"/>
    <s v="EA FOD PHASE 1-FACILITIES PMT"/>
    <s v="PNTM GM Major Projec"/>
    <x v="43"/>
    <s v="0"/>
    <s v=""/>
  </r>
  <r>
    <d v="2019-10-02T00:00:00"/>
    <s v="A8381100"/>
    <n v="0"/>
    <s v="USD"/>
    <s v="NGN"/>
    <s v=""/>
    <s v="C.NG.EAF.DF.17.001.AC03"/>
    <s v="NGAOT5"/>
    <s v=""/>
    <x v="31"/>
    <s v=""/>
    <s v="9"/>
    <s v=""/>
    <s v=""/>
    <n v="0"/>
    <s v="2019"/>
    <s v="402720950"/>
    <s v=""/>
    <s v="Real Tr Loss (It.Rp)"/>
    <s v=""/>
    <s v=""/>
    <s v=""/>
    <s v=""/>
    <s v="EA FOD PHASE 1-FACILITIES PMT"/>
    <s v="TP-OVH20190101TP OVERHEAD         20190930"/>
    <s v="EA FOD PHASE 1-FACILITIES PMT"/>
    <s v="PNTM GM Major Projec"/>
    <x v="43"/>
    <s v="0"/>
    <s v=""/>
  </r>
  <r>
    <d v="2019-07-02T00:00:00"/>
    <s v="A8381100"/>
    <n v="0"/>
    <s v="NGN"/>
    <s v="NGN"/>
    <s v=""/>
    <s v="C.NG.EAF.DF.17.001.AC03"/>
    <s v="NGAOT5"/>
    <s v=""/>
    <x v="149"/>
    <s v=""/>
    <s v="6"/>
    <s v=""/>
    <s v=""/>
    <n v="-0.01"/>
    <s v="2019"/>
    <s v="402693658"/>
    <s v=""/>
    <s v="Real Tr Loss (It.Rp)"/>
    <s v=""/>
    <s v=""/>
    <s v=""/>
    <s v=""/>
    <s v="EA FOD PHASE 1-FACILITIES PMT"/>
    <s v="PERDIE20190101Performance DIE     20190630"/>
    <s v="EA FOD PHASE 1-FACILITIES PMT"/>
    <s v="EA FOD DIE"/>
    <x v="43"/>
    <s v="0"/>
    <s v=""/>
  </r>
  <r>
    <d v="2019-07-02T00:00:00"/>
    <s v="A8381100"/>
    <n v="0"/>
    <s v="USD"/>
    <s v="NGN"/>
    <s v=""/>
    <s v="C.NG.EAF.DF.17.001.AC03"/>
    <s v="NGAOT5"/>
    <s v=""/>
    <x v="149"/>
    <s v=""/>
    <s v="6"/>
    <s v=""/>
    <s v=""/>
    <n v="0"/>
    <s v="2019"/>
    <s v="402693658"/>
    <s v=""/>
    <s v="Real Tr Loss (It.Rp)"/>
    <s v=""/>
    <s v=""/>
    <s v=""/>
    <s v=""/>
    <s v="EA FOD PHASE 1-FACILITIES PMT"/>
    <s v="PERDIE20190101Performance DIE     20190630"/>
    <s v="EA FOD PHASE 1-FACILITIES PMT"/>
    <s v="EA FOD DIE"/>
    <x v="43"/>
    <s v="0"/>
    <s v=""/>
  </r>
  <r>
    <d v="2019-08-02T00:00:00"/>
    <s v="A8381100"/>
    <n v="0"/>
    <s v="USD"/>
    <s v="NGN"/>
    <s v=""/>
    <s v="C.NG.EAF.DF.17.001.AC03"/>
    <s v="NGAOT5"/>
    <s v=""/>
    <x v="150"/>
    <s v=""/>
    <s v="7"/>
    <s v=""/>
    <s v=""/>
    <n v="0"/>
    <s v="2019"/>
    <s v="402702856"/>
    <s v=""/>
    <s v="Real Tr Loss (It.Rp)"/>
    <s v=""/>
    <s v=""/>
    <s v=""/>
    <s v=""/>
    <s v="EA FOD PHASE 1-FACILITIES PMT"/>
    <s v="PERDIE20190101Performance DIE     20190731"/>
    <s v="EA FOD PHASE 1-FACILITIES PMT"/>
    <s v="EA FOD DIE"/>
    <x v="43"/>
    <s v="0"/>
    <s v=""/>
  </r>
  <r>
    <d v="2019-09-03T00:00:00"/>
    <s v="A8381100"/>
    <n v="0"/>
    <s v="USD"/>
    <s v="NGN"/>
    <s v=""/>
    <s v="C.NG.EAF.DF.17.001.AC03"/>
    <s v="NGAOT5"/>
    <s v=""/>
    <x v="151"/>
    <s v=""/>
    <s v="8"/>
    <s v=""/>
    <s v=""/>
    <n v="0"/>
    <s v="2019"/>
    <s v="402712184"/>
    <s v=""/>
    <s v="Real Tr Loss (It.Rp)"/>
    <s v=""/>
    <s v=""/>
    <s v=""/>
    <s v=""/>
    <s v="EA FOD PHASE 1-FACILITIES PMT"/>
    <s v="PERDIE20190101Performance DIE     20190831"/>
    <s v="EA FOD PHASE 1-FACILITIES PMT"/>
    <s v="EA FOD DIE"/>
    <x v="43"/>
    <s v="0"/>
    <s v=""/>
  </r>
  <r>
    <d v="2019-06-30T00:00:00"/>
    <s v="A8381100"/>
    <n v="0"/>
    <s v="NGN"/>
    <s v="NGN"/>
    <s v="Real DIE Loss Tr clr"/>
    <s v="C.NG.EAF.DF.17.001.AC03"/>
    <s v="NGAOT5"/>
    <s v="Realised DIE Loss on Trade Clearing account"/>
    <x v="1"/>
    <s v="A3490002"/>
    <s v="6"/>
    <s v=""/>
    <s v=""/>
    <n v="0.01"/>
    <s v="2019"/>
    <s v="213202140"/>
    <s v="904425557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6-30T00:00:00"/>
    <s v="A8381100"/>
    <n v="0"/>
    <s v="USD"/>
    <s v="NGN"/>
    <s v="Real DIE Loss Tr clr"/>
    <s v="C.NG.EAF.DF.17.001.AC03"/>
    <s v="NGAOT5"/>
    <s v="Realised DIE Loss on Trade Clearing account"/>
    <x v="1"/>
    <s v="A3490002"/>
    <s v="6"/>
    <s v=""/>
    <s v=""/>
    <n v="0"/>
    <s v="2019"/>
    <s v="213202144"/>
    <s v="904425566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7-31T00:00:00"/>
    <s v="A8381100"/>
    <n v="0"/>
    <s v="USD"/>
    <s v="NGN"/>
    <s v="Real DIE Loss Tr clr"/>
    <s v="C.NG.EAF.DF.17.001.AC03"/>
    <s v="NGAOT5"/>
    <s v="Realised DIE Loss on Trade Clearing account"/>
    <x v="1"/>
    <s v="A3490002"/>
    <s v="7"/>
    <s v=""/>
    <s v=""/>
    <n v="0"/>
    <s v="2019"/>
    <s v="213274521"/>
    <s v="904450190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8-31T00:00:00"/>
    <s v="A8381100"/>
    <n v="0"/>
    <s v="USD"/>
    <s v="NGN"/>
    <s v="Real DIE Loss Tr clr"/>
    <s v="C.NG.EAF.DF.17.001.AC03"/>
    <s v="NGAOT5"/>
    <s v="Realised DIE Loss on Trade Clearing account"/>
    <x v="1"/>
    <s v="A3490002"/>
    <s v="8"/>
    <s v=""/>
    <s v=""/>
    <n v="0"/>
    <s v="2019"/>
    <s v="213345347"/>
    <s v="904474781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9-30T00:00:00"/>
    <s v="A8381100"/>
    <n v="0"/>
    <s v="USD"/>
    <s v="NGN"/>
    <s v="Real DIE Loss Tr clr"/>
    <s v="C.NG.EAF.DF.17.001.AC03"/>
    <s v="NGAOT5"/>
    <s v="Realised DIE Loss on Trade Clearing account"/>
    <x v="1"/>
    <s v="A3490002"/>
    <s v="9"/>
    <s v=""/>
    <s v=""/>
    <n v="0"/>
    <s v="2019"/>
    <s v="213424032"/>
    <s v="904503004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7-02T00:00:00"/>
    <s v="A8382100"/>
    <n v="0"/>
    <s v="NGN"/>
    <s v="NGN"/>
    <s v=""/>
    <s v="C.NG.EAF.DF.17.001.AC03"/>
    <s v="NGAOT5"/>
    <s v=""/>
    <x v="149"/>
    <s v=""/>
    <s v="6"/>
    <s v=""/>
    <s v=""/>
    <n v="0.1"/>
    <s v="2019"/>
    <s v="402693658"/>
    <s v=""/>
    <s v="Real Tr Gain (It.Rp)"/>
    <s v=""/>
    <s v=""/>
    <s v=""/>
    <s v=""/>
    <s v="EA FOD PHASE 1-FACILITIES PMT"/>
    <s v="PERDIE20190101Performance DIE     20190630"/>
    <s v="EA FOD PHASE 1-FACILITIES PMT"/>
    <s v="EA FOD DIE"/>
    <x v="44"/>
    <s v="0"/>
    <s v=""/>
  </r>
  <r>
    <d v="2019-07-02T00:00:00"/>
    <s v="A8382100"/>
    <n v="0"/>
    <s v="USD"/>
    <s v="NGN"/>
    <s v=""/>
    <s v="C.NG.EAF.DF.17.001.AC03"/>
    <s v="NGAOT5"/>
    <s v=""/>
    <x v="149"/>
    <s v=""/>
    <s v="6"/>
    <s v=""/>
    <s v=""/>
    <n v="0"/>
    <s v="2019"/>
    <s v="402693658"/>
    <s v=""/>
    <s v="Real Tr Gain (It.Rp)"/>
    <s v=""/>
    <s v=""/>
    <s v=""/>
    <s v=""/>
    <s v="EA FOD PHASE 1-FACILITIES PMT"/>
    <s v="PERDIE20190101Performance DIE     20190630"/>
    <s v="EA FOD PHASE 1-FACILITIES PMT"/>
    <s v="EA FOD DIE"/>
    <x v="44"/>
    <s v="0"/>
    <s v=""/>
  </r>
  <r>
    <d v="2019-08-02T00:00:00"/>
    <s v="A8382100"/>
    <n v="0"/>
    <s v="NGN"/>
    <s v="NGN"/>
    <s v=""/>
    <s v="C.NG.EAF.DF.17.001.AC03"/>
    <s v="NGAOT5"/>
    <s v=""/>
    <x v="150"/>
    <s v=""/>
    <s v="7"/>
    <s v=""/>
    <s v=""/>
    <n v="0.33"/>
    <s v="2019"/>
    <s v="402702856"/>
    <s v=""/>
    <s v="Real Tr Gain (It.Rp)"/>
    <s v=""/>
    <s v=""/>
    <s v=""/>
    <s v=""/>
    <s v="EA FOD PHASE 1-FACILITIES PMT"/>
    <s v="PERDIE20190101Performance DIE     20190731"/>
    <s v="EA FOD PHASE 1-FACILITIES PMT"/>
    <s v="EA FOD DIE"/>
    <x v="44"/>
    <s v="0"/>
    <s v=""/>
  </r>
  <r>
    <d v="2019-08-02T00:00:00"/>
    <s v="A8382100"/>
    <n v="0"/>
    <s v="USD"/>
    <s v="NGN"/>
    <s v=""/>
    <s v="C.NG.EAF.DF.17.001.AC03"/>
    <s v="NGAOT5"/>
    <s v=""/>
    <x v="150"/>
    <s v=""/>
    <s v="7"/>
    <s v=""/>
    <s v=""/>
    <n v="0"/>
    <s v="2019"/>
    <s v="402702856"/>
    <s v=""/>
    <s v="Real Tr Gain (It.Rp)"/>
    <s v=""/>
    <s v=""/>
    <s v=""/>
    <s v=""/>
    <s v="EA FOD PHASE 1-FACILITIES PMT"/>
    <s v="PERDIE20190101Performance DIE     20190731"/>
    <s v="EA FOD PHASE 1-FACILITIES PMT"/>
    <s v="EA FOD DIE"/>
    <x v="44"/>
    <s v="0"/>
    <s v=""/>
  </r>
  <r>
    <d v="2019-06-04T00:00:00"/>
    <s v="A8382100"/>
    <n v="0"/>
    <s v="NGN"/>
    <s v="NGN"/>
    <s v=""/>
    <s v="C.NG.EAF.DF.17.001.AC03"/>
    <s v="NGAOT5"/>
    <s v=""/>
    <x v="152"/>
    <s v=""/>
    <s v="5"/>
    <s v=""/>
    <s v=""/>
    <n v="0.05"/>
    <s v="2019"/>
    <s v="402685010"/>
    <s v=""/>
    <s v="Real Tr Gain (It.Rp)"/>
    <s v=""/>
    <s v=""/>
    <s v=""/>
    <s v=""/>
    <s v="EA FOD PHASE 1-FACILITIES PMT"/>
    <s v="PERDIE20190101Performance DIE     20190531"/>
    <s v="EA FOD PHASE 1-FACILITIES PMT"/>
    <s v="EA FOD DIE"/>
    <x v="44"/>
    <s v="0"/>
    <s v=""/>
  </r>
  <r>
    <d v="2019-10-02T00:00:00"/>
    <s v="A8382100"/>
    <n v="0"/>
    <s v="NGN"/>
    <s v="NGN"/>
    <s v=""/>
    <s v="C.NG.EAF.DF.17.001.AC03"/>
    <s v="NGAOT5"/>
    <s v=""/>
    <x v="31"/>
    <s v=""/>
    <s v="9"/>
    <s v=""/>
    <s v=""/>
    <n v="75.430000000000007"/>
    <s v="2019"/>
    <s v="402720950"/>
    <s v=""/>
    <s v="Real Tr Gain (It.Rp)"/>
    <s v=""/>
    <s v=""/>
    <s v=""/>
    <s v=""/>
    <s v="EA FOD PHASE 1-FACILITIES PMT"/>
    <s v="TP-OVH20190101TP OVERHEAD         20190930"/>
    <s v="EA FOD PHASE 1-FACILITIES PMT"/>
    <s v="PNTM GM Major Projec"/>
    <x v="44"/>
    <s v="0"/>
    <s v=""/>
  </r>
  <r>
    <d v="2019-10-02T00:00:00"/>
    <s v="A8382100"/>
    <n v="0"/>
    <s v="USD"/>
    <s v="NGN"/>
    <s v=""/>
    <s v="C.NG.EAF.DF.17.001.AC03"/>
    <s v="NGAOT5"/>
    <s v=""/>
    <x v="31"/>
    <s v=""/>
    <s v="9"/>
    <s v=""/>
    <s v=""/>
    <n v="0"/>
    <s v="2019"/>
    <s v="402720950"/>
    <s v=""/>
    <s v="Real Tr Gain (It.Rp)"/>
    <s v=""/>
    <s v=""/>
    <s v=""/>
    <s v=""/>
    <s v="EA FOD PHASE 1-FACILITIES PMT"/>
    <s v="TP-OVH20190101TP OVERHEAD         20190930"/>
    <s v="EA FOD PHASE 1-FACILITIES PMT"/>
    <s v="PNTM GM Major Projec"/>
    <x v="44"/>
    <s v="0"/>
    <s v=""/>
  </r>
  <r>
    <d v="2019-05-31T00:00:00"/>
    <s v="A8382100"/>
    <n v="0"/>
    <s v="NGN"/>
    <s v="NGN"/>
    <s v="Real DIE Gain Tr clr"/>
    <s v="C.NG.EAF.DF.17.001.AC03"/>
    <s v="NGAOT5"/>
    <s v="Realised DIE Gain on Trade Clearing Account"/>
    <x v="1"/>
    <s v="A3490001"/>
    <s v="5"/>
    <s v=""/>
    <s v=""/>
    <n v="-0.05"/>
    <s v="2019"/>
    <s v="213129983"/>
    <s v="904398236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6-30T00:00:00"/>
    <s v="A8382100"/>
    <n v="0"/>
    <s v="NGN"/>
    <s v="NGN"/>
    <s v="Real DIE Gain Tr clr"/>
    <s v="C.NG.EAF.DF.17.001.AC03"/>
    <s v="NGAOT5"/>
    <s v="Realised DIE Gain on Trade Clearing Account"/>
    <x v="1"/>
    <s v="A3490001"/>
    <s v="6"/>
    <s v=""/>
    <s v=""/>
    <n v="-0.1"/>
    <s v="2019"/>
    <s v="213202852"/>
    <s v="904426269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6-30T00:00:00"/>
    <s v="A8382100"/>
    <n v="0"/>
    <s v="USD"/>
    <s v="NGN"/>
    <s v="Real DIE Gain Tr clr"/>
    <s v="C.NG.EAF.DF.17.001.AC03"/>
    <s v="NGAOT5"/>
    <s v="Realised DIE Gain on Trade Clearing Account"/>
    <x v="1"/>
    <s v="A3490001"/>
    <s v="6"/>
    <s v=""/>
    <s v=""/>
    <n v="0"/>
    <s v="2019"/>
    <s v="213202854"/>
    <s v="904426273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7-31T00:00:00"/>
    <s v="A8382100"/>
    <n v="0"/>
    <s v="NGN"/>
    <s v="NGN"/>
    <s v="Real DIE Gain Tr clr"/>
    <s v="C.NG.EAF.DF.17.001.AC03"/>
    <s v="NGAOT5"/>
    <s v="Realised DIE Gain on Trade Clearing Account"/>
    <x v="1"/>
    <s v="A3490001"/>
    <s v="7"/>
    <s v=""/>
    <s v=""/>
    <n v="-0.33"/>
    <s v="2019"/>
    <s v="213273327"/>
    <s v="904448869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7-31T00:00:00"/>
    <s v="A8382100"/>
    <n v="0"/>
    <s v="USD"/>
    <s v="NGN"/>
    <s v="Real DIE Gain Tr clr"/>
    <s v="C.NG.EAF.DF.17.001.AC03"/>
    <s v="NGAOT5"/>
    <s v="Realised DIE Gain on Trade Clearing Account"/>
    <x v="1"/>
    <s v="A3490001"/>
    <s v="7"/>
    <s v=""/>
    <s v=""/>
    <n v="0"/>
    <s v="2019"/>
    <s v="213273325"/>
    <s v="904448866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9-30T00:00:00"/>
    <s v="A8382100"/>
    <n v="0"/>
    <s v="USD"/>
    <s v="NGN"/>
    <s v="Real DIE Gain Tr clr"/>
    <s v="C.NG.EAF.DF.17.001.AC03"/>
    <s v="NGAOT5"/>
    <s v="Realised DIE Gain on Trade Clearing Account"/>
    <x v="1"/>
    <s v="A3490001"/>
    <s v="9"/>
    <s v=""/>
    <s v=""/>
    <n v="0"/>
    <s v="2019"/>
    <s v="213422981"/>
    <s v="904501980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9-30T00:00:00"/>
    <s v="A8382100"/>
    <n v="0"/>
    <s v="USD"/>
    <s v="NGN"/>
    <s v="Real DIE Gain Tr clr"/>
    <s v="C.NG.EAF.DF.17.001.AC03"/>
    <s v="NGAOT5"/>
    <s v="Realised DIE Gain on Trade Clearing Account"/>
    <x v="1"/>
    <s v="A3490001"/>
    <s v="9"/>
    <s v=""/>
    <s v=""/>
    <n v="0"/>
    <s v="2019"/>
    <s v="213422976"/>
    <s v="904501973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3-04T00:00:00"/>
    <s v="G7210260"/>
    <n v="329862.83"/>
    <s v="NGN"/>
    <s v="NGN"/>
    <s v=""/>
    <s v="C.NG.EAF.DF.17.001.AC03"/>
    <s v="NGAAIJ"/>
    <s v=""/>
    <x v="33"/>
    <s v=""/>
    <s v="2"/>
    <s v=""/>
    <s v=""/>
    <n v="1076.58"/>
    <s v="2019"/>
    <s v="402658251"/>
    <s v=""/>
    <s v="Production Operation"/>
    <s v=""/>
    <s v=""/>
    <s v=""/>
    <s v=""/>
    <s v="EA FOD PHASE 1-FACILITIES PMT"/>
    <s v="TP-OVH20190101TP OVERHEAD         20190228"/>
    <s v="EA FOD PHASE 1-FACILITIES PMT"/>
    <s v="PNTM GM Major Projec"/>
    <x v="6"/>
    <s v="0"/>
    <s v=""/>
  </r>
  <r>
    <d v="2019-03-04T00:00:00"/>
    <s v="G7210260"/>
    <n v="-1076.58"/>
    <s v="USD"/>
    <s v="NGN"/>
    <s v=""/>
    <s v="C.NG.EAF.DF.17.001.AC03"/>
    <s v="NGAAIJ"/>
    <s v=""/>
    <x v="33"/>
    <s v=""/>
    <s v="2"/>
    <s v=""/>
    <s v=""/>
    <n v="-1076.58"/>
    <s v="2019"/>
    <s v="402658251"/>
    <s v=""/>
    <s v="Production Operation"/>
    <s v=""/>
    <s v=""/>
    <s v=""/>
    <s v=""/>
    <s v="EA FOD PHASE 1-FACILITIES PMT"/>
    <s v="TP-OVH20190101TP OVERHEAD         20190228"/>
    <s v="EA FOD PHASE 1-FACILITIES PMT"/>
    <s v="PNTM GM Major Projec"/>
    <x v="6"/>
    <s v="0"/>
    <s v=""/>
  </r>
  <r>
    <d v="2019-04-02T00:00:00"/>
    <s v="G7210260"/>
    <n v="329862.83"/>
    <s v="NGN"/>
    <s v="NGN"/>
    <s v=""/>
    <s v="C.NG.EAF.DF.17.001.AC03"/>
    <s v="NGAAIJ"/>
    <s v=""/>
    <x v="28"/>
    <s v=""/>
    <s v="3"/>
    <s v=""/>
    <s v=""/>
    <n v="1076.58"/>
    <s v="2019"/>
    <s v="402666248"/>
    <s v=""/>
    <s v="Production Operation"/>
    <s v=""/>
    <s v=""/>
    <s v=""/>
    <s v=""/>
    <s v="EA FOD PHASE 1-FACILITIES PMT"/>
    <s v="TP-OVH20190101TP OVERHEAD         20190331"/>
    <s v="EA FOD PHASE 1-FACILITIES PMT"/>
    <s v="PNTM GM Major Projec"/>
    <x v="6"/>
    <s v="0"/>
    <s v=""/>
  </r>
  <r>
    <d v="2019-04-02T00:00:00"/>
    <s v="G7210260"/>
    <n v="-1076.58"/>
    <s v="USD"/>
    <s v="NGN"/>
    <s v=""/>
    <s v="C.NG.EAF.DF.17.001.AC03"/>
    <s v="NGAAIJ"/>
    <s v=""/>
    <x v="28"/>
    <s v=""/>
    <s v="3"/>
    <s v=""/>
    <s v=""/>
    <n v="-1076.58"/>
    <s v="2019"/>
    <s v="402666248"/>
    <s v=""/>
    <s v="Production Operation"/>
    <s v=""/>
    <s v=""/>
    <s v=""/>
    <s v=""/>
    <s v="EA FOD PHASE 1-FACILITIES PMT"/>
    <s v="TP-OVH20190101TP OVERHEAD         20190331"/>
    <s v="EA FOD PHASE 1-FACILITIES PMT"/>
    <s v="PNTM GM Major Projec"/>
    <x v="6"/>
    <s v="0"/>
    <s v=""/>
  </r>
  <r>
    <d v="2019-06-04T00:00:00"/>
    <s v="G7210260"/>
    <n v="669254.61"/>
    <s v="NGN"/>
    <s v="NGN"/>
    <s v=""/>
    <s v="C.NG.EAF.DF.17.001.AC03"/>
    <s v="NGAOT5"/>
    <s v=""/>
    <x v="29"/>
    <s v=""/>
    <s v="5"/>
    <s v=""/>
    <s v=""/>
    <n v="2184.19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6-04T00:00:00"/>
    <s v="G7210260"/>
    <n v="-2184.19"/>
    <s v="USD"/>
    <s v="NGN"/>
    <s v=""/>
    <s v="C.NG.EAF.DF.17.001.AC03"/>
    <s v="NGAOT5"/>
    <s v=""/>
    <x v="29"/>
    <s v=""/>
    <s v="5"/>
    <s v=""/>
    <s v=""/>
    <n v="-2184.19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7-02T00:00:00"/>
    <s v="G7210260"/>
    <n v="109769.93"/>
    <s v="NGN"/>
    <s v="NGN"/>
    <s v=""/>
    <s v="C.NG.EAF.DF.17.001.AC03"/>
    <s v="NGAOT5"/>
    <s v=""/>
    <x v="30"/>
    <s v=""/>
    <s v="6"/>
    <s v=""/>
    <s v=""/>
    <n v="358.2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07-02T00:00:00"/>
    <s v="G7210260"/>
    <n v="-358.2"/>
    <s v="USD"/>
    <s v="NGN"/>
    <s v=""/>
    <s v="C.NG.EAF.DF.17.001.AC03"/>
    <s v="NGAOT5"/>
    <s v=""/>
    <x v="30"/>
    <s v=""/>
    <s v="6"/>
    <s v=""/>
    <s v=""/>
    <n v="-358.2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08-02T00:00:00"/>
    <s v="G7210260"/>
    <n v="783435.77"/>
    <s v="NGN"/>
    <s v="NGN"/>
    <s v=""/>
    <s v="C.NG.EAF.DF.17.001.AC03"/>
    <s v="NGAOT5"/>
    <s v=""/>
    <x v="34"/>
    <s v=""/>
    <s v="7"/>
    <s v=""/>
    <s v=""/>
    <n v="2556.7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8-02T00:00:00"/>
    <s v="G7210260"/>
    <n v="-2556.75"/>
    <s v="USD"/>
    <s v="NGN"/>
    <s v=""/>
    <s v="C.NG.EAF.DF.17.001.AC03"/>
    <s v="NGAOT5"/>
    <s v=""/>
    <x v="34"/>
    <s v=""/>
    <s v="7"/>
    <s v=""/>
    <s v=""/>
    <n v="-2556.7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9-03T00:00:00"/>
    <s v="G7210260"/>
    <n v="393923.5"/>
    <s v="NGN"/>
    <s v="NGN"/>
    <s v=""/>
    <s v="C.NG.EAF.DF.17.001.AC03"/>
    <s v="NGAOT5"/>
    <s v=""/>
    <x v="35"/>
    <s v=""/>
    <s v="8"/>
    <s v=""/>
    <s v=""/>
    <n v="1285.55"/>
    <s v="2019"/>
    <s v="402712186"/>
    <s v=""/>
    <s v="Production Operation"/>
    <s v=""/>
    <s v=""/>
    <s v=""/>
    <s v=""/>
    <s v="EA FOD PHASE 1-FACILITIES PMT"/>
    <s v="TP-OVH20190101TP OVERHEAD         20190831"/>
    <s v="EA FOD PHASE 1-FACILITIES PMT"/>
    <s v="PNTM GM Major Projec"/>
    <x v="6"/>
    <s v="0"/>
    <s v=""/>
  </r>
  <r>
    <d v="2019-09-03T00:00:00"/>
    <s v="G7210260"/>
    <n v="-1285.55"/>
    <s v="USD"/>
    <s v="NGN"/>
    <s v=""/>
    <s v="C.NG.EAF.DF.17.001.AC03"/>
    <s v="NGAOT5"/>
    <s v=""/>
    <x v="35"/>
    <s v=""/>
    <s v="8"/>
    <s v=""/>
    <s v=""/>
    <n v="-1285.55"/>
    <s v="2019"/>
    <s v="402712186"/>
    <s v=""/>
    <s v="Production Operation"/>
    <s v=""/>
    <s v=""/>
    <s v=""/>
    <s v=""/>
    <s v="EA FOD PHASE 1-FACILITIES PMT"/>
    <s v="TP-OVH20190101TP OVERHEAD         20190831"/>
    <s v="EA FOD PHASE 1-FACILITIES PMT"/>
    <s v="PNTM GM Major Projec"/>
    <x v="6"/>
    <s v="0"/>
    <s v=""/>
  </r>
  <r>
    <d v="2019-05-31T00:00:00"/>
    <s v="G7220290"/>
    <n v="397025.64"/>
    <s v="NGN"/>
    <s v="NGN"/>
    <s v=""/>
    <s v="C.NG.EAF.DF.17.001.AC03"/>
    <s v="NGAOT5"/>
    <s v=""/>
    <x v="49"/>
    <s v=""/>
    <s v="5"/>
    <s v=""/>
    <s v=""/>
    <n v="1295.78"/>
    <s v="2019"/>
    <s v="402682996"/>
    <s v="1002872489"/>
    <s v="IT Maintenance Svcs"/>
    <s v=""/>
    <s v=""/>
    <s v=""/>
    <s v=""/>
    <s v="EA FOD PHASE 1-FACILITIES PMT"/>
    <s v=""/>
    <s v="EA FOD PHASE 1-FACILITIES PMT"/>
    <s v="BOSIET TRAINING FOR EA-FOD PERS- 2"/>
    <x v="2"/>
    <s v="0"/>
    <s v=""/>
  </r>
  <r>
    <d v="2019-05-31T00:00:00"/>
    <s v="G7220290"/>
    <n v="-1295.78"/>
    <s v="USD"/>
    <s v="NGN"/>
    <s v=""/>
    <s v="C.NG.EAF.DF.17.001.AC03"/>
    <s v="NGAOT5"/>
    <s v=""/>
    <x v="49"/>
    <s v=""/>
    <s v="5"/>
    <s v=""/>
    <s v=""/>
    <n v="-1295.78"/>
    <s v="2019"/>
    <s v="402682996"/>
    <s v="1002872489"/>
    <s v="IT Maintenance Svcs"/>
    <s v=""/>
    <s v=""/>
    <s v=""/>
    <s v=""/>
    <s v="EA FOD PHASE 1-FACILITIES PMT"/>
    <s v=""/>
    <s v="EA FOD PHASE 1-FACILITIES PMT"/>
    <s v="BOSIET TRAINING FOR EA-FOD PERS- 2"/>
    <x v="2"/>
    <s v="0"/>
    <s v=""/>
  </r>
  <r>
    <d v="2019-05-31T00:00:00"/>
    <s v="G7220290"/>
    <n v="212707.44"/>
    <s v="NGN"/>
    <s v="NGN"/>
    <s v=""/>
    <s v="C.NG.EAF.DF.17.001.AC03"/>
    <s v="NGAOT5"/>
    <s v=""/>
    <x v="49"/>
    <s v=""/>
    <s v="5"/>
    <s v=""/>
    <s v=""/>
    <n v="694.22"/>
    <s v="2019"/>
    <s v="402682997"/>
    <s v="1002872490"/>
    <s v="IT Maintenance Svcs"/>
    <s v=""/>
    <s v=""/>
    <s v=""/>
    <s v=""/>
    <s v="EA FOD PHASE 1-FACILITIES PMT"/>
    <s v=""/>
    <s v="EA FOD PHASE 1-FACILITIES PMT"/>
    <s v="OSP PAYMENT  FOR EA-FOD PERSONNEL"/>
    <x v="2"/>
    <s v="0"/>
    <s v=""/>
  </r>
  <r>
    <d v="2019-05-31T00:00:00"/>
    <s v="G7220290"/>
    <n v="-694.22"/>
    <s v="USD"/>
    <s v="NGN"/>
    <s v=""/>
    <s v="C.NG.EAF.DF.17.001.AC03"/>
    <s v="NGAOT5"/>
    <s v=""/>
    <x v="49"/>
    <s v=""/>
    <s v="5"/>
    <s v=""/>
    <s v=""/>
    <n v="-694.22"/>
    <s v="2019"/>
    <s v="402682997"/>
    <s v="1002872490"/>
    <s v="IT Maintenance Svcs"/>
    <s v=""/>
    <s v=""/>
    <s v=""/>
    <s v=""/>
    <s v="EA FOD PHASE 1-FACILITIES PMT"/>
    <s v=""/>
    <s v="EA FOD PHASE 1-FACILITIES PMT"/>
    <s v="OSP PAYMENT  FOR EA-FOD PERSONNEL"/>
    <x v="2"/>
    <s v="0"/>
    <s v=""/>
  </r>
  <r>
    <d v="2019-06-28T00:00:00"/>
    <s v="G7220290"/>
    <n v="106999.89"/>
    <s v="NGN"/>
    <s v="NGN"/>
    <s v=""/>
    <s v="C.NG.EAF.DF.17.001.AC03"/>
    <s v="NGAOT5"/>
    <s v=""/>
    <x v="49"/>
    <s v=""/>
    <s v="6"/>
    <s v=""/>
    <s v=""/>
    <n v="349.26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6-28T00:00:00"/>
    <s v="G7220290"/>
    <n v="-349.26"/>
    <s v="USD"/>
    <s v="NGN"/>
    <s v=""/>
    <s v="C.NG.EAF.DF.17.001.AC03"/>
    <s v="NGAOT5"/>
    <s v=""/>
    <x v="49"/>
    <s v=""/>
    <s v="6"/>
    <s v=""/>
    <s v=""/>
    <n v="-349.26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5-31T00:00:00"/>
    <s v="G7220330"/>
    <n v="11997.3"/>
    <s v="NGN"/>
    <s v="NGN"/>
    <s v=""/>
    <s v="C.NG.EAF.DF.17.001.AC03"/>
    <s v="NGAOT5"/>
    <s v=""/>
    <x v="49"/>
    <s v=""/>
    <s v="5"/>
    <s v=""/>
    <s v=""/>
    <n v="39.14"/>
    <s v="2019"/>
    <s v="402682995"/>
    <s v="1002872488"/>
    <s v="IT General"/>
    <s v=""/>
    <s v=""/>
    <s v=""/>
    <s v=""/>
    <s v="EA FOD PHASE 1-FACILITIES PMT"/>
    <s v=""/>
    <s v="EA FOD PHASE 1-FACILITIES PMT"/>
    <s v="OSP &amp;BOSIET training for EA-FoD personel"/>
    <x v="0"/>
    <s v="0"/>
    <s v=""/>
  </r>
  <r>
    <d v="2019-05-31T00:00:00"/>
    <s v="G7220330"/>
    <n v="-39.14"/>
    <s v="USD"/>
    <s v="NGN"/>
    <s v=""/>
    <s v="C.NG.EAF.DF.17.001.AC03"/>
    <s v="NGAOT5"/>
    <s v=""/>
    <x v="49"/>
    <s v=""/>
    <s v="5"/>
    <s v=""/>
    <s v=""/>
    <n v="-39.14"/>
    <s v="2019"/>
    <s v="402682995"/>
    <s v="1002872488"/>
    <s v="IT General"/>
    <s v=""/>
    <s v=""/>
    <s v=""/>
    <s v=""/>
    <s v="EA FOD PHASE 1-FACILITIES PMT"/>
    <s v=""/>
    <s v="EA FOD PHASE 1-FACILITIES PMT"/>
    <s v="OSP &amp;BOSIET training for EA-FoD personel"/>
    <x v="0"/>
    <s v="0"/>
    <s v=""/>
  </r>
  <r>
    <d v="2019-08-02T00:00:00"/>
    <s v="G7220330"/>
    <n v="-37359"/>
    <s v="NGN"/>
    <s v="NGN"/>
    <s v=""/>
    <s v="C.NG.EAF.DF.17.001.AC03"/>
    <s v="NGAOT5"/>
    <s v=""/>
    <x v="34"/>
    <s v=""/>
    <s v="7"/>
    <s v=""/>
    <s v=""/>
    <n v="-121.95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08-02T00:00:00"/>
    <s v="G7220330"/>
    <n v="121.95"/>
    <s v="USD"/>
    <s v="NGN"/>
    <s v=""/>
    <s v="C.NG.EAF.DF.17.001.AC03"/>
    <s v="NGAOT5"/>
    <s v=""/>
    <x v="34"/>
    <s v=""/>
    <s v="7"/>
    <s v=""/>
    <s v=""/>
    <n v="121.95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10-02T00:00:00"/>
    <s v="G7260070"/>
    <n v="59855.040000000001"/>
    <s v="NGN"/>
    <s v="NGN"/>
    <s v=""/>
    <s v="C.NG.EAF.DF.17.001.AC03"/>
    <s v="NGAOT5"/>
    <s v=""/>
    <x v="31"/>
    <s v=""/>
    <s v="9"/>
    <s v=""/>
    <s v=""/>
    <n v="195.35"/>
    <s v="2019"/>
    <s v="402720951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10-02T00:00:00"/>
    <s v="G7260070"/>
    <n v="-195.35"/>
    <s v="USD"/>
    <s v="NGN"/>
    <s v=""/>
    <s v="C.NG.EAF.DF.17.001.AC03"/>
    <s v="NGAOT5"/>
    <s v=""/>
    <x v="31"/>
    <s v=""/>
    <s v="9"/>
    <s v=""/>
    <s v=""/>
    <n v="-195.35"/>
    <s v="2019"/>
    <s v="402720951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10-02T00:00:00"/>
    <s v="G7410070"/>
    <n v="743.41"/>
    <s v="NGN"/>
    <s v="NGN"/>
    <s v=""/>
    <s v="C.NG.EAF.DF.17.001.AC03"/>
    <s v="NGAOT5"/>
    <s v=""/>
    <x v="31"/>
    <s v=""/>
    <s v="9"/>
    <s v=""/>
    <s v=""/>
    <n v="2.4300000000000002"/>
    <s v="2019"/>
    <s v="402720951"/>
    <s v=""/>
    <s v="Shop &amp; Weld Eqpt,Gen"/>
    <s v=""/>
    <s v=""/>
    <s v=""/>
    <s v=""/>
    <s v="EA FOD PHASE 1-FACILITIES PMT"/>
    <s v="TP-OVH20190101TP OVERHEAD         20190930"/>
    <s v="EA FOD PHASE 1-FACILITIES PMT"/>
    <s v="PNTM GM Major Projec"/>
    <x v="30"/>
    <s v="0"/>
    <s v=""/>
  </r>
  <r>
    <d v="2019-10-02T00:00:00"/>
    <s v="G7410070"/>
    <n v="-2.4300000000000002"/>
    <s v="USD"/>
    <s v="NGN"/>
    <s v=""/>
    <s v="C.NG.EAF.DF.17.001.AC03"/>
    <s v="NGAOT5"/>
    <s v=""/>
    <x v="31"/>
    <s v=""/>
    <s v="9"/>
    <s v=""/>
    <s v=""/>
    <n v="-2.4300000000000002"/>
    <s v="2019"/>
    <s v="402720951"/>
    <s v=""/>
    <s v="Shop &amp; Weld Eqpt,Gen"/>
    <s v=""/>
    <s v=""/>
    <s v=""/>
    <s v=""/>
    <s v="EA FOD PHASE 1-FACILITIES PMT"/>
    <s v="TP-OVH20190101TP OVERHEAD         20190930"/>
    <s v="EA FOD PHASE 1-FACILITIES PMT"/>
    <s v="PNTM GM Major Projec"/>
    <x v="30"/>
    <s v="0"/>
    <s v=""/>
  </r>
  <r>
    <d v="2019-09-27T00:00:00"/>
    <s v="G7410100"/>
    <n v="938389.44"/>
    <s v="NGN"/>
    <s v="NGN"/>
    <s v=""/>
    <s v="C.NG.EAF.DF.17.001.AC03"/>
    <s v="NGAOT5"/>
    <s v=""/>
    <x v="49"/>
    <s v=""/>
    <s v="9"/>
    <s v=""/>
    <s v=""/>
    <n v="3061.71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09-27T00:00:00"/>
    <s v="G7410100"/>
    <n v="-3061.71"/>
    <s v="USD"/>
    <s v="NGN"/>
    <s v=""/>
    <s v="C.NG.EAF.DF.17.001.AC03"/>
    <s v="NGAOT5"/>
    <s v=""/>
    <x v="49"/>
    <s v=""/>
    <s v="9"/>
    <s v=""/>
    <s v=""/>
    <n v="-3061.71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10-02T00:00:00"/>
    <s v="G7410110"/>
    <n v="143.01"/>
    <s v="NGN"/>
    <s v="NGN"/>
    <s v=""/>
    <s v="C.NG.EAF.DF.17.001.AC03"/>
    <s v="NGAOT5"/>
    <s v=""/>
    <x v="31"/>
    <s v=""/>
    <s v="9"/>
    <s v=""/>
    <s v=""/>
    <n v="0.47"/>
    <s v="2019"/>
    <s v="402720951"/>
    <s v=""/>
    <s v="Fasteners"/>
    <s v=""/>
    <s v=""/>
    <s v=""/>
    <s v=""/>
    <s v="EA FOD PHASE 1-FACILITIES PMT"/>
    <s v="TP-OVH20190101TP OVERHEAD         20190930"/>
    <s v="EA FOD PHASE 1-FACILITIES PMT"/>
    <s v="PNTM GM Major Projec"/>
    <x v="31"/>
    <s v="0"/>
    <s v=""/>
  </r>
  <r>
    <d v="2019-10-02T00:00:00"/>
    <s v="G7410110"/>
    <n v="-0.47"/>
    <s v="USD"/>
    <s v="NGN"/>
    <s v=""/>
    <s v="C.NG.EAF.DF.17.001.AC03"/>
    <s v="NGAOT5"/>
    <s v=""/>
    <x v="31"/>
    <s v=""/>
    <s v="9"/>
    <s v=""/>
    <s v=""/>
    <n v="-0.47"/>
    <s v="2019"/>
    <s v="402720951"/>
    <s v=""/>
    <s v="Fasteners"/>
    <s v=""/>
    <s v=""/>
    <s v=""/>
    <s v=""/>
    <s v="EA FOD PHASE 1-FACILITIES PMT"/>
    <s v="TP-OVH20190101TP OVERHEAD         20190930"/>
    <s v="EA FOD PHASE 1-FACILITIES PMT"/>
    <s v="PNTM GM Major Projec"/>
    <x v="31"/>
    <s v="0"/>
    <s v=""/>
  </r>
  <r>
    <d v="2019-05-03T00:00:00"/>
    <s v="G7410130"/>
    <n v="137.26"/>
    <s v="NGN"/>
    <s v="NGN"/>
    <s v=""/>
    <s v="C.NG.EAF.DF.17.001.AC03"/>
    <s v="NGAOT5"/>
    <s v=""/>
    <x v="32"/>
    <s v=""/>
    <s v="4"/>
    <s v=""/>
    <s v=""/>
    <n v="0.45"/>
    <s v="2019"/>
    <s v="402675821"/>
    <s v=""/>
    <s v="Packing/Joint/Gasket"/>
    <s v=""/>
    <s v=""/>
    <s v=""/>
    <s v=""/>
    <s v="EA FOD PHASE 1-FACILITIES PMT"/>
    <s v="TP-OVH20190101TP OVERHEAD         20190430"/>
    <s v="EA FOD PHASE 1-FACILITIES PMT"/>
    <s v="PNTM GM Major Projec"/>
    <x v="32"/>
    <s v="0"/>
    <s v=""/>
  </r>
  <r>
    <d v="2019-05-03T00:00:00"/>
    <s v="G7410130"/>
    <n v="-0.45"/>
    <s v="USD"/>
    <s v="NGN"/>
    <s v=""/>
    <s v="C.NG.EAF.DF.17.001.AC03"/>
    <s v="NGAOT5"/>
    <s v=""/>
    <x v="32"/>
    <s v=""/>
    <s v="4"/>
    <s v=""/>
    <s v=""/>
    <n v="-0.45"/>
    <s v="2019"/>
    <s v="402675821"/>
    <s v=""/>
    <s v="Packing/Joint/Gasket"/>
    <s v=""/>
    <s v=""/>
    <s v=""/>
    <s v=""/>
    <s v="EA FOD PHASE 1-FACILITIES PMT"/>
    <s v="TP-OVH20190101TP OVERHEAD         20190430"/>
    <s v="EA FOD PHASE 1-FACILITIES PMT"/>
    <s v="PNTM GM Major Projec"/>
    <x v="32"/>
    <s v="0"/>
    <s v=""/>
  </r>
  <r>
    <d v="2019-05-03T00:00:00"/>
    <s v="G7440190"/>
    <n v="3932.07"/>
    <s v="NGN"/>
    <s v="NGN"/>
    <s v=""/>
    <s v="C.NG.EAF.DF.17.001.AC03"/>
    <s v="NGAOT5"/>
    <s v=""/>
    <x v="32"/>
    <s v=""/>
    <s v="4"/>
    <s v=""/>
    <s v=""/>
    <n v="12.83"/>
    <s v="2019"/>
    <s v="402675821"/>
    <s v=""/>
    <s v="Cable &amp; Accessories"/>
    <s v=""/>
    <s v=""/>
    <s v=""/>
    <s v=""/>
    <s v="EA FOD PHASE 1-FACILITIES PMT"/>
    <s v="TP-OVH20190101TP OVERHEAD         20190430"/>
    <s v="EA FOD PHASE 1-FACILITIES PMT"/>
    <s v="PNTM GM Major Projec"/>
    <x v="33"/>
    <s v="0"/>
    <s v=""/>
  </r>
  <r>
    <d v="2019-05-03T00:00:00"/>
    <s v="G7440190"/>
    <n v="-12.83"/>
    <s v="USD"/>
    <s v="NGN"/>
    <s v=""/>
    <s v="C.NG.EAF.DF.17.001.AC03"/>
    <s v="NGAOT5"/>
    <s v=""/>
    <x v="32"/>
    <s v=""/>
    <s v="4"/>
    <s v=""/>
    <s v=""/>
    <n v="-12.83"/>
    <s v="2019"/>
    <s v="402675821"/>
    <s v=""/>
    <s v="Cable &amp; Accessories"/>
    <s v=""/>
    <s v=""/>
    <s v=""/>
    <s v=""/>
    <s v="EA FOD PHASE 1-FACILITIES PMT"/>
    <s v="TP-OVH20190101TP OVERHEAD         20190430"/>
    <s v="EA FOD PHASE 1-FACILITIES PMT"/>
    <s v="PNTM GM Major Projec"/>
    <x v="33"/>
    <s v="0"/>
    <s v=""/>
  </r>
  <r>
    <d v="2019-10-02T00:00:00"/>
    <s v="G7440190"/>
    <n v="8108.72"/>
    <s v="NGN"/>
    <s v="NGN"/>
    <s v=""/>
    <s v="C.NG.EAF.DF.17.001.AC03"/>
    <s v="NGAOT5"/>
    <s v=""/>
    <x v="31"/>
    <s v=""/>
    <s v="9"/>
    <s v=""/>
    <s v=""/>
    <n v="26.46"/>
    <s v="2019"/>
    <s v="402720951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9-10-02T00:00:00"/>
    <s v="G7440190"/>
    <n v="-26.46"/>
    <s v="USD"/>
    <s v="NGN"/>
    <s v=""/>
    <s v="C.NG.EAF.DF.17.001.AC03"/>
    <s v="NGAOT5"/>
    <s v=""/>
    <x v="31"/>
    <s v=""/>
    <s v="9"/>
    <s v=""/>
    <s v=""/>
    <n v="-26.46"/>
    <s v="2019"/>
    <s v="402720951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9-05-03T00:00:00"/>
    <s v="G7460010"/>
    <n v="3927.52"/>
    <s v="NGN"/>
    <s v="NGN"/>
    <s v=""/>
    <s v="C.NG.EAF.DF.17.001.AC03"/>
    <s v="NGAOT5"/>
    <s v=""/>
    <x v="32"/>
    <s v=""/>
    <s v="4"/>
    <s v=""/>
    <s v=""/>
    <n v="12.82"/>
    <s v="2019"/>
    <s v="402675821"/>
    <s v=""/>
    <s v="Laborat. Requisites"/>
    <s v=""/>
    <s v=""/>
    <s v=""/>
    <s v=""/>
    <s v="EA FOD PHASE 1-FACILITIES PMT"/>
    <s v="TP-OVH20190101TP OVERHEAD         20190430"/>
    <s v="EA FOD PHASE 1-FACILITIES PMT"/>
    <s v="PNTM GM Major Projec"/>
    <x v="35"/>
    <s v="0"/>
    <s v=""/>
  </r>
  <r>
    <d v="2019-05-03T00:00:00"/>
    <s v="G7460010"/>
    <n v="-12.82"/>
    <s v="USD"/>
    <s v="NGN"/>
    <s v=""/>
    <s v="C.NG.EAF.DF.17.001.AC03"/>
    <s v="NGAOT5"/>
    <s v=""/>
    <x v="32"/>
    <s v=""/>
    <s v="4"/>
    <s v=""/>
    <s v=""/>
    <n v="-12.82"/>
    <s v="2019"/>
    <s v="402675821"/>
    <s v=""/>
    <s v="Laborat. Requisites"/>
    <s v=""/>
    <s v=""/>
    <s v=""/>
    <s v=""/>
    <s v="EA FOD PHASE 1-FACILITIES PMT"/>
    <s v="TP-OVH20190101TP OVERHEAD         20190430"/>
    <s v="EA FOD PHASE 1-FACILITIES PMT"/>
    <s v="PNTM GM Major Projec"/>
    <x v="35"/>
    <s v="0"/>
    <s v=""/>
  </r>
  <r>
    <d v="2019-10-02T00:00:00"/>
    <s v="G7460010"/>
    <n v="25970.400000000001"/>
    <s v="NGN"/>
    <s v="NGN"/>
    <s v=""/>
    <s v="C.NG.EAF.DF.17.001.AC03"/>
    <s v="NGAOT5"/>
    <s v=""/>
    <x v="31"/>
    <s v=""/>
    <s v="9"/>
    <s v=""/>
    <s v=""/>
    <n v="84.75"/>
    <s v="2019"/>
    <s v="402720951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d v="2019-10-02T00:00:00"/>
    <s v="G7460010"/>
    <n v="-84.75"/>
    <s v="USD"/>
    <s v="NGN"/>
    <s v=""/>
    <s v="C.NG.EAF.DF.17.001.AC03"/>
    <s v="NGAOT5"/>
    <s v=""/>
    <x v="31"/>
    <s v=""/>
    <s v="9"/>
    <s v=""/>
    <s v=""/>
    <n v="-84.75"/>
    <s v="2019"/>
    <s v="402720951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s v="Object C.NG.EAF.DF.17.001.AC03 EA FOD PHASE 1-FACILITIES PMT"/>
    <s v=""/>
    <n v="659842565.88999999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1031804.77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659842565.88999999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1031804.77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B839C-9EE6-49F1-8F8C-5E117DB7DE09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T4:U5" firstHeaderRow="1" firstDataRow="1" firstDataCol="1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x="33"/>
        <item x="28"/>
        <item x="32"/>
        <item x="29"/>
        <item x="30"/>
        <item x="34"/>
        <item x="35"/>
        <item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Sum of Val/COArea Crc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1EA7C-E3E5-4100-B9EA-BAACBE1915EB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Q177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h="1" x="33"/>
        <item h="1" x="28"/>
        <item h="1" x="32"/>
        <item h="1" x="29"/>
        <item h="1" x="30"/>
        <item h="1" x="34"/>
        <item h="1" x="35"/>
        <item h="1"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h="1"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172">
    <i>
      <x/>
      <x/>
    </i>
    <i t="default">
      <x/>
    </i>
    <i>
      <x v="1"/>
      <x/>
    </i>
    <i r="1">
      <x v="18"/>
    </i>
    <i r="1">
      <x v="119"/>
    </i>
    <i r="1">
      <x v="120"/>
    </i>
    <i r="1">
      <x v="151"/>
    </i>
    <i t="default">
      <x v="1"/>
    </i>
    <i>
      <x v="2"/>
      <x v="93"/>
    </i>
    <i t="default">
      <x v="2"/>
    </i>
    <i>
      <x v="3"/>
      <x v="11"/>
    </i>
    <i r="1">
      <x v="15"/>
    </i>
    <i r="1">
      <x v="65"/>
    </i>
    <i r="1">
      <x v="90"/>
    </i>
    <i r="1">
      <x v="109"/>
    </i>
    <i r="1">
      <x v="144"/>
    </i>
    <i r="1">
      <x v="145"/>
    </i>
    <i r="1">
      <x v="146"/>
    </i>
    <i t="default">
      <x v="3"/>
    </i>
    <i>
      <x v="4"/>
      <x v="17"/>
    </i>
    <i t="default">
      <x v="4"/>
    </i>
    <i>
      <x v="7"/>
      <x/>
    </i>
    <i r="1">
      <x v="93"/>
    </i>
    <i r="1">
      <x v="111"/>
    </i>
    <i r="1">
      <x v="112"/>
    </i>
    <i t="default">
      <x v="7"/>
    </i>
    <i>
      <x v="9"/>
      <x v="125"/>
    </i>
    <i t="default">
      <x v="9"/>
    </i>
    <i>
      <x v="12"/>
      <x v="43"/>
    </i>
    <i t="default">
      <x v="12"/>
    </i>
    <i>
      <x v="13"/>
      <x v="126"/>
    </i>
    <i t="default">
      <x v="13"/>
    </i>
    <i>
      <x v="15"/>
      <x v="12"/>
    </i>
    <i r="1">
      <x v="13"/>
    </i>
    <i r="1">
      <x v="14"/>
    </i>
    <i r="1">
      <x v="16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8"/>
    </i>
    <i r="1">
      <x v="64"/>
    </i>
    <i r="1">
      <x v="68"/>
    </i>
    <i r="1">
      <x v="74"/>
    </i>
    <i r="1">
      <x v="75"/>
    </i>
    <i r="1">
      <x v="86"/>
    </i>
    <i r="1">
      <x v="87"/>
    </i>
    <i r="1">
      <x v="89"/>
    </i>
    <i r="1">
      <x v="95"/>
    </i>
    <i r="1">
      <x v="96"/>
    </i>
    <i r="1">
      <x v="97"/>
    </i>
    <i r="1">
      <x v="100"/>
    </i>
    <i r="1">
      <x v="108"/>
    </i>
    <i r="1">
      <x v="110"/>
    </i>
    <i r="1">
      <x v="118"/>
    </i>
    <i r="1">
      <x v="121"/>
    </i>
    <i r="1">
      <x v="142"/>
    </i>
    <i r="1">
      <x v="143"/>
    </i>
    <i r="1">
      <x v="147"/>
    </i>
    <i r="1">
      <x v="148"/>
    </i>
    <i r="1">
      <x v="152"/>
    </i>
    <i t="default">
      <x v="15"/>
    </i>
    <i>
      <x v="16"/>
      <x v="2"/>
    </i>
    <i r="1">
      <x v="113"/>
    </i>
    <i r="1">
      <x v="114"/>
    </i>
    <i r="1">
      <x v="128"/>
    </i>
    <i t="default">
      <x v="16"/>
    </i>
    <i>
      <x v="18"/>
      <x/>
    </i>
    <i r="1">
      <x v="18"/>
    </i>
    <i r="1">
      <x v="32"/>
    </i>
    <i r="1">
      <x v="46"/>
    </i>
    <i r="1">
      <x v="52"/>
    </i>
    <i r="1">
      <x v="55"/>
    </i>
    <i r="1">
      <x v="69"/>
    </i>
    <i r="1">
      <x v="71"/>
    </i>
    <i r="1">
      <x v="103"/>
    </i>
    <i r="1">
      <x v="151"/>
    </i>
    <i t="default">
      <x v="18"/>
    </i>
    <i>
      <x v="19"/>
      <x/>
    </i>
    <i r="1">
      <x v="18"/>
    </i>
    <i r="1">
      <x v="99"/>
    </i>
    <i r="1">
      <x v="101"/>
    </i>
    <i r="1">
      <x v="102"/>
    </i>
    <i r="1">
      <x v="115"/>
    </i>
    <i r="1">
      <x v="151"/>
    </i>
    <i t="default">
      <x v="19"/>
    </i>
    <i>
      <x v="20"/>
      <x v="73"/>
    </i>
    <i t="default">
      <x v="20"/>
    </i>
    <i>
      <x v="21"/>
      <x v="63"/>
    </i>
    <i r="1">
      <x v="127"/>
    </i>
    <i t="default">
      <x v="21"/>
    </i>
    <i>
      <x v="23"/>
      <x v="8"/>
    </i>
    <i r="1">
      <x v="9"/>
    </i>
    <i r="1">
      <x v="10"/>
    </i>
    <i r="1">
      <x v="138"/>
    </i>
    <i r="1">
      <x v="139"/>
    </i>
    <i r="1">
      <x v="140"/>
    </i>
    <i r="1">
      <x v="141"/>
    </i>
    <i t="default">
      <x v="23"/>
    </i>
    <i>
      <x v="24"/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t="default">
      <x v="24"/>
    </i>
    <i>
      <x v="26"/>
      <x v="1"/>
    </i>
    <i t="default">
      <x v="26"/>
    </i>
    <i>
      <x v="27"/>
      <x v="3"/>
    </i>
    <i r="1">
      <x v="6"/>
    </i>
    <i r="1">
      <x v="45"/>
    </i>
    <i r="1">
      <x v="49"/>
    </i>
    <i r="1">
      <x v="84"/>
    </i>
    <i r="1">
      <x v="91"/>
    </i>
    <i r="1">
      <x v="122"/>
    </i>
    <i t="default">
      <x v="27"/>
    </i>
    <i>
      <x v="31"/>
      <x v="15"/>
    </i>
    <i r="1">
      <x v="73"/>
    </i>
    <i r="1">
      <x v="93"/>
    </i>
    <i t="default">
      <x v="31"/>
    </i>
    <i>
      <x v="32"/>
      <x/>
    </i>
    <i r="1">
      <x v="104"/>
    </i>
    <i r="1">
      <x v="105"/>
    </i>
    <i r="1">
      <x v="106"/>
    </i>
    <i t="default">
      <x v="32"/>
    </i>
    <i>
      <x v="33"/>
      <x/>
    </i>
    <i r="1">
      <x v="105"/>
    </i>
    <i r="1">
      <x v="106"/>
    </i>
    <i r="1">
      <x v="107"/>
    </i>
    <i t="default">
      <x v="33"/>
    </i>
    <i>
      <x v="34"/>
      <x v="31"/>
    </i>
    <i t="default">
      <x v="34"/>
    </i>
    <i>
      <x v="36"/>
      <x v="30"/>
    </i>
    <i r="1">
      <x v="94"/>
    </i>
    <i r="1">
      <x v="149"/>
    </i>
    <i t="default">
      <x v="36"/>
    </i>
    <i>
      <x v="39"/>
      <x v="47"/>
    </i>
    <i t="default">
      <x v="39"/>
    </i>
    <i>
      <x v="41"/>
      <x v="28"/>
    </i>
    <i r="1">
      <x v="29"/>
    </i>
    <i r="1">
      <x v="38"/>
    </i>
    <i r="1">
      <x v="67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8"/>
    </i>
    <i r="1">
      <x v="98"/>
    </i>
    <i t="default">
      <x v="41"/>
    </i>
    <i>
      <x v="44"/>
      <x v="150"/>
    </i>
    <i t="default">
      <x v="44"/>
    </i>
    <i t="grand">
      <x/>
    </i>
  </rowItems>
  <colItems count="1">
    <i/>
  </colItems>
  <dataFields count="1">
    <dataField name="Sum of Val/COArea Crcy" fld="14" baseField="0" baseItem="0"/>
  </dataFields>
  <formats count="1">
    <format dxfId="0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EE8F6-2757-4639-B5F5-98E4B0243205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M26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x="33"/>
        <item x="28"/>
        <item x="32"/>
        <item x="29"/>
        <item x="30"/>
        <item x="34"/>
        <item x="35"/>
        <item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h="1" x="1"/>
        <item h="1" x="3"/>
        <item h="1" x="33"/>
        <item h="1" x="29"/>
        <item h="1" x="39"/>
        <item h="1" x="5"/>
        <item h="1" x="9"/>
        <item h="1" x="7"/>
        <item h="1" x="31"/>
        <item h="1" x="36"/>
        <item h="1" x="37"/>
        <item h="1" x="41"/>
        <item h="1" x="10"/>
        <item h="1" x="38"/>
        <item h="1" x="16"/>
        <item h="1" x="23"/>
        <item h="1" x="13"/>
        <item h="1" x="25"/>
        <item h="1" x="0"/>
        <item h="1" x="2"/>
        <item h="1" x="35"/>
        <item h="1" x="15"/>
        <item h="1" x="14"/>
        <item h="1" x="17"/>
        <item h="1" x="18"/>
        <item h="1" x="26"/>
        <item h="1" x="19"/>
        <item h="1" x="11"/>
        <item h="1" x="27"/>
        <item h="1" x="32"/>
        <item h="1" x="6"/>
        <item h="1" x="8"/>
        <item h="1" x="44"/>
        <item h="1" x="43"/>
        <item h="1" x="28"/>
        <item x="4"/>
        <item h="1" x="40"/>
        <item h="1" x="30"/>
        <item h="1" x="24"/>
        <item h="1" x="34"/>
        <item h="1" x="22"/>
        <item h="1" x="21"/>
        <item h="1" x="20"/>
        <item h="1" x="42"/>
        <item h="1"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21">
    <i>
      <x v="35"/>
      <x v="4"/>
    </i>
    <i r="1">
      <x v="5"/>
    </i>
    <i r="1">
      <x v="7"/>
    </i>
    <i r="1">
      <x v="19"/>
    </i>
    <i r="1">
      <x v="44"/>
    </i>
    <i r="1">
      <x v="50"/>
    </i>
    <i r="1">
      <x v="51"/>
    </i>
    <i r="1">
      <x v="53"/>
    </i>
    <i r="1">
      <x v="54"/>
    </i>
    <i r="1">
      <x v="66"/>
    </i>
    <i r="1">
      <x v="70"/>
    </i>
    <i r="1">
      <x v="72"/>
    </i>
    <i r="1">
      <x v="85"/>
    </i>
    <i r="1">
      <x v="92"/>
    </i>
    <i r="1">
      <x v="116"/>
    </i>
    <i r="1">
      <x v="117"/>
    </i>
    <i r="1">
      <x v="123"/>
    </i>
    <i r="1">
      <x v="124"/>
    </i>
    <i r="1">
      <x v="129"/>
    </i>
    <i t="default">
      <x v="35"/>
    </i>
    <i t="grand">
      <x/>
    </i>
  </rowItems>
  <colItems count="1">
    <i/>
  </colItems>
  <dataFields count="1">
    <dataField name="Sum of Val/COArea Crcy" fld="14" baseField="0" baseItem="0"/>
  </dataFields>
  <formats count="1">
    <format dxfId="1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979AD-B727-4EB0-A96C-34A6B902069E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4:I170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h="1" x="1"/>
        <item h="1" x="77"/>
        <item h="1" x="58"/>
        <item h="1" x="47"/>
        <item h="1" x="23"/>
        <item h="1" x="11"/>
        <item h="1" x="43"/>
        <item h="1" x="15"/>
        <item h="1" x="63"/>
        <item h="1" x="64"/>
        <item h="1" x="67"/>
        <item h="1" x="135"/>
        <item h="1" x="97"/>
        <item h="1" x="106"/>
        <item h="1" x="107"/>
        <item h="1" x="39"/>
        <item h="1" x="99"/>
        <item h="1" x="145"/>
        <item h="1" x="2"/>
        <item h="1" x="19"/>
        <item h="1" x="108"/>
        <item h="1" x="101"/>
        <item h="1" x="109"/>
        <item h="1" x="130"/>
        <item h="1" x="110"/>
        <item h="1" x="111"/>
        <item h="1" x="95"/>
        <item h="1" x="94"/>
        <item h="1" x="80"/>
        <item h="1" x="79"/>
        <item h="1" x="146"/>
        <item h="1" x="134"/>
        <item h="1" x="53"/>
        <item h="1" x="100"/>
        <item h="1" x="125"/>
        <item h="1" x="112"/>
        <item h="1" x="128"/>
        <item h="1" x="113"/>
        <item h="1" x="81"/>
        <item h="1" x="114"/>
        <item h="1" x="115"/>
        <item h="1" x="116"/>
        <item h="1" x="117"/>
        <item h="1" x="41"/>
        <item h="1" x="21"/>
        <item h="1" x="46"/>
        <item h="1" x="50"/>
        <item h="1" x="142"/>
        <item h="1" x="129"/>
        <item h="1" x="42"/>
        <item h="1" x="14"/>
        <item h="1" x="26"/>
        <item h="1" x="55"/>
        <item h="1" x="13"/>
        <item h="1" x="25"/>
        <item h="1" x="54"/>
        <item h="1" x="71"/>
        <item h="1" x="72"/>
        <item h="1" x="73"/>
        <item h="1" x="70"/>
        <item h="1" x="74"/>
        <item h="1" x="75"/>
        <item h="1" x="76"/>
        <item h="1" x="61"/>
        <item h="1" x="105"/>
        <item h="1" x="137"/>
        <item h="1" x="22"/>
        <item h="1" x="78"/>
        <item h="1" x="92"/>
        <item h="1" x="52"/>
        <item h="1" x="12"/>
        <item h="1" x="51"/>
        <item h="1" x="24"/>
        <item h="1" x="40"/>
        <item h="1" x="118"/>
        <item h="1" x="119"/>
        <item h="1" x="87"/>
        <item h="1" x="82"/>
        <item h="1" x="88"/>
        <item h="1" x="91"/>
        <item h="1" x="85"/>
        <item h="1" x="84"/>
        <item h="1" x="86"/>
        <item h="1" x="83"/>
        <item h="1" x="48"/>
        <item h="1" x="18"/>
        <item h="1" x="126"/>
        <item h="1" x="131"/>
        <item h="1" x="89"/>
        <item h="1" x="98"/>
        <item h="1" x="139"/>
        <item h="1" x="45"/>
        <item h="1" x="17"/>
        <item h="1" x="38"/>
        <item h="1" x="147"/>
        <item h="1" x="103"/>
        <item h="1" x="120"/>
        <item h="1" x="132"/>
        <item h="1" x="90"/>
        <item h="1" x="4"/>
        <item h="1" x="121"/>
        <item h="1" x="6"/>
        <item h="1" x="5"/>
        <item h="1" x="0"/>
        <item h="1" x="152"/>
        <item h="1" x="149"/>
        <item h="1" x="150"/>
        <item h="1" x="151"/>
        <item h="1" x="93"/>
        <item h="1" x="136"/>
        <item h="1" x="122"/>
        <item h="1" x="36"/>
        <item h="1" x="37"/>
        <item h="1" x="59"/>
        <item h="1" x="60"/>
        <item h="1" x="3"/>
        <item h="1" x="20"/>
        <item h="1" x="10"/>
        <item h="1" x="127"/>
        <item h="1" x="7"/>
        <item h="1" x="8"/>
        <item h="1" x="123"/>
        <item h="1" x="44"/>
        <item h="1" x="16"/>
        <item h="1" x="27"/>
        <item h="1" x="143"/>
        <item h="1" x="144"/>
        <item h="1" x="62"/>
        <item h="1" x="57"/>
        <item h="1" x="9"/>
        <item x="33"/>
        <item x="28"/>
        <item x="32"/>
        <item x="29"/>
        <item x="30"/>
        <item x="34"/>
        <item x="35"/>
        <item x="31"/>
        <item h="1" x="69"/>
        <item h="1" x="68"/>
        <item h="1" x="65"/>
        <item h="1" x="66"/>
        <item h="1" x="102"/>
        <item h="1" x="133"/>
        <item h="1" x="140"/>
        <item h="1" x="138"/>
        <item h="1" x="141"/>
        <item h="1" x="104"/>
        <item h="1" x="96"/>
        <item h="1" x="148"/>
        <item h="1" x="56"/>
        <item h="1" x="49"/>
        <item h="1"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h="1"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165">
    <i>
      <x v="2"/>
      <x v="132"/>
    </i>
    <i r="1">
      <x v="137"/>
    </i>
    <i t="default">
      <x v="2"/>
    </i>
    <i>
      <x v="3"/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"/>
    </i>
    <i>
      <x v="5"/>
      <x v="131"/>
    </i>
    <i r="1">
      <x v="133"/>
    </i>
    <i r="1">
      <x v="134"/>
    </i>
    <i r="1">
      <x v="137"/>
    </i>
    <i t="default">
      <x v="5"/>
    </i>
    <i>
      <x v="6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6"/>
    </i>
    <i>
      <x v="7"/>
      <x v="134"/>
    </i>
    <i t="default">
      <x v="7"/>
    </i>
    <i>
      <x v="8"/>
      <x v="137"/>
    </i>
    <i t="default">
      <x v="8"/>
    </i>
    <i>
      <x v="10"/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10"/>
    </i>
    <i>
      <x v="11"/>
      <x v="131"/>
    </i>
    <i r="1">
      <x v="134"/>
    </i>
    <i r="1">
      <x v="136"/>
    </i>
    <i r="1">
      <x v="137"/>
    </i>
    <i t="default">
      <x v="11"/>
    </i>
    <i>
      <x v="13"/>
      <x v="131"/>
    </i>
    <i t="default">
      <x v="13"/>
    </i>
    <i>
      <x v="14"/>
      <x v="136"/>
    </i>
    <i t="default">
      <x v="14"/>
    </i>
    <i>
      <x v="15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15"/>
    </i>
    <i>
      <x v="16"/>
      <x v="132"/>
    </i>
    <i t="default">
      <x v="16"/>
    </i>
    <i>
      <x v="17"/>
      <x v="137"/>
    </i>
    <i t="default">
      <x v="17"/>
    </i>
    <i>
      <x v="18"/>
      <x v="133"/>
    </i>
    <i r="1">
      <x v="135"/>
    </i>
    <i r="1">
      <x v="136"/>
    </i>
    <i r="1">
      <x v="137"/>
    </i>
    <i t="default">
      <x v="18"/>
    </i>
    <i>
      <x v="20"/>
      <x v="132"/>
    </i>
    <i r="1">
      <x v="137"/>
    </i>
    <i t="default">
      <x v="20"/>
    </i>
    <i>
      <x v="21"/>
      <x v="130"/>
    </i>
    <i r="1">
      <x v="131"/>
    </i>
    <i r="1">
      <x v="133"/>
    </i>
    <i r="1">
      <x v="134"/>
    </i>
    <i r="1">
      <x v="135"/>
    </i>
    <i r="1">
      <x v="137"/>
    </i>
    <i t="default">
      <x v="21"/>
    </i>
    <i>
      <x v="22"/>
      <x v="130"/>
    </i>
    <i r="1">
      <x v="133"/>
    </i>
    <i r="1">
      <x v="135"/>
    </i>
    <i t="default">
      <x v="22"/>
    </i>
    <i>
      <x v="23"/>
      <x v="131"/>
    </i>
    <i r="1">
      <x v="133"/>
    </i>
    <i r="1">
      <x v="136"/>
    </i>
    <i r="1">
      <x v="137"/>
    </i>
    <i t="default">
      <x v="23"/>
    </i>
    <i>
      <x v="24"/>
      <x v="135"/>
    </i>
    <i t="default">
      <x v="24"/>
    </i>
    <i>
      <x v="25"/>
      <x v="130"/>
    </i>
    <i r="1">
      <x v="131"/>
    </i>
    <i r="1">
      <x v="136"/>
    </i>
    <i t="default">
      <x v="25"/>
    </i>
    <i>
      <x v="26"/>
      <x v="130"/>
    </i>
    <i r="1">
      <x v="134"/>
    </i>
    <i r="1">
      <x v="135"/>
    </i>
    <i r="1">
      <x v="137"/>
    </i>
    <i t="default">
      <x v="26"/>
    </i>
    <i>
      <x v="27"/>
      <x v="131"/>
    </i>
    <i r="1">
      <x v="134"/>
    </i>
    <i t="default">
      <x v="27"/>
    </i>
    <i>
      <x v="28"/>
      <x v="134"/>
    </i>
    <i t="default">
      <x v="28"/>
    </i>
    <i>
      <x v="29"/>
      <x v="132"/>
    </i>
    <i t="default">
      <x v="29"/>
    </i>
    <i>
      <x v="30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0"/>
    </i>
    <i>
      <x v="31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1"/>
    </i>
    <i>
      <x v="32"/>
      <x v="137"/>
    </i>
    <i t="default">
      <x v="32"/>
    </i>
    <i>
      <x v="33"/>
      <x v="137"/>
    </i>
    <i t="default">
      <x v="33"/>
    </i>
    <i>
      <x v="34"/>
      <x v="130"/>
    </i>
    <i r="1">
      <x v="133"/>
    </i>
    <i r="1">
      <x v="135"/>
    </i>
    <i r="1">
      <x v="136"/>
    </i>
    <i r="1">
      <x v="137"/>
    </i>
    <i t="default">
      <x v="34"/>
    </i>
    <i>
      <x v="36"/>
      <x v="130"/>
    </i>
    <i r="1">
      <x v="131"/>
    </i>
    <i r="1">
      <x v="133"/>
    </i>
    <i r="1">
      <x v="134"/>
    </i>
    <i r="1">
      <x v="135"/>
    </i>
    <i r="1">
      <x v="136"/>
    </i>
    <i r="1">
      <x v="137"/>
    </i>
    <i t="default">
      <x v="36"/>
    </i>
    <i>
      <x v="37"/>
      <x v="137"/>
    </i>
    <i t="default">
      <x v="37"/>
    </i>
    <i>
      <x v="38"/>
      <x v="134"/>
    </i>
    <i r="1">
      <x v="136"/>
    </i>
    <i t="default">
      <x v="38"/>
    </i>
    <i>
      <x v="40"/>
      <x v="131"/>
    </i>
    <i t="default">
      <x v="40"/>
    </i>
    <i>
      <x v="41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1"/>
    </i>
    <i>
      <x v="42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2"/>
    </i>
    <i>
      <x v="43"/>
      <x v="137"/>
    </i>
    <i t="default">
      <x v="43"/>
    </i>
    <i t="grand">
      <x/>
    </i>
  </rowItems>
  <colItems count="1">
    <i/>
  </colItems>
  <dataFields count="1">
    <dataField name="Sum of Val/COArea Crcy" fld="14" baseField="0" baseItem="0"/>
  </dataFields>
  <formats count="1">
    <format dxfId="2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61933-EB4F-43C6-8FB7-38215DD50FF5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4:D342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x="33"/>
        <item x="28"/>
        <item x="32"/>
        <item x="29"/>
        <item x="30"/>
        <item x="34"/>
        <item x="35"/>
        <item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337">
    <i>
      <x/>
      <x/>
    </i>
    <i t="default">
      <x/>
    </i>
    <i>
      <x v="1"/>
      <x/>
    </i>
    <i r="1">
      <x v="18"/>
    </i>
    <i r="1">
      <x v="119"/>
    </i>
    <i r="1">
      <x v="120"/>
    </i>
    <i r="1">
      <x v="151"/>
    </i>
    <i t="default">
      <x v="1"/>
    </i>
    <i>
      <x v="2"/>
      <x v="93"/>
    </i>
    <i r="1">
      <x v="132"/>
    </i>
    <i r="1">
      <x v="137"/>
    </i>
    <i t="default">
      <x v="2"/>
    </i>
    <i>
      <x v="3"/>
      <x v="11"/>
    </i>
    <i r="1">
      <x v="15"/>
    </i>
    <i r="1">
      <x v="65"/>
    </i>
    <i r="1">
      <x v="90"/>
    </i>
    <i r="1">
      <x v="109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44"/>
    </i>
    <i r="1">
      <x v="145"/>
    </i>
    <i r="1">
      <x v="146"/>
    </i>
    <i t="default">
      <x v="3"/>
    </i>
    <i>
      <x v="4"/>
      <x v="17"/>
    </i>
    <i t="default">
      <x v="4"/>
    </i>
    <i>
      <x v="5"/>
      <x v="131"/>
    </i>
    <i r="1">
      <x v="133"/>
    </i>
    <i r="1">
      <x v="134"/>
    </i>
    <i r="1">
      <x v="137"/>
    </i>
    <i t="default">
      <x v="5"/>
    </i>
    <i>
      <x v="6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6"/>
    </i>
    <i>
      <x v="7"/>
      <x/>
    </i>
    <i r="1">
      <x v="93"/>
    </i>
    <i r="1">
      <x v="111"/>
    </i>
    <i r="1">
      <x v="112"/>
    </i>
    <i r="1">
      <x v="134"/>
    </i>
    <i t="default">
      <x v="7"/>
    </i>
    <i>
      <x v="8"/>
      <x v="137"/>
    </i>
    <i t="default">
      <x v="8"/>
    </i>
    <i>
      <x v="9"/>
      <x v="125"/>
    </i>
    <i t="default">
      <x v="9"/>
    </i>
    <i>
      <x v="10"/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10"/>
    </i>
    <i>
      <x v="11"/>
      <x v="131"/>
    </i>
    <i r="1">
      <x v="134"/>
    </i>
    <i r="1">
      <x v="136"/>
    </i>
    <i r="1">
      <x v="137"/>
    </i>
    <i t="default">
      <x v="11"/>
    </i>
    <i>
      <x v="12"/>
      <x v="43"/>
    </i>
    <i t="default">
      <x v="12"/>
    </i>
    <i>
      <x v="13"/>
      <x v="126"/>
    </i>
    <i r="1">
      <x v="131"/>
    </i>
    <i t="default">
      <x v="13"/>
    </i>
    <i>
      <x v="14"/>
      <x v="136"/>
    </i>
    <i t="default">
      <x v="14"/>
    </i>
    <i>
      <x v="15"/>
      <x v="12"/>
    </i>
    <i r="1">
      <x v="13"/>
    </i>
    <i r="1">
      <x v="14"/>
    </i>
    <i r="1">
      <x v="16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8"/>
    </i>
    <i r="1">
      <x v="64"/>
    </i>
    <i r="1">
      <x v="68"/>
    </i>
    <i r="1">
      <x v="74"/>
    </i>
    <i r="1">
      <x v="75"/>
    </i>
    <i r="1">
      <x v="86"/>
    </i>
    <i r="1">
      <x v="87"/>
    </i>
    <i r="1">
      <x v="89"/>
    </i>
    <i r="1">
      <x v="95"/>
    </i>
    <i r="1">
      <x v="96"/>
    </i>
    <i r="1">
      <x v="97"/>
    </i>
    <i r="1">
      <x v="100"/>
    </i>
    <i r="1">
      <x v="108"/>
    </i>
    <i r="1">
      <x v="110"/>
    </i>
    <i r="1">
      <x v="118"/>
    </i>
    <i r="1">
      <x v="121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52"/>
    </i>
    <i t="default">
      <x v="15"/>
    </i>
    <i>
      <x v="16"/>
      <x v="2"/>
    </i>
    <i r="1">
      <x v="113"/>
    </i>
    <i r="1">
      <x v="114"/>
    </i>
    <i r="1">
      <x v="128"/>
    </i>
    <i r="1">
      <x v="132"/>
    </i>
    <i t="default">
      <x v="16"/>
    </i>
    <i>
      <x v="17"/>
      <x v="137"/>
    </i>
    <i t="default">
      <x v="17"/>
    </i>
    <i>
      <x v="18"/>
      <x/>
    </i>
    <i r="1">
      <x v="18"/>
    </i>
    <i r="1">
      <x v="32"/>
    </i>
    <i r="1">
      <x v="46"/>
    </i>
    <i r="1">
      <x v="52"/>
    </i>
    <i r="1">
      <x v="55"/>
    </i>
    <i r="1">
      <x v="69"/>
    </i>
    <i r="1">
      <x v="71"/>
    </i>
    <i r="1">
      <x v="103"/>
    </i>
    <i r="1">
      <x v="133"/>
    </i>
    <i r="1">
      <x v="135"/>
    </i>
    <i r="1">
      <x v="136"/>
    </i>
    <i r="1">
      <x v="137"/>
    </i>
    <i r="1">
      <x v="151"/>
    </i>
    <i t="default">
      <x v="18"/>
    </i>
    <i>
      <x v="19"/>
      <x/>
    </i>
    <i r="1">
      <x v="18"/>
    </i>
    <i r="1">
      <x v="99"/>
    </i>
    <i r="1">
      <x v="101"/>
    </i>
    <i r="1">
      <x v="102"/>
    </i>
    <i r="1">
      <x v="115"/>
    </i>
    <i r="1">
      <x v="151"/>
    </i>
    <i t="default">
      <x v="19"/>
    </i>
    <i>
      <x v="20"/>
      <x v="73"/>
    </i>
    <i r="1">
      <x v="132"/>
    </i>
    <i r="1">
      <x v="137"/>
    </i>
    <i t="default">
      <x v="20"/>
    </i>
    <i>
      <x v="21"/>
      <x v="63"/>
    </i>
    <i r="1">
      <x v="127"/>
    </i>
    <i r="1">
      <x v="130"/>
    </i>
    <i r="1">
      <x v="131"/>
    </i>
    <i r="1">
      <x v="133"/>
    </i>
    <i r="1">
      <x v="134"/>
    </i>
    <i r="1">
      <x v="135"/>
    </i>
    <i r="1">
      <x v="137"/>
    </i>
    <i t="default">
      <x v="21"/>
    </i>
    <i>
      <x v="22"/>
      <x v="130"/>
    </i>
    <i r="1">
      <x v="133"/>
    </i>
    <i r="1">
      <x v="135"/>
    </i>
    <i t="default">
      <x v="22"/>
    </i>
    <i>
      <x v="23"/>
      <x v="8"/>
    </i>
    <i r="1">
      <x v="9"/>
    </i>
    <i r="1">
      <x v="10"/>
    </i>
    <i r="1">
      <x v="131"/>
    </i>
    <i r="1">
      <x v="133"/>
    </i>
    <i r="1">
      <x v="136"/>
    </i>
    <i r="1">
      <x v="137"/>
    </i>
    <i r="1">
      <x v="138"/>
    </i>
    <i r="1">
      <x v="139"/>
    </i>
    <i r="1">
      <x v="140"/>
    </i>
    <i r="1">
      <x v="141"/>
    </i>
    <i t="default">
      <x v="23"/>
    </i>
    <i>
      <x v="24"/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135"/>
    </i>
    <i t="default">
      <x v="24"/>
    </i>
    <i>
      <x v="25"/>
      <x v="130"/>
    </i>
    <i r="1">
      <x v="131"/>
    </i>
    <i r="1">
      <x v="136"/>
    </i>
    <i t="default">
      <x v="25"/>
    </i>
    <i>
      <x v="26"/>
      <x v="1"/>
    </i>
    <i r="1">
      <x v="130"/>
    </i>
    <i r="1">
      <x v="134"/>
    </i>
    <i r="1">
      <x v="135"/>
    </i>
    <i r="1">
      <x v="137"/>
    </i>
    <i t="default">
      <x v="26"/>
    </i>
    <i>
      <x v="27"/>
      <x v="3"/>
    </i>
    <i r="1">
      <x v="6"/>
    </i>
    <i r="1">
      <x v="45"/>
    </i>
    <i r="1">
      <x v="49"/>
    </i>
    <i r="1">
      <x v="84"/>
    </i>
    <i r="1">
      <x v="91"/>
    </i>
    <i r="1">
      <x v="122"/>
    </i>
    <i r="1">
      <x v="131"/>
    </i>
    <i r="1">
      <x v="134"/>
    </i>
    <i t="default">
      <x v="27"/>
    </i>
    <i>
      <x v="28"/>
      <x v="134"/>
    </i>
    <i t="default">
      <x v="28"/>
    </i>
    <i>
      <x v="29"/>
      <x v="132"/>
    </i>
    <i t="default">
      <x v="29"/>
    </i>
    <i>
      <x v="30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0"/>
    </i>
    <i>
      <x v="31"/>
      <x v="15"/>
    </i>
    <i r="1">
      <x v="73"/>
    </i>
    <i r="1">
      <x v="93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1"/>
    </i>
    <i>
      <x v="32"/>
      <x/>
    </i>
    <i r="1">
      <x v="104"/>
    </i>
    <i r="1">
      <x v="105"/>
    </i>
    <i r="1">
      <x v="106"/>
    </i>
    <i r="1">
      <x v="137"/>
    </i>
    <i t="default">
      <x v="32"/>
    </i>
    <i>
      <x v="33"/>
      <x/>
    </i>
    <i r="1">
      <x v="105"/>
    </i>
    <i r="1">
      <x v="106"/>
    </i>
    <i r="1">
      <x v="107"/>
    </i>
    <i r="1">
      <x v="137"/>
    </i>
    <i t="default">
      <x v="33"/>
    </i>
    <i>
      <x v="34"/>
      <x v="31"/>
    </i>
    <i r="1">
      <x v="130"/>
    </i>
    <i r="1">
      <x v="133"/>
    </i>
    <i r="1">
      <x v="135"/>
    </i>
    <i r="1">
      <x v="136"/>
    </i>
    <i r="1">
      <x v="137"/>
    </i>
    <i t="default">
      <x v="34"/>
    </i>
    <i>
      <x v="35"/>
      <x v="4"/>
    </i>
    <i r="1">
      <x v="5"/>
    </i>
    <i r="1">
      <x v="7"/>
    </i>
    <i r="1">
      <x v="19"/>
    </i>
    <i r="1">
      <x v="44"/>
    </i>
    <i r="1">
      <x v="50"/>
    </i>
    <i r="1">
      <x v="51"/>
    </i>
    <i r="1">
      <x v="53"/>
    </i>
    <i r="1">
      <x v="54"/>
    </i>
    <i r="1">
      <x v="66"/>
    </i>
    <i r="1">
      <x v="70"/>
    </i>
    <i r="1">
      <x v="72"/>
    </i>
    <i r="1">
      <x v="85"/>
    </i>
    <i r="1">
      <x v="92"/>
    </i>
    <i r="1">
      <x v="116"/>
    </i>
    <i r="1">
      <x v="117"/>
    </i>
    <i r="1">
      <x v="123"/>
    </i>
    <i r="1">
      <x v="124"/>
    </i>
    <i r="1">
      <x v="129"/>
    </i>
    <i t="default">
      <x v="35"/>
    </i>
    <i>
      <x v="36"/>
      <x v="30"/>
    </i>
    <i r="1">
      <x v="94"/>
    </i>
    <i r="1">
      <x v="130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49"/>
    </i>
    <i t="default">
      <x v="36"/>
    </i>
    <i>
      <x v="37"/>
      <x v="137"/>
    </i>
    <i t="default">
      <x v="37"/>
    </i>
    <i>
      <x v="38"/>
      <x v="134"/>
    </i>
    <i r="1">
      <x v="136"/>
    </i>
    <i t="default">
      <x v="38"/>
    </i>
    <i>
      <x v="39"/>
      <x v="47"/>
    </i>
    <i t="default">
      <x v="39"/>
    </i>
    <i>
      <x v="40"/>
      <x v="131"/>
    </i>
    <i t="default">
      <x v="40"/>
    </i>
    <i>
      <x v="41"/>
      <x v="28"/>
    </i>
    <i r="1">
      <x v="29"/>
    </i>
    <i r="1">
      <x v="38"/>
    </i>
    <i r="1">
      <x v="67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8"/>
    </i>
    <i r="1">
      <x v="9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1"/>
    </i>
    <i>
      <x v="42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2"/>
    </i>
    <i>
      <x v="43"/>
      <x v="137"/>
    </i>
    <i t="default">
      <x v="43"/>
    </i>
    <i>
      <x v="44"/>
      <x v="150"/>
    </i>
    <i t="default">
      <x v="44"/>
    </i>
    <i t="grand">
      <x/>
    </i>
  </rowItems>
  <colItems count="1">
    <i/>
  </colItems>
  <dataFields count="1">
    <dataField name="Sum of Val/COArea Crcy" fld="14" baseField="0" baseItem="0"/>
  </dataFields>
  <formats count="1">
    <format dxfId="3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7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D8C-781F-4824-AA44-5A0FB9BD218B}">
  <dimension ref="A1:AJ323"/>
  <sheetViews>
    <sheetView topLeftCell="A310" zoomScale="70" zoomScaleNormal="70" workbookViewId="0">
      <selection activeCell="C31" sqref="C31:E31"/>
    </sheetView>
  </sheetViews>
  <sheetFormatPr defaultRowHeight="14.5" x14ac:dyDescent="0.35"/>
  <cols>
    <col min="1" max="1" width="5.54296875" customWidth="1"/>
    <col min="2" max="2" width="6.7265625" customWidth="1"/>
    <col min="3" max="3" width="5.81640625" style="99" customWidth="1"/>
    <col min="4" max="4" width="21" style="99" customWidth="1"/>
    <col min="5" max="5" width="55.1796875" style="74" customWidth="1"/>
    <col min="6" max="6" width="15.26953125" style="6" customWidth="1"/>
    <col min="7" max="7" width="16.453125" style="6" customWidth="1"/>
    <col min="8" max="8" width="32.1796875" style="6" bestFit="1" customWidth="1"/>
    <col min="9" max="9" width="9.453125" style="168" customWidth="1"/>
    <col min="10" max="10" width="31.81640625" customWidth="1"/>
    <col min="11" max="11" width="2.81640625" style="6" customWidth="1"/>
  </cols>
  <sheetData>
    <row r="1" spans="1:36" ht="15" thickBot="1" x14ac:dyDescent="0.4"/>
    <row r="2" spans="1:36" ht="15.5" thickTop="1" thickBot="1" x14ac:dyDescent="0.4">
      <c r="A2" s="307" t="s">
        <v>834</v>
      </c>
      <c r="B2" s="307" t="s">
        <v>833</v>
      </c>
      <c r="C2" s="306" t="s">
        <v>829</v>
      </c>
      <c r="D2" s="306" t="s">
        <v>830</v>
      </c>
      <c r="E2" s="307" t="s">
        <v>831</v>
      </c>
      <c r="F2" s="308"/>
      <c r="G2" s="308"/>
      <c r="H2" s="308" t="s">
        <v>832</v>
      </c>
      <c r="I2" s="169" t="s">
        <v>545</v>
      </c>
      <c r="J2" s="155" t="s">
        <v>546</v>
      </c>
      <c r="L2" s="309">
        <v>43466</v>
      </c>
      <c r="M2" s="309">
        <v>43497</v>
      </c>
      <c r="N2" s="309">
        <v>43525</v>
      </c>
      <c r="O2" s="309">
        <v>43556</v>
      </c>
      <c r="P2" s="309">
        <v>43586</v>
      </c>
      <c r="Q2" s="309">
        <v>43617</v>
      </c>
      <c r="R2" s="309">
        <v>43647</v>
      </c>
      <c r="S2" s="309">
        <v>43678</v>
      </c>
      <c r="T2" s="309">
        <v>43709</v>
      </c>
      <c r="U2" s="309">
        <v>43739</v>
      </c>
      <c r="V2" s="309">
        <v>43770</v>
      </c>
      <c r="W2" s="309">
        <v>43800</v>
      </c>
      <c r="X2" s="309">
        <v>43831</v>
      </c>
      <c r="Y2" s="309">
        <v>43862</v>
      </c>
      <c r="Z2" s="309">
        <v>43891</v>
      </c>
      <c r="AA2" s="309">
        <v>43922</v>
      </c>
      <c r="AB2" s="309">
        <v>43952</v>
      </c>
      <c r="AC2" s="309">
        <v>43983</v>
      </c>
      <c r="AD2" s="309">
        <v>44013</v>
      </c>
      <c r="AE2" s="309">
        <v>44044</v>
      </c>
      <c r="AF2" s="309">
        <v>44075</v>
      </c>
      <c r="AG2" s="309">
        <v>44105</v>
      </c>
      <c r="AH2" s="309">
        <v>44136</v>
      </c>
      <c r="AI2" s="309">
        <v>44166</v>
      </c>
      <c r="AJ2" s="307"/>
    </row>
    <row r="3" spans="1:36" s="505" customFormat="1" ht="47.25" customHeight="1" thickTop="1" x14ac:dyDescent="0.7">
      <c r="A3" s="1012" t="s">
        <v>560</v>
      </c>
      <c r="B3" s="956" t="s">
        <v>561</v>
      </c>
      <c r="C3" s="959" t="s">
        <v>860</v>
      </c>
      <c r="D3" s="960"/>
      <c r="E3" s="960"/>
      <c r="F3" s="499" t="s">
        <v>25</v>
      </c>
      <c r="G3" s="499" t="s">
        <v>26</v>
      </c>
      <c r="H3" s="500" t="s">
        <v>27</v>
      </c>
      <c r="I3" s="501"/>
      <c r="J3" s="502"/>
      <c r="K3" s="503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  <c r="AA3" s="504"/>
      <c r="AB3" s="504"/>
      <c r="AC3" s="504"/>
      <c r="AD3" s="504"/>
      <c r="AE3" s="504"/>
      <c r="AF3" s="504"/>
      <c r="AG3" s="504"/>
      <c r="AH3" s="504"/>
      <c r="AI3" s="504"/>
      <c r="AJ3" s="504"/>
    </row>
    <row r="4" spans="1:36" s="505" customFormat="1" ht="47.25" customHeight="1" x14ac:dyDescent="0.7">
      <c r="A4" s="1012"/>
      <c r="B4" s="957"/>
      <c r="C4" s="968" t="s">
        <v>861</v>
      </c>
      <c r="D4" s="969"/>
      <c r="E4" s="969"/>
      <c r="F4" s="970"/>
      <c r="G4" s="729"/>
      <c r="H4" s="730"/>
      <c r="I4" s="731"/>
      <c r="J4" s="732"/>
      <c r="K4" s="503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  <c r="AA4" s="504"/>
      <c r="AB4" s="504"/>
      <c r="AC4" s="504"/>
      <c r="AD4" s="504"/>
      <c r="AE4" s="504"/>
      <c r="AF4" s="504"/>
      <c r="AG4" s="504"/>
      <c r="AH4" s="504"/>
      <c r="AI4" s="504"/>
      <c r="AJ4" s="504"/>
    </row>
    <row r="5" spans="1:36" ht="15.65" customHeight="1" x14ac:dyDescent="0.35">
      <c r="A5" s="1012"/>
      <c r="B5" s="957"/>
      <c r="C5" s="418">
        <v>1</v>
      </c>
      <c r="D5" s="419"/>
      <c r="E5" s="420" t="s">
        <v>5</v>
      </c>
      <c r="F5" s="421"/>
      <c r="G5" s="421"/>
      <c r="H5" s="422"/>
      <c r="I5" s="423"/>
      <c r="J5" s="424">
        <f>I5*H5</f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5">
      <c r="A6" s="1012"/>
      <c r="B6" s="957"/>
      <c r="C6" s="425">
        <v>1.1000000000000001</v>
      </c>
      <c r="D6" s="426"/>
      <c r="E6" s="427" t="s">
        <v>0</v>
      </c>
      <c r="F6" s="421">
        <v>0</v>
      </c>
      <c r="G6" s="421">
        <v>7251375</v>
      </c>
      <c r="H6" s="422">
        <f t="shared" ref="H6:H11" si="0">F6+G6/305</f>
        <v>23775</v>
      </c>
      <c r="I6" s="423">
        <v>0.75</v>
      </c>
      <c r="J6" s="424">
        <f t="shared" ref="J6:J69" si="1">I6*H6</f>
        <v>17831.25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5">
      <c r="A7" s="1012"/>
      <c r="B7" s="957"/>
      <c r="C7" s="425">
        <v>1.2</v>
      </c>
      <c r="D7" s="426"/>
      <c r="E7" s="427" t="s">
        <v>1</v>
      </c>
      <c r="F7" s="421">
        <v>0</v>
      </c>
      <c r="G7" s="421">
        <v>1712523.15</v>
      </c>
      <c r="H7" s="422">
        <f t="shared" si="0"/>
        <v>5614.83</v>
      </c>
      <c r="I7" s="423">
        <v>0.75</v>
      </c>
      <c r="J7" s="424">
        <f t="shared" si="1"/>
        <v>4211.1224999999995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9" x14ac:dyDescent="0.35">
      <c r="A8" s="1012"/>
      <c r="B8" s="957"/>
      <c r="C8" s="425">
        <v>1.3</v>
      </c>
      <c r="D8" s="426"/>
      <c r="E8" s="427" t="s">
        <v>2</v>
      </c>
      <c r="F8" s="421">
        <v>0</v>
      </c>
      <c r="G8" s="421">
        <v>9629688.75</v>
      </c>
      <c r="H8" s="422">
        <f t="shared" si="0"/>
        <v>31572.75</v>
      </c>
      <c r="I8" s="423">
        <v>0.75</v>
      </c>
      <c r="J8" s="424">
        <f t="shared" si="1"/>
        <v>23679.5625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1012"/>
      <c r="B9" s="957"/>
      <c r="C9" s="425">
        <v>1.4</v>
      </c>
      <c r="D9" s="426"/>
      <c r="E9" s="427" t="s">
        <v>3</v>
      </c>
      <c r="F9" s="421">
        <v>0</v>
      </c>
      <c r="G9" s="421">
        <v>3845160.9476469094</v>
      </c>
      <c r="H9" s="422">
        <f t="shared" si="0"/>
        <v>12607.085074252162</v>
      </c>
      <c r="I9" s="423">
        <v>0.75</v>
      </c>
      <c r="J9" s="424">
        <f t="shared" si="1"/>
        <v>9455.3138056891221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1012"/>
      <c r="B10" s="957"/>
      <c r="C10" s="425">
        <v>1.5</v>
      </c>
      <c r="D10" s="426"/>
      <c r="E10" s="428" t="s">
        <v>4</v>
      </c>
      <c r="F10" s="421">
        <v>0</v>
      </c>
      <c r="G10" s="421">
        <v>18273858</v>
      </c>
      <c r="H10" s="422">
        <f t="shared" si="0"/>
        <v>59914.288524590163</v>
      </c>
      <c r="I10" s="423">
        <v>0.75</v>
      </c>
      <c r="J10" s="424">
        <f t="shared" si="1"/>
        <v>44935.716393442621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65" customHeight="1" x14ac:dyDescent="0.35">
      <c r="A11" s="1012"/>
      <c r="B11" s="957"/>
      <c r="C11" s="418">
        <v>2</v>
      </c>
      <c r="D11" s="419"/>
      <c r="E11" s="420" t="s">
        <v>6</v>
      </c>
      <c r="F11" s="421">
        <v>13382.04</v>
      </c>
      <c r="G11" s="421">
        <v>2729936.16</v>
      </c>
      <c r="H11" s="422">
        <f t="shared" si="0"/>
        <v>22332.650360655738</v>
      </c>
      <c r="I11" s="423">
        <v>0.8</v>
      </c>
      <c r="J11" s="424">
        <f t="shared" si="1"/>
        <v>17866.120288524591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65" customHeight="1" x14ac:dyDescent="0.35">
      <c r="A12" s="1012"/>
      <c r="B12" s="957"/>
      <c r="C12" s="418">
        <v>3</v>
      </c>
      <c r="D12" s="419"/>
      <c r="E12" s="420" t="s">
        <v>7</v>
      </c>
      <c r="F12" s="421"/>
      <c r="G12" s="421"/>
      <c r="H12" s="422"/>
      <c r="I12" s="423"/>
      <c r="J12" s="424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1012"/>
      <c r="B13" s="957"/>
      <c r="C13" s="418">
        <v>3.1</v>
      </c>
      <c r="D13" s="419"/>
      <c r="E13" s="429" t="s">
        <v>8</v>
      </c>
      <c r="F13" s="421">
        <v>102084.71421400002</v>
      </c>
      <c r="G13" s="421">
        <v>20825250.846500017</v>
      </c>
      <c r="H13" s="422">
        <f t="shared" ref="H13:H29" si="2">F13+G13/305</f>
        <v>170364.22518613123</v>
      </c>
      <c r="I13" s="423">
        <v>1</v>
      </c>
      <c r="J13" s="424">
        <f t="shared" si="1"/>
        <v>170364.22518613123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1012"/>
      <c r="B14" s="957"/>
      <c r="C14" s="418"/>
      <c r="D14" s="419"/>
      <c r="E14" s="429" t="s">
        <v>9</v>
      </c>
      <c r="F14" s="421">
        <v>102084.71421400002</v>
      </c>
      <c r="G14" s="421">
        <v>20825250.846500017</v>
      </c>
      <c r="H14" s="422">
        <f t="shared" si="2"/>
        <v>170364.22518613123</v>
      </c>
      <c r="I14" s="423">
        <v>1</v>
      </c>
      <c r="J14" s="424">
        <f t="shared" si="1"/>
        <v>170364.22518613123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1012"/>
      <c r="B15" s="957"/>
      <c r="C15" s="418">
        <v>3.2</v>
      </c>
      <c r="D15" s="419"/>
      <c r="E15" s="429" t="s">
        <v>10</v>
      </c>
      <c r="F15" s="421">
        <v>290182.441749944</v>
      </c>
      <c r="G15" s="421">
        <v>45461348.002379887</v>
      </c>
      <c r="H15" s="422">
        <f t="shared" si="2"/>
        <v>439236.04175774695</v>
      </c>
      <c r="I15" s="423">
        <v>1</v>
      </c>
      <c r="J15" s="424">
        <f t="shared" si="1"/>
        <v>439236.04175774695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1012"/>
      <c r="B16" s="957"/>
      <c r="C16" s="418"/>
      <c r="D16" s="419"/>
      <c r="E16" s="429" t="s">
        <v>11</v>
      </c>
      <c r="F16" s="421">
        <v>290182.441749944</v>
      </c>
      <c r="G16" s="421">
        <v>45461348.002379887</v>
      </c>
      <c r="H16" s="422">
        <f t="shared" si="2"/>
        <v>439236.04175774695</v>
      </c>
      <c r="I16" s="423">
        <v>1</v>
      </c>
      <c r="J16" s="424">
        <f t="shared" si="1"/>
        <v>439236.04175774695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1012"/>
      <c r="B17" s="957"/>
      <c r="C17" s="418">
        <v>3.3</v>
      </c>
      <c r="D17" s="419"/>
      <c r="E17" s="429" t="s">
        <v>12</v>
      </c>
      <c r="F17" s="421">
        <v>1327.0029882465349</v>
      </c>
      <c r="G17" s="421">
        <v>269823.94094346208</v>
      </c>
      <c r="H17" s="422">
        <f t="shared" si="2"/>
        <v>2211.6716470775582</v>
      </c>
      <c r="I17" s="423">
        <v>1</v>
      </c>
      <c r="J17" s="424">
        <f t="shared" si="1"/>
        <v>2211.6716470775582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1012"/>
      <c r="B18" s="957"/>
      <c r="C18" s="418">
        <v>3.4</v>
      </c>
      <c r="D18" s="419"/>
      <c r="E18" s="429" t="s">
        <v>13</v>
      </c>
      <c r="F18" s="421">
        <v>5722.0929999999998</v>
      </c>
      <c r="G18" s="421">
        <v>2559700</v>
      </c>
      <c r="H18" s="422">
        <f t="shared" si="2"/>
        <v>14114.552016393442</v>
      </c>
      <c r="I18" s="423">
        <v>1</v>
      </c>
      <c r="J18" s="424">
        <f t="shared" si="1"/>
        <v>14114.552016393442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1012"/>
      <c r="B19" s="957"/>
      <c r="C19" s="418">
        <v>3.5</v>
      </c>
      <c r="D19" s="419"/>
      <c r="E19" s="429" t="s">
        <v>14</v>
      </c>
      <c r="F19" s="421">
        <v>18323.872000000003</v>
      </c>
      <c r="G19" s="421">
        <v>4242138.83846875</v>
      </c>
      <c r="H19" s="422">
        <f t="shared" si="2"/>
        <v>32232.523929405739</v>
      </c>
      <c r="I19" s="423">
        <v>1</v>
      </c>
      <c r="J19" s="424">
        <f t="shared" si="1"/>
        <v>32232.523929405739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1012"/>
      <c r="B20" s="957"/>
      <c r="C20" s="418">
        <v>3.6</v>
      </c>
      <c r="D20" s="419"/>
      <c r="E20" s="429" t="s">
        <v>15</v>
      </c>
      <c r="F20" s="421">
        <v>2971.1065573770488</v>
      </c>
      <c r="G20" s="421">
        <v>604125</v>
      </c>
      <c r="H20" s="422">
        <f t="shared" si="2"/>
        <v>4951.8442622950815</v>
      </c>
      <c r="I20" s="423">
        <v>1</v>
      </c>
      <c r="J20" s="424">
        <f t="shared" si="1"/>
        <v>4951.8442622950815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65" customHeight="1" x14ac:dyDescent="0.35">
      <c r="A21" s="1012"/>
      <c r="B21" s="957"/>
      <c r="C21" s="418">
        <v>4</v>
      </c>
      <c r="D21" s="419"/>
      <c r="E21" s="420" t="s">
        <v>16</v>
      </c>
      <c r="F21" s="421"/>
      <c r="G21" s="421"/>
      <c r="H21" s="422">
        <f t="shared" si="2"/>
        <v>0</v>
      </c>
      <c r="I21" s="423"/>
      <c r="J21" s="424">
        <f t="shared" si="1"/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1012"/>
      <c r="B22" s="957"/>
      <c r="C22" s="418">
        <v>4.0999999999999996</v>
      </c>
      <c r="D22" s="419"/>
      <c r="E22" s="430" t="s">
        <v>17</v>
      </c>
      <c r="F22" s="421">
        <v>9439.1003934688542</v>
      </c>
      <c r="G22" s="421">
        <v>1919283.746672</v>
      </c>
      <c r="H22" s="422">
        <f t="shared" si="2"/>
        <v>15731.833989114755</v>
      </c>
      <c r="I22" s="423">
        <v>1</v>
      </c>
      <c r="J22" s="424">
        <f t="shared" si="1"/>
        <v>15731.833989114755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1012"/>
      <c r="B23" s="957"/>
      <c r="C23" s="418">
        <v>4.2</v>
      </c>
      <c r="D23" s="419"/>
      <c r="E23" s="430" t="s">
        <v>18</v>
      </c>
      <c r="F23" s="421">
        <v>160464.7066889705</v>
      </c>
      <c r="G23" s="421">
        <v>32627823.693423998</v>
      </c>
      <c r="H23" s="422">
        <f t="shared" si="2"/>
        <v>267441.17781495082</v>
      </c>
      <c r="I23" s="423">
        <v>1</v>
      </c>
      <c r="J23" s="424">
        <f t="shared" si="1"/>
        <v>267441.17781495082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1012"/>
      <c r="B24" s="957"/>
      <c r="C24" s="418">
        <v>4.3</v>
      </c>
      <c r="D24" s="419"/>
      <c r="E24" s="430" t="s">
        <v>19</v>
      </c>
      <c r="F24" s="421">
        <v>18878.200786937708</v>
      </c>
      <c r="G24" s="421">
        <v>3838567.4933440001</v>
      </c>
      <c r="H24" s="422">
        <f t="shared" si="2"/>
        <v>31463.66797822951</v>
      </c>
      <c r="I24" s="423">
        <v>1</v>
      </c>
      <c r="J24" s="424">
        <f t="shared" si="1"/>
        <v>31463.66797822951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65" customHeight="1" x14ac:dyDescent="0.35">
      <c r="A25" s="1012"/>
      <c r="B25" s="957"/>
      <c r="C25" s="418">
        <v>5</v>
      </c>
      <c r="D25" s="419"/>
      <c r="E25" s="420" t="s">
        <v>20</v>
      </c>
      <c r="F25" s="421"/>
      <c r="G25" s="421"/>
      <c r="H25" s="422">
        <f t="shared" si="2"/>
        <v>0</v>
      </c>
      <c r="I25" s="423"/>
      <c r="J25" s="424">
        <f t="shared" si="1"/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1012"/>
      <c r="B26" s="957"/>
      <c r="C26" s="418">
        <v>5.0999999999999996</v>
      </c>
      <c r="D26" s="419"/>
      <c r="E26" s="430" t="s">
        <v>21</v>
      </c>
      <c r="F26" s="421">
        <v>44945.73004637508</v>
      </c>
      <c r="G26" s="421">
        <v>9138965.1094295997</v>
      </c>
      <c r="H26" s="422">
        <f t="shared" si="2"/>
        <v>74909.550077291802</v>
      </c>
      <c r="I26" s="423">
        <v>0.85</v>
      </c>
      <c r="J26" s="424">
        <f t="shared" si="1"/>
        <v>63673.117565698027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1012"/>
      <c r="B27" s="957"/>
      <c r="C27" s="418">
        <v>5.2</v>
      </c>
      <c r="D27" s="419"/>
      <c r="E27" s="430" t="s">
        <v>22</v>
      </c>
      <c r="F27" s="421">
        <v>104873.37010820852</v>
      </c>
      <c r="G27" s="421">
        <v>21324251.922002397</v>
      </c>
      <c r="H27" s="422">
        <f t="shared" si="2"/>
        <v>174788.95018034754</v>
      </c>
      <c r="I27" s="423">
        <v>0.85</v>
      </c>
      <c r="J27" s="424">
        <f t="shared" si="1"/>
        <v>148570.60765329542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6" customHeight="1" x14ac:dyDescent="0.35">
      <c r="A28" s="1012"/>
      <c r="B28" s="957"/>
      <c r="C28" s="418">
        <v>5.3</v>
      </c>
      <c r="D28" s="419"/>
      <c r="E28" s="430" t="s">
        <v>23</v>
      </c>
      <c r="F28" s="421">
        <v>119855.28012366689</v>
      </c>
      <c r="G28" s="421">
        <v>24370573.625145599</v>
      </c>
      <c r="H28" s="422">
        <f t="shared" si="2"/>
        <v>199758.80020611148</v>
      </c>
      <c r="I28" s="423">
        <v>0.85</v>
      </c>
      <c r="J28" s="424">
        <f t="shared" si="1"/>
        <v>169794.98017519477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" thickBot="1" x14ac:dyDescent="0.4">
      <c r="A29" s="1012"/>
      <c r="B29" s="957"/>
      <c r="C29" s="431">
        <v>5.4</v>
      </c>
      <c r="D29" s="432"/>
      <c r="E29" s="433" t="s">
        <v>24</v>
      </c>
      <c r="F29" s="434">
        <v>29963.820030916722</v>
      </c>
      <c r="G29" s="434">
        <v>6092643.4062863998</v>
      </c>
      <c r="H29" s="435">
        <f t="shared" si="2"/>
        <v>49939.700051527871</v>
      </c>
      <c r="I29" s="423">
        <v>0.85</v>
      </c>
      <c r="J29" s="424">
        <f t="shared" si="1"/>
        <v>42448.745043798692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65" customHeight="1" thickBot="1" x14ac:dyDescent="0.4">
      <c r="A30" s="1012"/>
      <c r="B30" s="957"/>
      <c r="C30" s="961" t="s">
        <v>857</v>
      </c>
      <c r="D30" s="962"/>
      <c r="E30" s="962"/>
      <c r="F30" s="436">
        <f>SUM(F5:F29)</f>
        <v>1314680.634652056</v>
      </c>
      <c r="G30" s="437">
        <f t="shared" ref="G30:J30" si="3">SUM(G5:G29)</f>
        <v>283003636.48112297</v>
      </c>
      <c r="H30" s="438">
        <f t="shared" si="3"/>
        <v>2242561.4100000006</v>
      </c>
      <c r="I30" s="439"/>
      <c r="J30" s="440">
        <f t="shared" si="3"/>
        <v>2129814.3414508668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516" customFormat="1" ht="30.65" customHeight="1" x14ac:dyDescent="0.7">
      <c r="A31" s="1012"/>
      <c r="B31" s="957"/>
      <c r="C31" s="963" t="s">
        <v>858</v>
      </c>
      <c r="D31" s="964"/>
      <c r="E31" s="964"/>
      <c r="F31" s="510"/>
      <c r="G31" s="511"/>
      <c r="H31" s="511"/>
      <c r="I31" s="512"/>
      <c r="J31" s="513">
        <f t="shared" si="1"/>
        <v>0</v>
      </c>
      <c r="K31" s="514"/>
      <c r="L31" s="515"/>
      <c r="M31" s="515"/>
      <c r="N31" s="515"/>
      <c r="O31" s="515"/>
      <c r="P31" s="515"/>
      <c r="Q31" s="515"/>
      <c r="R31" s="515"/>
      <c r="S31" s="515"/>
      <c r="T31" s="515"/>
      <c r="U31" s="515"/>
      <c r="V31" s="515"/>
      <c r="W31" s="515"/>
      <c r="X31" s="515"/>
      <c r="Y31" s="515"/>
      <c r="Z31" s="515"/>
      <c r="AA31" s="515"/>
      <c r="AB31" s="515"/>
      <c r="AC31" s="515"/>
      <c r="AD31" s="515"/>
      <c r="AE31" s="515"/>
      <c r="AF31" s="515"/>
      <c r="AG31" s="515"/>
      <c r="AH31" s="515"/>
      <c r="AI31" s="515"/>
      <c r="AJ31" s="515"/>
    </row>
    <row r="32" spans="1:36" x14ac:dyDescent="0.35">
      <c r="A32" s="1012"/>
      <c r="B32" s="957"/>
      <c r="C32" s="425">
        <v>1</v>
      </c>
      <c r="D32" s="426"/>
      <c r="E32" s="420" t="s">
        <v>29</v>
      </c>
      <c r="F32" s="421"/>
      <c r="G32" s="421"/>
      <c r="H32" s="443"/>
      <c r="I32" s="423"/>
      <c r="J32" s="424">
        <f t="shared" si="1"/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1012"/>
      <c r="B33" s="957"/>
      <c r="C33" s="444"/>
      <c r="D33" s="445"/>
      <c r="E33" s="430" t="s">
        <v>30</v>
      </c>
      <c r="F33" s="421"/>
      <c r="G33" s="421"/>
      <c r="H33" s="443"/>
      <c r="I33" s="423"/>
      <c r="J33" s="424">
        <f t="shared" si="1"/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6" customHeight="1" x14ac:dyDescent="0.35">
      <c r="A34" s="1012"/>
      <c r="B34" s="957"/>
      <c r="C34" s="444"/>
      <c r="D34" s="445"/>
      <c r="E34" s="430" t="s">
        <v>538</v>
      </c>
      <c r="F34" s="421">
        <v>224190.62639999998</v>
      </c>
      <c r="G34" s="421">
        <v>45585427.368000001</v>
      </c>
      <c r="H34" s="422">
        <v>373651.04399999999</v>
      </c>
      <c r="I34" s="446"/>
      <c r="J34" s="42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6" customHeight="1" x14ac:dyDescent="0.35">
      <c r="A35" s="1012"/>
      <c r="B35" s="957"/>
      <c r="C35" s="444"/>
      <c r="D35" s="445"/>
      <c r="E35" s="430" t="s">
        <v>539</v>
      </c>
      <c r="F35" s="421">
        <v>246328.29067672131</v>
      </c>
      <c r="G35" s="421">
        <v>50086752.437599994</v>
      </c>
      <c r="H35" s="422">
        <v>410547.1511278688</v>
      </c>
      <c r="I35" s="446"/>
      <c r="J35" s="42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6" customHeight="1" x14ac:dyDescent="0.35">
      <c r="A36" s="1012"/>
      <c r="B36" s="957"/>
      <c r="C36" s="444"/>
      <c r="D36" s="445"/>
      <c r="E36" s="430" t="s">
        <v>31</v>
      </c>
      <c r="F36" s="421">
        <v>0</v>
      </c>
      <c r="G36" s="421">
        <v>0</v>
      </c>
      <c r="H36" s="422">
        <v>0</v>
      </c>
      <c r="I36" s="446"/>
      <c r="J36" s="42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6" customHeight="1" x14ac:dyDescent="0.35">
      <c r="A37" s="1012"/>
      <c r="B37" s="957"/>
      <c r="C37" s="444"/>
      <c r="D37" s="445"/>
      <c r="E37" s="430" t="s">
        <v>32</v>
      </c>
      <c r="F37" s="421">
        <v>0</v>
      </c>
      <c r="G37" s="421">
        <v>0</v>
      </c>
      <c r="H37" s="422">
        <v>0</v>
      </c>
      <c r="I37" s="446"/>
      <c r="J37" s="42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6" customHeight="1" x14ac:dyDescent="0.35">
      <c r="A38" s="1012"/>
      <c r="B38" s="957"/>
      <c r="C38" s="444"/>
      <c r="D38" s="445"/>
      <c r="E38" s="430" t="s">
        <v>540</v>
      </c>
      <c r="F38" s="421">
        <v>572.79999999999995</v>
      </c>
      <c r="G38" s="421">
        <v>137472</v>
      </c>
      <c r="H38" s="422">
        <v>1023.5278688524591</v>
      </c>
      <c r="I38" s="446"/>
      <c r="J38" s="42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6" customHeight="1" x14ac:dyDescent="0.35">
      <c r="A39" s="1012"/>
      <c r="B39" s="957"/>
      <c r="C39" s="444"/>
      <c r="D39" s="445"/>
      <c r="E39" s="430" t="s">
        <v>541</v>
      </c>
      <c r="F39" s="421">
        <v>859.19999999999993</v>
      </c>
      <c r="G39" s="421">
        <v>206208</v>
      </c>
      <c r="H39" s="422">
        <v>1535.2918032786883</v>
      </c>
      <c r="I39" s="446"/>
      <c r="J39" s="42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5">
      <c r="A40" s="1012"/>
      <c r="B40" s="957"/>
      <c r="C40" s="425">
        <v>2</v>
      </c>
      <c r="D40" s="426"/>
      <c r="E40" s="420" t="s">
        <v>33</v>
      </c>
      <c r="F40" s="421"/>
      <c r="G40" s="421"/>
      <c r="H40" s="422">
        <v>0</v>
      </c>
      <c r="I40" s="423"/>
      <c r="J40" s="424">
        <f t="shared" si="1"/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43.5" x14ac:dyDescent="0.35">
      <c r="A41" s="1012"/>
      <c r="B41" s="957"/>
      <c r="C41" s="444"/>
      <c r="D41" s="445"/>
      <c r="E41" s="430" t="s">
        <v>34</v>
      </c>
      <c r="F41" s="421">
        <v>5705.0879999999997</v>
      </c>
      <c r="G41" s="421">
        <v>1160034.56</v>
      </c>
      <c r="H41" s="422">
        <v>9508.48</v>
      </c>
      <c r="I41" s="423">
        <v>1</v>
      </c>
      <c r="J41" s="424">
        <f t="shared" si="1"/>
        <v>9508.48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5">
      <c r="A42" s="1012"/>
      <c r="B42" s="957"/>
      <c r="C42" s="444">
        <v>3</v>
      </c>
      <c r="D42" s="445"/>
      <c r="E42" s="420" t="s">
        <v>35</v>
      </c>
      <c r="F42" s="421"/>
      <c r="G42" s="421"/>
      <c r="H42" s="422">
        <v>0</v>
      </c>
      <c r="I42" s="423"/>
      <c r="J42" s="424">
        <f t="shared" si="1"/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" thickBot="1" x14ac:dyDescent="0.4">
      <c r="A43" s="1012"/>
      <c r="B43" s="957"/>
      <c r="C43" s="447"/>
      <c r="D43" s="448"/>
      <c r="E43" s="433" t="s">
        <v>36</v>
      </c>
      <c r="F43" s="434">
        <v>278191.64711999998</v>
      </c>
      <c r="G43" s="434">
        <v>56565634.914399996</v>
      </c>
      <c r="H43" s="435">
        <v>463652.7452</v>
      </c>
      <c r="I43" s="446"/>
      <c r="J43" s="424">
        <f t="shared" si="1"/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65" customHeight="1" thickBot="1" x14ac:dyDescent="0.4">
      <c r="A44" s="1012"/>
      <c r="B44" s="957"/>
      <c r="C44" s="961" t="s">
        <v>862</v>
      </c>
      <c r="D44" s="962"/>
      <c r="E44" s="962"/>
      <c r="F44" s="437">
        <f>SUM(F32:F43)</f>
        <v>755847.65219672129</v>
      </c>
      <c r="G44" s="437">
        <f t="shared" ref="G44:J44" si="4">SUM(G32:G43)</f>
        <v>153741529.27999997</v>
      </c>
      <c r="H44" s="449">
        <f t="shared" si="4"/>
        <v>1259918.24</v>
      </c>
      <c r="I44" s="439"/>
      <c r="J44" s="438">
        <f t="shared" si="4"/>
        <v>9508.48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65" customHeight="1" x14ac:dyDescent="0.35">
      <c r="A45" s="1012"/>
      <c r="B45" s="957"/>
      <c r="C45" s="963" t="s">
        <v>859</v>
      </c>
      <c r="D45" s="964"/>
      <c r="E45" s="964"/>
      <c r="F45" s="441"/>
      <c r="G45" s="450"/>
      <c r="H45" s="451"/>
      <c r="I45" s="423"/>
      <c r="J45" s="424">
        <f t="shared" si="1"/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5">
      <c r="A46" s="1012"/>
      <c r="B46" s="957"/>
      <c r="C46" s="425">
        <v>1</v>
      </c>
      <c r="D46" s="426"/>
      <c r="E46" s="420" t="s">
        <v>39</v>
      </c>
      <c r="F46" s="421">
        <v>916214.19076688529</v>
      </c>
      <c r="G46" s="421">
        <v>214678934.56609997</v>
      </c>
      <c r="H46" s="422">
        <f>F46+G46/305</f>
        <v>1620079.5499999998</v>
      </c>
      <c r="I46" s="423">
        <v>1</v>
      </c>
      <c r="J46" s="424">
        <f t="shared" si="1"/>
        <v>1620079.5499999998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" thickBot="1" x14ac:dyDescent="0.4">
      <c r="A47" s="1012"/>
      <c r="B47" s="957"/>
      <c r="C47" s="452">
        <v>2</v>
      </c>
      <c r="D47" s="453"/>
      <c r="E47" s="454" t="s">
        <v>40</v>
      </c>
      <c r="F47" s="434">
        <v>182595.30742974635</v>
      </c>
      <c r="G47" s="434">
        <v>39707328.583927356</v>
      </c>
      <c r="H47" s="435">
        <f>F47+G47/305</f>
        <v>312783.26999999996</v>
      </c>
      <c r="I47" s="423">
        <v>0</v>
      </c>
      <c r="J47" s="424">
        <f t="shared" si="1"/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" thickBot="1" x14ac:dyDescent="0.4">
      <c r="A48" s="1012"/>
      <c r="B48" s="957"/>
      <c r="C48" s="961" t="s">
        <v>863</v>
      </c>
      <c r="D48" s="962"/>
      <c r="E48" s="962"/>
      <c r="F48" s="437">
        <f>SUM(F46:F47)</f>
        <v>1098809.4981966317</v>
      </c>
      <c r="G48" s="437">
        <f t="shared" ref="G48:J48" si="5">SUM(G46:G47)</f>
        <v>254386263.15002733</v>
      </c>
      <c r="H48" s="449">
        <f t="shared" si="5"/>
        <v>1932862.8199999998</v>
      </c>
      <c r="I48" s="439"/>
      <c r="J48" s="438">
        <f t="shared" si="5"/>
        <v>1620079.5499999998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495" customFormat="1" ht="21.5" thickBot="1" x14ac:dyDescent="0.55000000000000004">
      <c r="A49" s="1012"/>
      <c r="B49" s="957"/>
      <c r="C49" s="965" t="s">
        <v>562</v>
      </c>
      <c r="D49" s="966"/>
      <c r="E49" s="967"/>
      <c r="F49" s="517">
        <f>F48+F44+F30</f>
        <v>3169337.7850454086</v>
      </c>
      <c r="G49" s="517">
        <f t="shared" ref="G49:J49" si="6">G48+G44+G30</f>
        <v>691131428.91115022</v>
      </c>
      <c r="H49" s="518">
        <f t="shared" si="6"/>
        <v>5435342.4700000007</v>
      </c>
      <c r="I49" s="519"/>
      <c r="J49" s="520">
        <f t="shared" si="6"/>
        <v>3759402.3714508666</v>
      </c>
      <c r="K49" s="493"/>
      <c r="L49" s="494"/>
      <c r="M49" s="494"/>
      <c r="N49" s="494"/>
      <c r="O49" s="494"/>
      <c r="P49" s="494"/>
      <c r="Q49" s="494"/>
      <c r="R49" s="494"/>
      <c r="S49" s="494"/>
      <c r="T49" s="494"/>
      <c r="U49" s="494"/>
      <c r="V49" s="494"/>
      <c r="W49" s="494"/>
      <c r="X49" s="494"/>
      <c r="Y49" s="494"/>
      <c r="Z49" s="494"/>
      <c r="AA49" s="494"/>
      <c r="AB49" s="494"/>
      <c r="AC49" s="494"/>
      <c r="AD49" s="494"/>
      <c r="AE49" s="494"/>
      <c r="AF49" s="494"/>
      <c r="AG49" s="494"/>
      <c r="AH49" s="494"/>
      <c r="AI49" s="494"/>
      <c r="AJ49" s="494"/>
    </row>
    <row r="50" spans="1:36" s="505" customFormat="1" ht="36" customHeight="1" x14ac:dyDescent="0.7">
      <c r="A50" s="1012"/>
      <c r="B50" s="957"/>
      <c r="C50" s="959" t="s">
        <v>855</v>
      </c>
      <c r="D50" s="960"/>
      <c r="E50" s="960"/>
      <c r="F50" s="960"/>
      <c r="G50" s="960"/>
      <c r="H50" s="960"/>
      <c r="I50" s="501"/>
      <c r="J50" s="509">
        <f t="shared" si="1"/>
        <v>0</v>
      </c>
      <c r="K50" s="503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  <c r="AA50" s="504"/>
      <c r="AB50" s="504"/>
      <c r="AC50" s="504"/>
      <c r="AD50" s="504"/>
      <c r="AE50" s="504"/>
      <c r="AF50" s="504"/>
      <c r="AG50" s="504"/>
      <c r="AH50" s="504"/>
      <c r="AI50" s="504"/>
      <c r="AJ50" s="504"/>
    </row>
    <row r="51" spans="1:36" ht="15.65" customHeight="1" x14ac:dyDescent="0.35">
      <c r="A51" s="1012"/>
      <c r="B51" s="957"/>
      <c r="C51" s="526">
        <v>1</v>
      </c>
      <c r="D51" s="527"/>
      <c r="E51" s="528" t="s">
        <v>5</v>
      </c>
      <c r="F51" s="529"/>
      <c r="G51" s="529"/>
      <c r="H51" s="530"/>
      <c r="I51" s="531"/>
      <c r="J51" s="532">
        <f t="shared" si="1"/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35">
      <c r="A52" s="1012"/>
      <c r="B52" s="957"/>
      <c r="C52" s="526">
        <v>1.1000000000000001</v>
      </c>
      <c r="D52" s="527"/>
      <c r="E52" s="533" t="s">
        <v>0</v>
      </c>
      <c r="F52" s="529">
        <v>0</v>
      </c>
      <c r="G52" s="529">
        <v>7670312.416773702</v>
      </c>
      <c r="H52" s="530">
        <f t="shared" ref="H52:H75" si="7">F52+G52/305</f>
        <v>25148.565300897382</v>
      </c>
      <c r="I52" s="531">
        <v>0.6</v>
      </c>
      <c r="J52" s="532">
        <f t="shared" si="1"/>
        <v>15089.139180538428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35">
      <c r="A53" s="1012"/>
      <c r="B53" s="957"/>
      <c r="C53" s="526">
        <v>1.2</v>
      </c>
      <c r="D53" s="527"/>
      <c r="E53" s="533" t="s">
        <v>1</v>
      </c>
      <c r="F53" s="529">
        <v>0</v>
      </c>
      <c r="G53" s="529">
        <v>1811461.6305814292</v>
      </c>
      <c r="H53" s="530">
        <f t="shared" si="7"/>
        <v>5939.2184609227188</v>
      </c>
      <c r="I53" s="531">
        <v>0.6</v>
      </c>
      <c r="J53" s="532">
        <f t="shared" si="1"/>
        <v>3563.531076553631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29" x14ac:dyDescent="0.35">
      <c r="A54" s="1012"/>
      <c r="B54" s="957"/>
      <c r="C54" s="526">
        <v>1.3</v>
      </c>
      <c r="D54" s="527"/>
      <c r="E54" s="533" t="s">
        <v>2</v>
      </c>
      <c r="F54" s="529">
        <v>0</v>
      </c>
      <c r="G54" s="529">
        <v>10186029.710060647</v>
      </c>
      <c r="H54" s="530">
        <f t="shared" si="7"/>
        <v>33396.818721510317</v>
      </c>
      <c r="I54" s="531">
        <v>0.6</v>
      </c>
      <c r="J54" s="532">
        <f t="shared" si="1"/>
        <v>20038.09123290619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35">
      <c r="A55" s="1012"/>
      <c r="B55" s="957"/>
      <c r="C55" s="526">
        <v>1.4</v>
      </c>
      <c r="D55" s="527"/>
      <c r="E55" s="533" t="s">
        <v>3</v>
      </c>
      <c r="F55" s="529">
        <v>0</v>
      </c>
      <c r="G55" s="529">
        <v>4067309.4083852265</v>
      </c>
      <c r="H55" s="530">
        <f t="shared" si="7"/>
        <v>13335.44068323025</v>
      </c>
      <c r="I55" s="531">
        <v>0.6</v>
      </c>
      <c r="J55" s="532">
        <f t="shared" si="1"/>
        <v>8001.2644099381496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35">
      <c r="A56" s="1012"/>
      <c r="B56" s="957"/>
      <c r="C56" s="526">
        <v>1.5</v>
      </c>
      <c r="D56" s="527"/>
      <c r="E56" s="534" t="s">
        <v>4</v>
      </c>
      <c r="F56" s="529">
        <v>0</v>
      </c>
      <c r="G56" s="529">
        <v>19329602.99526082</v>
      </c>
      <c r="H56" s="530">
        <f t="shared" si="7"/>
        <v>63375.747525445309</v>
      </c>
      <c r="I56" s="531">
        <v>0.6</v>
      </c>
      <c r="J56" s="532">
        <f t="shared" si="1"/>
        <v>38025.448515267184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65" customHeight="1" x14ac:dyDescent="0.35">
      <c r="A57" s="1012"/>
      <c r="B57" s="957"/>
      <c r="C57" s="535">
        <v>2</v>
      </c>
      <c r="D57" s="536"/>
      <c r="E57" s="537" t="s">
        <v>6</v>
      </c>
      <c r="F57" s="529">
        <v>34888.89</v>
      </c>
      <c r="G57" s="529">
        <v>7117333.5600000005</v>
      </c>
      <c r="H57" s="530">
        <f t="shared" si="7"/>
        <v>58224.409868852461</v>
      </c>
      <c r="I57" s="531">
        <v>0.6</v>
      </c>
      <c r="J57" s="532">
        <f t="shared" si="1"/>
        <v>34934.645921311472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65" customHeight="1" x14ac:dyDescent="0.35">
      <c r="A58" s="1012"/>
      <c r="B58" s="957"/>
      <c r="C58" s="538">
        <v>3</v>
      </c>
      <c r="D58" s="539"/>
      <c r="E58" s="537" t="s">
        <v>7</v>
      </c>
      <c r="F58" s="529"/>
      <c r="G58" s="529"/>
      <c r="H58" s="530">
        <f t="shared" si="7"/>
        <v>0</v>
      </c>
      <c r="I58" s="531"/>
      <c r="J58" s="532">
        <f t="shared" si="1"/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35">
      <c r="A59" s="1012"/>
      <c r="B59" s="957"/>
      <c r="C59" s="538">
        <v>3.1</v>
      </c>
      <c r="D59" s="539"/>
      <c r="E59" s="540" t="s">
        <v>8</v>
      </c>
      <c r="F59" s="529">
        <v>192891.94897497812</v>
      </c>
      <c r="G59" s="529">
        <v>39349895.665300258</v>
      </c>
      <c r="H59" s="530">
        <f t="shared" si="7"/>
        <v>321908.00033661828</v>
      </c>
      <c r="I59" s="531">
        <v>1</v>
      </c>
      <c r="J59" s="532">
        <f t="shared" si="1"/>
        <v>321908.00033661828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35">
      <c r="A60" s="1012"/>
      <c r="B60" s="957"/>
      <c r="C60" s="538"/>
      <c r="D60" s="539"/>
      <c r="E60" s="540" t="s">
        <v>9</v>
      </c>
      <c r="F60" s="529">
        <v>192891.94897497812</v>
      </c>
      <c r="G60" s="529">
        <v>39349895.665300258</v>
      </c>
      <c r="H60" s="530">
        <f t="shared" si="7"/>
        <v>321908.00033661828</v>
      </c>
      <c r="I60" s="531">
        <v>1</v>
      </c>
      <c r="J60" s="532">
        <f t="shared" si="1"/>
        <v>321908.00033661828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35">
      <c r="A61" s="1012"/>
      <c r="B61" s="957"/>
      <c r="C61" s="538">
        <v>3.2</v>
      </c>
      <c r="D61" s="539"/>
      <c r="E61" s="540" t="s">
        <v>10</v>
      </c>
      <c r="F61" s="529">
        <v>521677.80747928144</v>
      </c>
      <c r="G61" s="529">
        <v>64881676.117740825</v>
      </c>
      <c r="H61" s="530">
        <f t="shared" si="7"/>
        <v>734404.61442269397</v>
      </c>
      <c r="I61" s="531">
        <v>1</v>
      </c>
      <c r="J61" s="532">
        <f t="shared" si="1"/>
        <v>734404.61442269397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35">
      <c r="A62" s="1012"/>
      <c r="B62" s="957"/>
      <c r="C62" s="538"/>
      <c r="D62" s="539"/>
      <c r="E62" s="540" t="s">
        <v>11</v>
      </c>
      <c r="F62" s="529">
        <v>521677.80747928144</v>
      </c>
      <c r="G62" s="529">
        <v>64881676.117740825</v>
      </c>
      <c r="H62" s="530">
        <f t="shared" si="7"/>
        <v>734404.61442269397</v>
      </c>
      <c r="I62" s="531">
        <v>1</v>
      </c>
      <c r="J62" s="532">
        <f t="shared" si="1"/>
        <v>734404.61442269397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35">
      <c r="A63" s="1012"/>
      <c r="B63" s="957"/>
      <c r="C63" s="538">
        <v>3.3</v>
      </c>
      <c r="D63" s="539"/>
      <c r="E63" s="540" t="s">
        <v>12</v>
      </c>
      <c r="F63" s="529">
        <v>5281.1621837463408</v>
      </c>
      <c r="G63" s="529">
        <v>1073836.3106950899</v>
      </c>
      <c r="H63" s="530">
        <f t="shared" si="7"/>
        <v>8801.9369729105692</v>
      </c>
      <c r="I63" s="531">
        <v>1</v>
      </c>
      <c r="J63" s="532">
        <f t="shared" si="1"/>
        <v>8801.9369729105692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35">
      <c r="A64" s="1012"/>
      <c r="B64" s="957"/>
      <c r="C64" s="538">
        <v>3.4</v>
      </c>
      <c r="D64" s="539"/>
      <c r="E64" s="540" t="s">
        <v>13</v>
      </c>
      <c r="F64" s="529">
        <v>2136.1860000000001</v>
      </c>
      <c r="G64" s="529">
        <v>930800</v>
      </c>
      <c r="H64" s="530">
        <f t="shared" si="7"/>
        <v>5187.9892786885248</v>
      </c>
      <c r="I64" s="531">
        <v>1</v>
      </c>
      <c r="J64" s="532">
        <f t="shared" si="1"/>
        <v>5187.9892786885248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35">
      <c r="A65" s="1012"/>
      <c r="B65" s="957"/>
      <c r="C65" s="538">
        <v>3.5</v>
      </c>
      <c r="D65" s="539"/>
      <c r="E65" s="540" t="s">
        <v>14</v>
      </c>
      <c r="F65" s="529"/>
      <c r="G65" s="529"/>
      <c r="H65" s="530">
        <f t="shared" si="7"/>
        <v>0</v>
      </c>
      <c r="I65" s="531">
        <v>1</v>
      </c>
      <c r="J65" s="532">
        <f t="shared" si="1"/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35">
      <c r="A66" s="1012"/>
      <c r="B66" s="957"/>
      <c r="C66" s="538">
        <v>3.6</v>
      </c>
      <c r="D66" s="539"/>
      <c r="E66" s="540" t="s">
        <v>15</v>
      </c>
      <c r="F66" s="529">
        <v>5460.8938524590167</v>
      </c>
      <c r="G66" s="529">
        <v>1110381.75</v>
      </c>
      <c r="H66" s="530">
        <f t="shared" si="7"/>
        <v>9101.489754098362</v>
      </c>
      <c r="I66" s="531">
        <v>1</v>
      </c>
      <c r="J66" s="532">
        <f t="shared" si="1"/>
        <v>9101.489754098362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65" customHeight="1" x14ac:dyDescent="0.35">
      <c r="A67" s="1012"/>
      <c r="B67" s="957"/>
      <c r="C67" s="541">
        <v>4</v>
      </c>
      <c r="D67" s="542"/>
      <c r="E67" s="537" t="s">
        <v>16</v>
      </c>
      <c r="F67" s="529"/>
      <c r="G67" s="529"/>
      <c r="H67" s="530">
        <f t="shared" si="7"/>
        <v>0</v>
      </c>
      <c r="I67" s="531"/>
      <c r="J67" s="532">
        <f t="shared" si="1"/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35">
      <c r="A68" s="1012"/>
      <c r="B68" s="957"/>
      <c r="C68" s="538">
        <v>4.0999999999999996</v>
      </c>
      <c r="D68" s="539"/>
      <c r="E68" s="528" t="s">
        <v>17</v>
      </c>
      <c r="F68" s="529">
        <v>18878.200786937708</v>
      </c>
      <c r="G68" s="529">
        <v>3838567.4933440001</v>
      </c>
      <c r="H68" s="530">
        <f t="shared" si="7"/>
        <v>31463.66797822951</v>
      </c>
      <c r="I68" s="531">
        <v>1</v>
      </c>
      <c r="J68" s="532">
        <f t="shared" si="1"/>
        <v>31463.66797822951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35">
      <c r="A69" s="1012"/>
      <c r="B69" s="957"/>
      <c r="C69" s="538">
        <v>4.2</v>
      </c>
      <c r="D69" s="539"/>
      <c r="E69" s="528" t="s">
        <v>18</v>
      </c>
      <c r="F69" s="529">
        <v>320929.413377941</v>
      </c>
      <c r="G69" s="529">
        <v>65255647.386847995</v>
      </c>
      <c r="H69" s="530">
        <f t="shared" si="7"/>
        <v>534882.35562990163</v>
      </c>
      <c r="I69" s="531">
        <v>1</v>
      </c>
      <c r="J69" s="532">
        <f t="shared" si="1"/>
        <v>534882.35562990163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35">
      <c r="A70" s="1012"/>
      <c r="B70" s="957"/>
      <c r="C70" s="538">
        <v>4.3</v>
      </c>
      <c r="D70" s="539"/>
      <c r="E70" s="528" t="s">
        <v>19</v>
      </c>
      <c r="F70" s="529">
        <v>37756.401573875417</v>
      </c>
      <c r="G70" s="529">
        <v>7677134.9866880002</v>
      </c>
      <c r="H70" s="530">
        <f t="shared" si="7"/>
        <v>62927.335956459021</v>
      </c>
      <c r="I70" s="531">
        <v>1</v>
      </c>
      <c r="J70" s="532">
        <f t="shared" ref="J70:J133" si="8">I70*H70</f>
        <v>62927.335956459021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65" customHeight="1" x14ac:dyDescent="0.35">
      <c r="A71" s="1012"/>
      <c r="B71" s="957"/>
      <c r="C71" s="541">
        <v>5</v>
      </c>
      <c r="D71" s="542"/>
      <c r="E71" s="537" t="s">
        <v>20</v>
      </c>
      <c r="F71" s="529"/>
      <c r="G71" s="529"/>
      <c r="H71" s="530">
        <f t="shared" si="7"/>
        <v>0</v>
      </c>
      <c r="I71" s="531"/>
      <c r="J71" s="532">
        <f t="shared" si="8"/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35">
      <c r="A72" s="1012"/>
      <c r="B72" s="957"/>
      <c r="C72" s="538">
        <v>5.0999999999999996</v>
      </c>
      <c r="D72" s="539"/>
      <c r="E72" s="528" t="s">
        <v>21</v>
      </c>
      <c r="F72" s="529">
        <v>76570.903291520648</v>
      </c>
      <c r="G72" s="529">
        <v>15569417.002609201</v>
      </c>
      <c r="H72" s="530">
        <f t="shared" si="7"/>
        <v>127618.17215253442</v>
      </c>
      <c r="I72" s="531">
        <v>0.7</v>
      </c>
      <c r="J72" s="532">
        <f t="shared" si="8"/>
        <v>89332.720506774087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35">
      <c r="A73" s="1012"/>
      <c r="B73" s="957"/>
      <c r="C73" s="538">
        <v>5.2</v>
      </c>
      <c r="D73" s="539"/>
      <c r="E73" s="528" t="s">
        <v>22</v>
      </c>
      <c r="F73" s="529">
        <v>178665.44101354817</v>
      </c>
      <c r="G73" s="529">
        <v>36328639.672754802</v>
      </c>
      <c r="H73" s="530">
        <f t="shared" si="7"/>
        <v>297775.73502258031</v>
      </c>
      <c r="I73" s="531">
        <v>0.7</v>
      </c>
      <c r="J73" s="532">
        <f t="shared" si="8"/>
        <v>208443.01451580619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35">
      <c r="A74" s="1012"/>
      <c r="B74" s="957"/>
      <c r="C74" s="538">
        <v>5.3</v>
      </c>
      <c r="D74" s="539"/>
      <c r="E74" s="528" t="s">
        <v>23</v>
      </c>
      <c r="F74" s="529">
        <v>204189.07544405505</v>
      </c>
      <c r="G74" s="529">
        <v>41518445.340291202</v>
      </c>
      <c r="H74" s="530">
        <f t="shared" si="7"/>
        <v>340315.12574009178</v>
      </c>
      <c r="I74" s="531">
        <v>0.7</v>
      </c>
      <c r="J74" s="532">
        <f t="shared" si="8"/>
        <v>238220.58801806424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" thickBot="1" x14ac:dyDescent="0.4">
      <c r="A75" s="1012"/>
      <c r="B75" s="957"/>
      <c r="C75" s="543">
        <v>5.4</v>
      </c>
      <c r="D75" s="544"/>
      <c r="E75" s="545" t="s">
        <v>24</v>
      </c>
      <c r="F75" s="546">
        <v>51047.268861013763</v>
      </c>
      <c r="G75" s="546">
        <v>10379611.335072801</v>
      </c>
      <c r="H75" s="547">
        <f t="shared" si="7"/>
        <v>85078.781435022946</v>
      </c>
      <c r="I75" s="531">
        <v>0.7</v>
      </c>
      <c r="J75" s="532">
        <f t="shared" si="8"/>
        <v>59555.14700451606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" thickBot="1" x14ac:dyDescent="0.4">
      <c r="A76" s="1012"/>
      <c r="B76" s="957"/>
      <c r="C76" s="971" t="s">
        <v>585</v>
      </c>
      <c r="D76" s="972"/>
      <c r="E76" s="972"/>
      <c r="F76" s="548">
        <f>SUM(F51:F75)</f>
        <v>2364943.3492936166</v>
      </c>
      <c r="G76" s="548">
        <f t="shared" ref="G76:J76" si="9">SUM(G51:G75)</f>
        <v>442327674.56544709</v>
      </c>
      <c r="H76" s="549">
        <f t="shared" si="9"/>
        <v>3815198.0200000005</v>
      </c>
      <c r="I76" s="550"/>
      <c r="J76" s="551">
        <f t="shared" si="9"/>
        <v>3480193.5954705877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s="505" customFormat="1" ht="39" customHeight="1" x14ac:dyDescent="0.7">
      <c r="A77" s="1012"/>
      <c r="B77" s="957"/>
      <c r="C77" s="973" t="s">
        <v>856</v>
      </c>
      <c r="D77" s="974"/>
      <c r="E77" s="975"/>
      <c r="F77" s="552"/>
      <c r="G77" s="552"/>
      <c r="H77" s="553"/>
      <c r="I77" s="554"/>
      <c r="J77" s="555"/>
      <c r="K77" s="503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  <c r="AA77" s="504"/>
      <c r="AB77" s="504"/>
      <c r="AC77" s="504"/>
      <c r="AD77" s="504"/>
      <c r="AE77" s="504"/>
      <c r="AF77" s="504"/>
      <c r="AG77" s="504"/>
      <c r="AH77" s="504"/>
      <c r="AI77" s="504"/>
      <c r="AJ77" s="504"/>
    </row>
    <row r="78" spans="1:36" ht="15.65" customHeight="1" x14ac:dyDescent="0.35">
      <c r="A78" s="1012"/>
      <c r="B78" s="957"/>
      <c r="C78" s="538">
        <v>1</v>
      </c>
      <c r="D78" s="539"/>
      <c r="E78" s="556" t="s">
        <v>29</v>
      </c>
      <c r="F78" s="557"/>
      <c r="G78" s="557"/>
      <c r="H78" s="558"/>
      <c r="I78" s="531"/>
      <c r="J78" s="53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35">
      <c r="A79" s="1012"/>
      <c r="B79" s="957"/>
      <c r="C79" s="538"/>
      <c r="D79" s="539"/>
      <c r="E79" s="528" t="s">
        <v>30</v>
      </c>
      <c r="F79" s="529"/>
      <c r="G79" s="529"/>
      <c r="H79" s="559"/>
      <c r="I79" s="531"/>
      <c r="J79" s="53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58" x14ac:dyDescent="0.35">
      <c r="A80" s="1012"/>
      <c r="B80" s="957"/>
      <c r="C80" s="538"/>
      <c r="D80" s="539"/>
      <c r="E80" s="528" t="s">
        <v>542</v>
      </c>
      <c r="F80" s="529">
        <v>224190.62639999998</v>
      </c>
      <c r="G80" s="529">
        <v>45585427.368000001</v>
      </c>
      <c r="H80" s="530">
        <v>373651.04399999999</v>
      </c>
      <c r="I80" s="560"/>
      <c r="J80" s="53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29" x14ac:dyDescent="0.35">
      <c r="A81" s="1012"/>
      <c r="B81" s="957"/>
      <c r="C81" s="538"/>
      <c r="D81" s="539"/>
      <c r="E81" s="528" t="s">
        <v>31</v>
      </c>
      <c r="F81" s="529">
        <v>0</v>
      </c>
      <c r="G81" s="529">
        <v>0</v>
      </c>
      <c r="H81" s="530">
        <v>0</v>
      </c>
      <c r="I81" s="560"/>
      <c r="J81" s="53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29" x14ac:dyDescent="0.35">
      <c r="A82" s="1012"/>
      <c r="B82" s="957"/>
      <c r="C82" s="538"/>
      <c r="D82" s="539"/>
      <c r="E82" s="528" t="s">
        <v>543</v>
      </c>
      <c r="F82" s="529">
        <v>410547.15112786886</v>
      </c>
      <c r="G82" s="529">
        <v>83477920.729333326</v>
      </c>
      <c r="H82" s="530">
        <v>684245.25187978148</v>
      </c>
      <c r="I82" s="560"/>
      <c r="J82" s="53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35">
      <c r="A83" s="1012"/>
      <c r="B83" s="957"/>
      <c r="C83" s="538"/>
      <c r="D83" s="539"/>
      <c r="E83" s="528" t="s">
        <v>32</v>
      </c>
      <c r="F83" s="529">
        <v>0</v>
      </c>
      <c r="G83" s="529">
        <v>0</v>
      </c>
      <c r="H83" s="530">
        <v>0</v>
      </c>
      <c r="I83" s="560"/>
      <c r="J83" s="53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29" x14ac:dyDescent="0.35">
      <c r="A84" s="1012"/>
      <c r="B84" s="957"/>
      <c r="C84" s="538"/>
      <c r="D84" s="539"/>
      <c r="E84" s="528" t="s">
        <v>544</v>
      </c>
      <c r="F84" s="529">
        <v>572.79999999999995</v>
      </c>
      <c r="G84" s="529">
        <v>137472</v>
      </c>
      <c r="H84" s="530">
        <v>1023.5278688524591</v>
      </c>
      <c r="I84" s="560"/>
      <c r="J84" s="53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43.5" customHeight="1" x14ac:dyDescent="0.35">
      <c r="A85" s="1012"/>
      <c r="B85" s="957"/>
      <c r="C85" s="538"/>
      <c r="D85" s="539"/>
      <c r="E85" s="528" t="s">
        <v>541</v>
      </c>
      <c r="F85" s="529">
        <v>859.19999999999993</v>
      </c>
      <c r="G85" s="529">
        <v>206208</v>
      </c>
      <c r="H85" s="530">
        <v>1535.2918032786883</v>
      </c>
      <c r="I85" s="560"/>
      <c r="J85" s="53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35">
      <c r="A86" s="1012"/>
      <c r="B86" s="957"/>
      <c r="C86" s="538"/>
      <c r="D86" s="539"/>
      <c r="E86" s="528"/>
      <c r="F86" s="529"/>
      <c r="G86" s="529"/>
      <c r="H86" s="530">
        <v>0</v>
      </c>
      <c r="I86" s="560"/>
      <c r="J86" s="53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35">
      <c r="A87" s="1012"/>
      <c r="B87" s="957"/>
      <c r="C87" s="561">
        <v>3</v>
      </c>
      <c r="D87" s="562"/>
      <c r="E87" s="528" t="s">
        <v>33</v>
      </c>
      <c r="F87" s="529"/>
      <c r="G87" s="529"/>
      <c r="H87" s="530">
        <v>0</v>
      </c>
      <c r="I87" s="560"/>
      <c r="J87" s="53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43.5" x14ac:dyDescent="0.35">
      <c r="A88" s="1012"/>
      <c r="B88" s="957"/>
      <c r="C88" s="538"/>
      <c r="D88" s="539"/>
      <c r="E88" s="528" t="s">
        <v>34</v>
      </c>
      <c r="F88" s="529">
        <v>5705.0879999999997</v>
      </c>
      <c r="G88" s="529">
        <v>1160034.56</v>
      </c>
      <c r="H88" s="530">
        <v>9508.48</v>
      </c>
      <c r="I88" s="531">
        <v>1</v>
      </c>
      <c r="J88" s="532">
        <f>I88*H88</f>
        <v>9508.48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65" customHeight="1" x14ac:dyDescent="0.35">
      <c r="A89" s="1012"/>
      <c r="B89" s="957"/>
      <c r="C89" s="561">
        <v>3</v>
      </c>
      <c r="D89" s="562"/>
      <c r="E89" s="537" t="s">
        <v>35</v>
      </c>
      <c r="F89" s="529"/>
      <c r="G89" s="529"/>
      <c r="H89" s="530">
        <v>0</v>
      </c>
      <c r="I89" s="531"/>
      <c r="J89" s="53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" thickBot="1" x14ac:dyDescent="0.4">
      <c r="A90" s="1012"/>
      <c r="B90" s="957"/>
      <c r="C90" s="543"/>
      <c r="D90" s="544"/>
      <c r="E90" s="545" t="s">
        <v>36</v>
      </c>
      <c r="F90" s="546">
        <v>296948.40266885242</v>
      </c>
      <c r="G90" s="546">
        <v>60379508.542666666</v>
      </c>
      <c r="H90" s="547">
        <v>494914.00444808742</v>
      </c>
      <c r="I90" s="560">
        <v>0</v>
      </c>
      <c r="J90" s="53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65" customHeight="1" thickBot="1" x14ac:dyDescent="0.4">
      <c r="A91" s="1012"/>
      <c r="B91" s="957"/>
      <c r="C91" s="976" t="s">
        <v>586</v>
      </c>
      <c r="D91" s="977"/>
      <c r="E91" s="978"/>
      <c r="F91" s="563">
        <f>SUM(F79:F90)</f>
        <v>938823.26819672133</v>
      </c>
      <c r="G91" s="563">
        <f t="shared" ref="G91:J91" si="10">SUM(G79:G90)</f>
        <v>190946571.19999999</v>
      </c>
      <c r="H91" s="564">
        <f t="shared" si="10"/>
        <v>1564877.6</v>
      </c>
      <c r="I91" s="550"/>
      <c r="J91" s="565">
        <f t="shared" si="10"/>
        <v>9508.48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s="495" customFormat="1" ht="23.5" customHeight="1" thickBot="1" x14ac:dyDescent="0.55000000000000004">
      <c r="A92" s="1012"/>
      <c r="B92" s="957"/>
      <c r="C92" s="965" t="s">
        <v>563</v>
      </c>
      <c r="D92" s="966"/>
      <c r="E92" s="967"/>
      <c r="F92" s="517">
        <f>F91+F76</f>
        <v>3303766.6174903382</v>
      </c>
      <c r="G92" s="517">
        <f t="shared" ref="G92:J92" si="11">G91+G76</f>
        <v>633274245.76544714</v>
      </c>
      <c r="H92" s="518">
        <f t="shared" si="11"/>
        <v>5380075.620000001</v>
      </c>
      <c r="I92" s="519"/>
      <c r="J92" s="522">
        <f t="shared" si="11"/>
        <v>3489702.0754705877</v>
      </c>
      <c r="K92" s="493"/>
      <c r="L92" s="494"/>
      <c r="M92" s="494"/>
      <c r="N92" s="494"/>
      <c r="O92" s="494"/>
      <c r="P92" s="494"/>
      <c r="Q92" s="494"/>
      <c r="R92" s="494"/>
      <c r="S92" s="494"/>
      <c r="T92" s="494"/>
      <c r="U92" s="494"/>
      <c r="V92" s="494"/>
      <c r="W92" s="494"/>
      <c r="X92" s="494"/>
      <c r="Y92" s="494"/>
      <c r="Z92" s="494"/>
      <c r="AA92" s="494"/>
      <c r="AB92" s="494"/>
      <c r="AC92" s="494"/>
      <c r="AD92" s="494"/>
      <c r="AE92" s="494"/>
      <c r="AF92" s="494"/>
      <c r="AG92" s="494"/>
      <c r="AH92" s="494"/>
      <c r="AI92" s="494"/>
      <c r="AJ92" s="494"/>
    </row>
    <row r="93" spans="1:36" s="498" customFormat="1" ht="30" customHeight="1" thickBot="1" x14ac:dyDescent="0.65">
      <c r="A93" s="1012"/>
      <c r="B93" s="958"/>
      <c r="C93" s="979" t="s">
        <v>864</v>
      </c>
      <c r="D93" s="980"/>
      <c r="E93" s="981"/>
      <c r="F93" s="523">
        <f>F92+F49</f>
        <v>6473104.4025357468</v>
      </c>
      <c r="G93" s="523">
        <f t="shared" ref="G93:J93" si="12">G92+G49</f>
        <v>1324405674.6765974</v>
      </c>
      <c r="H93" s="524">
        <f>H92+H49</f>
        <v>10815418.090000002</v>
      </c>
      <c r="I93" s="521"/>
      <c r="J93" s="525">
        <f t="shared" si="12"/>
        <v>7249104.4469214547</v>
      </c>
      <c r="K93" s="496"/>
      <c r="L93" s="497"/>
      <c r="M93" s="497"/>
      <c r="N93" s="497"/>
      <c r="O93" s="497"/>
      <c r="P93" s="497"/>
      <c r="Q93" s="497"/>
      <c r="R93" s="497"/>
      <c r="S93" s="497"/>
      <c r="T93" s="497"/>
      <c r="U93" s="497"/>
      <c r="V93" s="497"/>
      <c r="W93" s="497"/>
      <c r="X93" s="497"/>
      <c r="Y93" s="497"/>
      <c r="Z93" s="497"/>
      <c r="AA93" s="497"/>
      <c r="AB93" s="497"/>
      <c r="AC93" s="497"/>
      <c r="AD93" s="497"/>
      <c r="AE93" s="497"/>
      <c r="AF93" s="497"/>
      <c r="AG93" s="497"/>
      <c r="AH93" s="497"/>
      <c r="AI93" s="497"/>
      <c r="AJ93" s="497"/>
    </row>
    <row r="94" spans="1:36" ht="6.65" customHeight="1" thickBot="1" x14ac:dyDescent="0.4">
      <c r="A94" s="1012"/>
      <c r="C94" s="74"/>
      <c r="D94" s="74"/>
      <c r="F94" s="74"/>
      <c r="G94" s="74"/>
      <c r="H94" s="74"/>
      <c r="I94" s="20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35">
      <c r="A95" s="1012"/>
      <c r="B95" s="998" t="s">
        <v>565</v>
      </c>
      <c r="C95" s="119" t="s">
        <v>96</v>
      </c>
      <c r="D95" s="120"/>
      <c r="E95" s="121"/>
      <c r="F95" s="121"/>
      <c r="G95" s="121"/>
      <c r="H95" s="209"/>
      <c r="I95" s="199"/>
      <c r="J95" s="236">
        <f t="shared" si="8"/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35">
      <c r="A96" s="1012"/>
      <c r="B96" s="999"/>
      <c r="C96" s="590">
        <v>1</v>
      </c>
      <c r="D96" s="591"/>
      <c r="E96" s="592" t="s">
        <v>95</v>
      </c>
      <c r="F96" s="570"/>
      <c r="G96" s="570"/>
      <c r="H96" s="593"/>
      <c r="I96" s="460"/>
      <c r="J96" s="461">
        <f t="shared" si="8"/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35">
      <c r="A97" s="1012"/>
      <c r="B97" s="999"/>
      <c r="C97" s="488">
        <v>1</v>
      </c>
      <c r="D97" s="489"/>
      <c r="E97" s="573" t="s">
        <v>56</v>
      </c>
      <c r="F97" s="95"/>
      <c r="G97" s="95"/>
      <c r="H97" s="486"/>
      <c r="I97" s="460"/>
      <c r="J97" s="461">
        <f t="shared" si="8"/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58" x14ac:dyDescent="0.35">
      <c r="A98" s="1012"/>
      <c r="B98" s="999"/>
      <c r="C98" s="594" t="s">
        <v>44</v>
      </c>
      <c r="D98" s="595"/>
      <c r="E98" s="571" t="s">
        <v>45</v>
      </c>
      <c r="F98" s="95">
        <v>310875.12</v>
      </c>
      <c r="G98" s="95">
        <v>63211274.399999999</v>
      </c>
      <c r="H98" s="486">
        <v>518125.19999999995</v>
      </c>
      <c r="I98" s="487"/>
      <c r="J98" s="46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16" x14ac:dyDescent="0.35">
      <c r="A99" s="1012"/>
      <c r="B99" s="999"/>
      <c r="C99" s="594" t="s">
        <v>46</v>
      </c>
      <c r="D99" s="595"/>
      <c r="E99" s="571" t="s">
        <v>47</v>
      </c>
      <c r="F99" s="95">
        <v>145200</v>
      </c>
      <c r="G99" s="95">
        <v>29524000</v>
      </c>
      <c r="H99" s="486">
        <v>242000</v>
      </c>
      <c r="I99" s="487"/>
      <c r="J99" s="46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87" x14ac:dyDescent="0.35">
      <c r="A100" s="1012"/>
      <c r="B100" s="999"/>
      <c r="C100" s="594" t="s">
        <v>48</v>
      </c>
      <c r="D100" s="595"/>
      <c r="E100" s="571" t="s">
        <v>49</v>
      </c>
      <c r="F100" s="95">
        <v>477000</v>
      </c>
      <c r="G100" s="95">
        <v>96990000</v>
      </c>
      <c r="H100" s="486">
        <v>795000</v>
      </c>
      <c r="I100" s="487"/>
      <c r="J100" s="46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35">
      <c r="A101" s="1012"/>
      <c r="B101" s="999"/>
      <c r="C101" s="594" t="s">
        <v>50</v>
      </c>
      <c r="D101" s="595"/>
      <c r="E101" s="571" t="s">
        <v>51</v>
      </c>
      <c r="F101" s="95">
        <v>180000</v>
      </c>
      <c r="G101" s="95">
        <v>36600000</v>
      </c>
      <c r="H101" s="486">
        <v>300000</v>
      </c>
      <c r="I101" s="487"/>
      <c r="J101" s="46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29" x14ac:dyDescent="0.35">
      <c r="A102" s="1012"/>
      <c r="B102" s="999"/>
      <c r="C102" s="594" t="s">
        <v>52</v>
      </c>
      <c r="D102" s="595"/>
      <c r="E102" s="571" t="s">
        <v>53</v>
      </c>
      <c r="F102" s="95">
        <v>180000</v>
      </c>
      <c r="G102" s="95">
        <v>36600000</v>
      </c>
      <c r="H102" s="486">
        <v>300000</v>
      </c>
      <c r="I102" s="487"/>
      <c r="J102" s="46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29" x14ac:dyDescent="0.35">
      <c r="A103" s="1012"/>
      <c r="B103" s="999"/>
      <c r="C103" s="594" t="s">
        <v>54</v>
      </c>
      <c r="D103" s="595"/>
      <c r="E103" s="571" t="s">
        <v>55</v>
      </c>
      <c r="F103" s="95">
        <v>72000</v>
      </c>
      <c r="G103" s="95">
        <v>14640000</v>
      </c>
      <c r="H103" s="486">
        <v>120000</v>
      </c>
      <c r="I103" s="487"/>
      <c r="J103" s="46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35">
      <c r="A104" s="1012"/>
      <c r="B104" s="999"/>
      <c r="C104" s="488"/>
      <c r="D104" s="489"/>
      <c r="E104" s="596" t="s">
        <v>57</v>
      </c>
      <c r="F104" s="597">
        <f>SUM(F98:F103)</f>
        <v>1365075.12</v>
      </c>
      <c r="G104" s="597">
        <f t="shared" ref="G104:J104" si="13">SUM(G98:G103)</f>
        <v>277565274.39999998</v>
      </c>
      <c r="H104" s="598">
        <f t="shared" si="13"/>
        <v>2275125.2000000002</v>
      </c>
      <c r="I104" s="460"/>
      <c r="J104" s="599">
        <f t="shared" si="13"/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29" x14ac:dyDescent="0.35">
      <c r="A105" s="1012"/>
      <c r="B105" s="999"/>
      <c r="C105" s="590">
        <v>1.2</v>
      </c>
      <c r="D105" s="591"/>
      <c r="E105" s="571" t="s">
        <v>58</v>
      </c>
      <c r="F105" s="95"/>
      <c r="G105" s="95"/>
      <c r="H105" s="486"/>
      <c r="I105" s="460"/>
      <c r="J105" s="461">
        <f t="shared" si="8"/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65.150000000000006" customHeight="1" x14ac:dyDescent="0.35">
      <c r="A106" s="1012"/>
      <c r="B106" s="999"/>
      <c r="C106" s="594" t="s">
        <v>67</v>
      </c>
      <c r="D106" s="595"/>
      <c r="E106" s="572" t="s">
        <v>59</v>
      </c>
      <c r="F106" s="600">
        <v>362687.63999999996</v>
      </c>
      <c r="G106" s="600">
        <v>73746486.799999997</v>
      </c>
      <c r="H106" s="601">
        <v>604479.39999999991</v>
      </c>
      <c r="I106" s="460"/>
      <c r="J106" s="46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87" x14ac:dyDescent="0.35">
      <c r="A107" s="1012"/>
      <c r="B107" s="999"/>
      <c r="C107" s="594" t="s">
        <v>68</v>
      </c>
      <c r="D107" s="595"/>
      <c r="E107" s="571" t="s">
        <v>49</v>
      </c>
      <c r="F107" s="600">
        <v>556500</v>
      </c>
      <c r="G107" s="600">
        <v>113155000</v>
      </c>
      <c r="H107" s="601">
        <v>927500</v>
      </c>
      <c r="I107" s="460"/>
      <c r="J107" s="46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35">
      <c r="A108" s="1012"/>
      <c r="B108" s="999"/>
      <c r="C108" s="594" t="s">
        <v>68</v>
      </c>
      <c r="D108" s="595"/>
      <c r="E108" s="571" t="s">
        <v>51</v>
      </c>
      <c r="F108" s="600">
        <v>210000</v>
      </c>
      <c r="G108" s="600">
        <v>42700000</v>
      </c>
      <c r="H108" s="601">
        <v>350000</v>
      </c>
      <c r="I108" s="460"/>
      <c r="J108" s="46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29" x14ac:dyDescent="0.35">
      <c r="A109" s="1012"/>
      <c r="B109" s="999"/>
      <c r="C109" s="594" t="s">
        <v>69</v>
      </c>
      <c r="D109" s="595"/>
      <c r="E109" s="571" t="s">
        <v>53</v>
      </c>
      <c r="F109" s="600">
        <v>210000</v>
      </c>
      <c r="G109" s="600">
        <v>42700000</v>
      </c>
      <c r="H109" s="601">
        <v>350000</v>
      </c>
      <c r="I109" s="460"/>
      <c r="J109" s="46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29" x14ac:dyDescent="0.35">
      <c r="A110" s="1012"/>
      <c r="B110" s="999"/>
      <c r="C110" s="594" t="s">
        <v>68</v>
      </c>
      <c r="D110" s="595"/>
      <c r="E110" s="571" t="s">
        <v>60</v>
      </c>
      <c r="F110" s="600">
        <v>0</v>
      </c>
      <c r="G110" s="600">
        <v>0</v>
      </c>
      <c r="H110" s="601">
        <v>0</v>
      </c>
      <c r="I110" s="460"/>
      <c r="J110" s="46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35">
      <c r="A111" s="1012"/>
      <c r="B111" s="999"/>
      <c r="C111" s="594" t="s">
        <v>70</v>
      </c>
      <c r="D111" s="595"/>
      <c r="E111" s="602" t="s">
        <v>61</v>
      </c>
      <c r="F111" s="600">
        <v>20064.239999999998</v>
      </c>
      <c r="G111" s="600">
        <v>4079728.8</v>
      </c>
      <c r="H111" s="601">
        <v>33440.399999999994</v>
      </c>
      <c r="I111" s="460"/>
      <c r="J111" s="46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72.5" x14ac:dyDescent="0.35">
      <c r="A112" s="1012"/>
      <c r="B112" s="999"/>
      <c r="C112" s="594" t="s">
        <v>71</v>
      </c>
      <c r="D112" s="595"/>
      <c r="E112" s="602" t="s">
        <v>62</v>
      </c>
      <c r="F112" s="600">
        <v>20064.239999999998</v>
      </c>
      <c r="G112" s="600">
        <v>4079728.8</v>
      </c>
      <c r="H112" s="601">
        <v>33440.399999999994</v>
      </c>
      <c r="I112" s="460"/>
      <c r="J112" s="46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29" x14ac:dyDescent="0.35">
      <c r="A113" s="1012"/>
      <c r="B113" s="999"/>
      <c r="C113" s="594" t="s">
        <v>72</v>
      </c>
      <c r="D113" s="595"/>
      <c r="E113" s="602" t="s">
        <v>63</v>
      </c>
      <c r="F113" s="600">
        <v>20064.239999999998</v>
      </c>
      <c r="G113" s="600">
        <v>4079728.8</v>
      </c>
      <c r="H113" s="601">
        <v>33440.399999999994</v>
      </c>
      <c r="I113" s="460"/>
      <c r="J113" s="46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29" x14ac:dyDescent="0.35">
      <c r="A114" s="1012"/>
      <c r="B114" s="999"/>
      <c r="C114" s="594" t="s">
        <v>73</v>
      </c>
      <c r="D114" s="595"/>
      <c r="E114" s="602" t="s">
        <v>64</v>
      </c>
      <c r="F114" s="600">
        <v>20064.239999999998</v>
      </c>
      <c r="G114" s="600">
        <v>4079728.8</v>
      </c>
      <c r="H114" s="601">
        <v>33440.399999999994</v>
      </c>
      <c r="I114" s="460"/>
      <c r="J114" s="46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29" x14ac:dyDescent="0.35">
      <c r="A115" s="1012"/>
      <c r="B115" s="999"/>
      <c r="C115" s="603" t="s">
        <v>74</v>
      </c>
      <c r="D115" s="604"/>
      <c r="E115" s="605" t="s">
        <v>65</v>
      </c>
      <c r="F115" s="600">
        <v>20064.239999999998</v>
      </c>
      <c r="G115" s="600">
        <v>4079728.8</v>
      </c>
      <c r="H115" s="601">
        <v>33440.399999999994</v>
      </c>
      <c r="I115" s="460"/>
      <c r="J115" s="46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29" x14ac:dyDescent="0.35">
      <c r="A116" s="1012"/>
      <c r="B116" s="999"/>
      <c r="C116" s="594" t="s">
        <v>69</v>
      </c>
      <c r="D116" s="595"/>
      <c r="E116" s="571" t="s">
        <v>66</v>
      </c>
      <c r="F116" s="600">
        <v>84000</v>
      </c>
      <c r="G116" s="600">
        <v>17080000</v>
      </c>
      <c r="H116" s="601">
        <v>140000</v>
      </c>
      <c r="I116" s="460"/>
      <c r="J116" s="46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35">
      <c r="A117" s="1012"/>
      <c r="B117" s="999"/>
      <c r="C117" s="488"/>
      <c r="D117" s="489"/>
      <c r="E117" s="596" t="s">
        <v>75</v>
      </c>
      <c r="F117" s="597">
        <f>SUM(F106:F116)</f>
        <v>1523508.8399999999</v>
      </c>
      <c r="G117" s="597">
        <f t="shared" ref="G117:J117" si="14">SUM(G106:G116)</f>
        <v>309780130.80000007</v>
      </c>
      <c r="H117" s="598">
        <f t="shared" si="14"/>
        <v>2539181.3999999994</v>
      </c>
      <c r="I117" s="460"/>
      <c r="J117" s="599">
        <f t="shared" si="14"/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35">
      <c r="A118" s="1012"/>
      <c r="B118" s="999"/>
      <c r="C118" s="590">
        <v>1.3</v>
      </c>
      <c r="D118" s="591"/>
      <c r="E118" s="592" t="s">
        <v>76</v>
      </c>
      <c r="F118" s="606"/>
      <c r="G118" s="606"/>
      <c r="H118" s="607"/>
      <c r="I118" s="460"/>
      <c r="J118" s="461">
        <f t="shared" si="8"/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61.5" customHeight="1" x14ac:dyDescent="0.35">
      <c r="A119" s="1012"/>
      <c r="B119" s="999"/>
      <c r="C119" s="488" t="s">
        <v>77</v>
      </c>
      <c r="D119" s="489"/>
      <c r="E119" s="572" t="s">
        <v>78</v>
      </c>
      <c r="F119" s="600">
        <v>227975.08799999999</v>
      </c>
      <c r="G119" s="600">
        <v>46354934.560000002</v>
      </c>
      <c r="H119" s="601">
        <v>379958.48</v>
      </c>
      <c r="I119" s="460"/>
      <c r="J119" s="461">
        <f t="shared" si="8"/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16" x14ac:dyDescent="0.35">
      <c r="A120" s="1012"/>
      <c r="B120" s="999"/>
      <c r="C120" s="488"/>
      <c r="D120" s="489"/>
      <c r="E120" s="571" t="s">
        <v>47</v>
      </c>
      <c r="F120" s="600">
        <v>145200</v>
      </c>
      <c r="G120" s="600">
        <v>29524000</v>
      </c>
      <c r="H120" s="601">
        <v>242000</v>
      </c>
      <c r="I120" s="460"/>
      <c r="J120" s="461">
        <f t="shared" si="8"/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87" x14ac:dyDescent="0.35">
      <c r="A121" s="1012"/>
      <c r="B121" s="999"/>
      <c r="C121" s="488"/>
      <c r="D121" s="489"/>
      <c r="E121" s="571" t="s">
        <v>49</v>
      </c>
      <c r="F121" s="600">
        <v>349800</v>
      </c>
      <c r="G121" s="600">
        <v>71126000</v>
      </c>
      <c r="H121" s="601">
        <v>583000</v>
      </c>
      <c r="I121" s="460"/>
      <c r="J121" s="461">
        <f t="shared" si="8"/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35">
      <c r="A122" s="1012"/>
      <c r="B122" s="999"/>
      <c r="C122" s="488" t="s">
        <v>79</v>
      </c>
      <c r="D122" s="489"/>
      <c r="E122" s="571" t="s">
        <v>51</v>
      </c>
      <c r="F122" s="600">
        <v>132000</v>
      </c>
      <c r="G122" s="600">
        <v>26840000</v>
      </c>
      <c r="H122" s="601">
        <v>220000</v>
      </c>
      <c r="I122" s="460"/>
      <c r="J122" s="461">
        <f t="shared" si="8"/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29" x14ac:dyDescent="0.35">
      <c r="A123" s="1012"/>
      <c r="B123" s="999"/>
      <c r="C123" s="488" t="s">
        <v>80</v>
      </c>
      <c r="D123" s="489"/>
      <c r="E123" s="571" t="s">
        <v>53</v>
      </c>
      <c r="F123" s="600">
        <v>132000</v>
      </c>
      <c r="G123" s="600">
        <v>26840000</v>
      </c>
      <c r="H123" s="601">
        <v>220000</v>
      </c>
      <c r="I123" s="460"/>
      <c r="J123" s="461">
        <f t="shared" si="8"/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29" x14ac:dyDescent="0.35">
      <c r="A124" s="1012"/>
      <c r="B124" s="999"/>
      <c r="C124" s="488" t="s">
        <v>81</v>
      </c>
      <c r="D124" s="489"/>
      <c r="E124" s="571" t="s">
        <v>82</v>
      </c>
      <c r="F124" s="600">
        <v>52800</v>
      </c>
      <c r="G124" s="600">
        <v>10736000</v>
      </c>
      <c r="H124" s="601">
        <v>88000</v>
      </c>
      <c r="I124" s="460"/>
      <c r="J124" s="461">
        <f t="shared" si="8"/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35">
      <c r="A125" s="1012"/>
      <c r="B125" s="999"/>
      <c r="C125" s="608"/>
      <c r="D125" s="609"/>
      <c r="E125" s="596" t="s">
        <v>57</v>
      </c>
      <c r="F125" s="597">
        <f>SUM(F119:F124)</f>
        <v>1039775.088</v>
      </c>
      <c r="G125" s="597">
        <f t="shared" ref="G125:J125" si="15">SUM(G119:G124)</f>
        <v>211420934.56</v>
      </c>
      <c r="H125" s="598">
        <f t="shared" si="15"/>
        <v>1732958.48</v>
      </c>
      <c r="I125" s="460"/>
      <c r="J125" s="599">
        <f t="shared" si="15"/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35">
      <c r="A126" s="1012"/>
      <c r="B126" s="999"/>
      <c r="C126" s="590">
        <v>1.4</v>
      </c>
      <c r="D126" s="591"/>
      <c r="E126" s="592" t="s">
        <v>83</v>
      </c>
      <c r="F126" s="95"/>
      <c r="G126" s="95"/>
      <c r="H126" s="486"/>
      <c r="I126" s="460"/>
      <c r="J126" s="461">
        <f t="shared" si="8"/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54" customHeight="1" x14ac:dyDescent="0.35">
      <c r="A127" s="1012"/>
      <c r="B127" s="999"/>
      <c r="C127" s="488" t="s">
        <v>84</v>
      </c>
      <c r="D127" s="489"/>
      <c r="E127" s="572" t="s">
        <v>85</v>
      </c>
      <c r="F127" s="95">
        <v>186525.07199999999</v>
      </c>
      <c r="G127" s="95">
        <v>37926764.640000001</v>
      </c>
      <c r="H127" s="486">
        <v>310875.12</v>
      </c>
      <c r="I127" s="460"/>
      <c r="J127" s="461">
        <f t="shared" si="8"/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87" x14ac:dyDescent="0.35">
      <c r="A128" s="1012"/>
      <c r="B128" s="999"/>
      <c r="C128" s="488"/>
      <c r="D128" s="489"/>
      <c r="E128" s="571" t="s">
        <v>49</v>
      </c>
      <c r="F128" s="95">
        <v>286200</v>
      </c>
      <c r="G128" s="95">
        <v>58194000</v>
      </c>
      <c r="H128" s="486">
        <v>477000</v>
      </c>
      <c r="I128" s="460"/>
      <c r="J128" s="461">
        <f t="shared" si="8"/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35">
      <c r="A129" s="1012"/>
      <c r="B129" s="999"/>
      <c r="C129" s="488" t="s">
        <v>86</v>
      </c>
      <c r="D129" s="489"/>
      <c r="E129" s="571" t="s">
        <v>51</v>
      </c>
      <c r="F129" s="95">
        <v>108000</v>
      </c>
      <c r="G129" s="95">
        <v>21960000</v>
      </c>
      <c r="H129" s="486">
        <v>180000</v>
      </c>
      <c r="I129" s="460"/>
      <c r="J129" s="461">
        <f t="shared" si="8"/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29" x14ac:dyDescent="0.35">
      <c r="A130" s="1012"/>
      <c r="B130" s="999"/>
      <c r="C130" s="488" t="s">
        <v>87</v>
      </c>
      <c r="D130" s="489"/>
      <c r="E130" s="571" t="s">
        <v>53</v>
      </c>
      <c r="F130" s="95">
        <v>108000</v>
      </c>
      <c r="G130" s="95">
        <v>21960000</v>
      </c>
      <c r="H130" s="486">
        <v>180000</v>
      </c>
      <c r="I130" s="460"/>
      <c r="J130" s="461">
        <f t="shared" si="8"/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29" x14ac:dyDescent="0.35">
      <c r="A131" s="1012"/>
      <c r="B131" s="999"/>
      <c r="C131" s="488" t="s">
        <v>88</v>
      </c>
      <c r="D131" s="489"/>
      <c r="E131" s="571" t="s">
        <v>60</v>
      </c>
      <c r="F131" s="95">
        <v>0</v>
      </c>
      <c r="G131" s="95">
        <v>0</v>
      </c>
      <c r="H131" s="486">
        <v>0</v>
      </c>
      <c r="I131" s="460"/>
      <c r="J131" s="461">
        <f t="shared" si="8"/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35">
      <c r="A132" s="1012"/>
      <c r="B132" s="999"/>
      <c r="C132" s="488" t="s">
        <v>89</v>
      </c>
      <c r="D132" s="489"/>
      <c r="E132" s="602" t="s">
        <v>61</v>
      </c>
      <c r="F132" s="95">
        <v>10318.751999999999</v>
      </c>
      <c r="G132" s="95">
        <v>2098146.2399999998</v>
      </c>
      <c r="H132" s="486">
        <v>17197.919999999998</v>
      </c>
      <c r="I132" s="460"/>
      <c r="J132" s="461">
        <f t="shared" si="8"/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72.5" x14ac:dyDescent="0.35">
      <c r="A133" s="1012"/>
      <c r="B133" s="999"/>
      <c r="C133" s="488" t="s">
        <v>90</v>
      </c>
      <c r="D133" s="489"/>
      <c r="E133" s="602" t="s">
        <v>62</v>
      </c>
      <c r="F133" s="95">
        <v>10318.751999999999</v>
      </c>
      <c r="G133" s="95">
        <v>2098146.2399999998</v>
      </c>
      <c r="H133" s="486">
        <v>17197.919999999998</v>
      </c>
      <c r="I133" s="460"/>
      <c r="J133" s="461">
        <f t="shared" si="8"/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29" x14ac:dyDescent="0.35">
      <c r="A134" s="1012"/>
      <c r="B134" s="999"/>
      <c r="C134" s="488" t="s">
        <v>91</v>
      </c>
      <c r="D134" s="489"/>
      <c r="E134" s="602" t="s">
        <v>63</v>
      </c>
      <c r="F134" s="95">
        <v>10318.751999999999</v>
      </c>
      <c r="G134" s="95">
        <v>2098146.2399999998</v>
      </c>
      <c r="H134" s="486">
        <v>17197.919999999998</v>
      </c>
      <c r="I134" s="460"/>
      <c r="J134" s="461">
        <f t="shared" ref="J134:J199" si="16">I134*H134</f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29" x14ac:dyDescent="0.35">
      <c r="A135" s="1012"/>
      <c r="B135" s="999"/>
      <c r="C135" s="488" t="s">
        <v>92</v>
      </c>
      <c r="D135" s="489"/>
      <c r="E135" s="602" t="s">
        <v>64</v>
      </c>
      <c r="F135" s="95">
        <v>10318.751999999999</v>
      </c>
      <c r="G135" s="95">
        <v>2098146.2399999998</v>
      </c>
      <c r="H135" s="486">
        <v>17197.919999999998</v>
      </c>
      <c r="I135" s="460"/>
      <c r="J135" s="461">
        <f t="shared" si="16"/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29" x14ac:dyDescent="0.35">
      <c r="A136" s="1012"/>
      <c r="B136" s="999"/>
      <c r="C136" s="488" t="s">
        <v>93</v>
      </c>
      <c r="D136" s="489"/>
      <c r="E136" s="602" t="s">
        <v>65</v>
      </c>
      <c r="F136" s="95">
        <v>10318.751999999999</v>
      </c>
      <c r="G136" s="95">
        <v>2098146.2399999998</v>
      </c>
      <c r="H136" s="486">
        <v>17197.919999999998</v>
      </c>
      <c r="I136" s="460"/>
      <c r="J136" s="461">
        <f t="shared" si="16"/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29" x14ac:dyDescent="0.35">
      <c r="A137" s="1012"/>
      <c r="B137" s="999"/>
      <c r="C137" s="488" t="s">
        <v>94</v>
      </c>
      <c r="D137" s="489"/>
      <c r="E137" s="571" t="s">
        <v>66</v>
      </c>
      <c r="F137" s="95">
        <v>43200</v>
      </c>
      <c r="G137" s="95">
        <v>8784000</v>
      </c>
      <c r="H137" s="486">
        <v>72000</v>
      </c>
      <c r="I137" s="460"/>
      <c r="J137" s="461">
        <f t="shared" si="16"/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" thickBot="1" x14ac:dyDescent="0.4">
      <c r="A138" s="1012"/>
      <c r="B138" s="999"/>
      <c r="C138" s="610"/>
      <c r="D138" s="611"/>
      <c r="E138" s="612" t="s">
        <v>57</v>
      </c>
      <c r="F138" s="613">
        <f>SUM(F127:F137)</f>
        <v>783518.83199999982</v>
      </c>
      <c r="G138" s="613">
        <f t="shared" ref="G138" si="17">SUM(G127:G137)</f>
        <v>159315495.84000003</v>
      </c>
      <c r="H138" s="614">
        <f>SUM(H127:H137)</f>
        <v>1305864.7199999997</v>
      </c>
      <c r="I138" s="460"/>
      <c r="J138" s="615">
        <f>SUM(J127:J137)</f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" thickBot="1" x14ac:dyDescent="0.4">
      <c r="A139" s="1012"/>
      <c r="B139" s="999"/>
      <c r="C139" s="1001" t="s">
        <v>564</v>
      </c>
      <c r="D139" s="1002"/>
      <c r="E139" s="1002"/>
      <c r="F139" s="188">
        <f>F138+F125+F117+F104</f>
        <v>4711877.88</v>
      </c>
      <c r="G139" s="189">
        <f t="shared" ref="G139:J139" si="18">G138+G125+G117+G104</f>
        <v>958081835.60000002</v>
      </c>
      <c r="H139" s="216">
        <f t="shared" si="18"/>
        <v>7853129.7999999998</v>
      </c>
      <c r="I139" s="248">
        <f t="shared" si="18"/>
        <v>0</v>
      </c>
      <c r="J139" s="241">
        <f t="shared" si="18"/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35">
      <c r="A140" s="1012"/>
      <c r="B140" s="999"/>
      <c r="C140" s="616" t="s">
        <v>118</v>
      </c>
      <c r="D140" s="617"/>
      <c r="E140" s="618"/>
      <c r="F140" s="618"/>
      <c r="G140" s="618"/>
      <c r="H140" s="619"/>
      <c r="I140" s="577"/>
      <c r="J140" s="578">
        <f t="shared" si="16"/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29" x14ac:dyDescent="0.35">
      <c r="A141" s="1012"/>
      <c r="B141" s="999"/>
      <c r="C141" s="620">
        <v>3.1</v>
      </c>
      <c r="D141" s="621"/>
      <c r="E141" s="576" t="s">
        <v>117</v>
      </c>
      <c r="F141" s="622"/>
      <c r="G141" s="622"/>
      <c r="H141" s="623"/>
      <c r="I141" s="577"/>
      <c r="J141" s="578">
        <f t="shared" si="16"/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58" x14ac:dyDescent="0.35">
      <c r="A142" s="1012"/>
      <c r="B142" s="999"/>
      <c r="C142" s="624" t="s">
        <v>97</v>
      </c>
      <c r="D142" s="625"/>
      <c r="E142" s="579" t="s">
        <v>98</v>
      </c>
      <c r="F142" s="580">
        <v>310875.12</v>
      </c>
      <c r="G142" s="580">
        <v>63211274.399999999</v>
      </c>
      <c r="H142" s="581">
        <v>518125.19999999995</v>
      </c>
      <c r="I142" s="577"/>
      <c r="J142" s="578">
        <f t="shared" si="16"/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58" x14ac:dyDescent="0.35">
      <c r="A143" s="1012"/>
      <c r="B143" s="999"/>
      <c r="C143" s="624" t="s">
        <v>99</v>
      </c>
      <c r="D143" s="625"/>
      <c r="E143" s="579" t="s">
        <v>100</v>
      </c>
      <c r="F143" s="580">
        <v>128400</v>
      </c>
      <c r="G143" s="580">
        <v>26108000</v>
      </c>
      <c r="H143" s="581">
        <v>214000</v>
      </c>
      <c r="I143" s="577"/>
      <c r="J143" s="578">
        <f t="shared" si="16"/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29" x14ac:dyDescent="0.35">
      <c r="A144" s="1012"/>
      <c r="B144" s="999"/>
      <c r="C144" s="624" t="s">
        <v>101</v>
      </c>
      <c r="D144" s="625"/>
      <c r="E144" s="579" t="s">
        <v>102</v>
      </c>
      <c r="F144" s="580">
        <v>417600</v>
      </c>
      <c r="G144" s="580">
        <v>84912000</v>
      </c>
      <c r="H144" s="581">
        <v>696000</v>
      </c>
      <c r="I144" s="577"/>
      <c r="J144" s="578">
        <f t="shared" si="16"/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35">
      <c r="A145" s="1012"/>
      <c r="B145" s="999"/>
      <c r="C145" s="624" t="s">
        <v>103</v>
      </c>
      <c r="D145" s="625"/>
      <c r="E145" s="579" t="s">
        <v>51</v>
      </c>
      <c r="F145" s="580">
        <v>180000</v>
      </c>
      <c r="G145" s="580">
        <v>36600000</v>
      </c>
      <c r="H145" s="581">
        <v>300000</v>
      </c>
      <c r="I145" s="577"/>
      <c r="J145" s="578">
        <f t="shared" si="16"/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29" x14ac:dyDescent="0.35">
      <c r="A146" s="1012"/>
      <c r="B146" s="999"/>
      <c r="C146" s="624" t="s">
        <v>104</v>
      </c>
      <c r="D146" s="625"/>
      <c r="E146" s="579" t="s">
        <v>53</v>
      </c>
      <c r="F146" s="580">
        <v>180000</v>
      </c>
      <c r="G146" s="580">
        <v>36600000</v>
      </c>
      <c r="H146" s="581">
        <v>300000</v>
      </c>
      <c r="I146" s="577"/>
      <c r="J146" s="578">
        <f t="shared" si="16"/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29" x14ac:dyDescent="0.35">
      <c r="A147" s="1012"/>
      <c r="B147" s="999"/>
      <c r="C147" s="624" t="s">
        <v>105</v>
      </c>
      <c r="D147" s="625"/>
      <c r="E147" s="579" t="s">
        <v>55</v>
      </c>
      <c r="F147" s="580">
        <v>72000</v>
      </c>
      <c r="G147" s="580">
        <v>14640000</v>
      </c>
      <c r="H147" s="581">
        <v>120000</v>
      </c>
      <c r="I147" s="577"/>
      <c r="J147" s="578">
        <f t="shared" si="16"/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35">
      <c r="A148" s="1012"/>
      <c r="B148" s="999"/>
      <c r="C148" s="624"/>
      <c r="D148" s="625"/>
      <c r="E148" s="626" t="s">
        <v>106</v>
      </c>
      <c r="F148" s="582">
        <f>SUM(F142:F147)</f>
        <v>1288875.1200000001</v>
      </c>
      <c r="G148" s="582">
        <f t="shared" ref="G148:J148" si="19">SUM(G142:G147)</f>
        <v>262071274.40000001</v>
      </c>
      <c r="H148" s="583">
        <f t="shared" si="19"/>
        <v>2148125.2000000002</v>
      </c>
      <c r="I148" s="577"/>
      <c r="J148" s="584">
        <f t="shared" si="19"/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35">
      <c r="A149" s="1012"/>
      <c r="B149" s="999"/>
      <c r="C149" s="627">
        <v>3.2</v>
      </c>
      <c r="D149" s="628"/>
      <c r="E149" s="576" t="s">
        <v>107</v>
      </c>
      <c r="F149" s="580"/>
      <c r="G149" s="580"/>
      <c r="H149" s="581"/>
      <c r="I149" s="577"/>
      <c r="J149" s="578">
        <f t="shared" si="16"/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72.5" x14ac:dyDescent="0.35">
      <c r="A150" s="1012"/>
      <c r="B150" s="999"/>
      <c r="C150" s="629" t="s">
        <v>108</v>
      </c>
      <c r="D150" s="630"/>
      <c r="E150" s="585" t="s">
        <v>109</v>
      </c>
      <c r="F150" s="580">
        <v>227975.08799999999</v>
      </c>
      <c r="G150" s="580">
        <v>46354934.560000002</v>
      </c>
      <c r="H150" s="581">
        <v>379958.48</v>
      </c>
      <c r="I150" s="577"/>
      <c r="J150" s="578">
        <f t="shared" si="16"/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58" x14ac:dyDescent="0.35">
      <c r="A151" s="1012"/>
      <c r="B151" s="999"/>
      <c r="C151" s="629" t="s">
        <v>110</v>
      </c>
      <c r="D151" s="630"/>
      <c r="E151" s="579" t="s">
        <v>111</v>
      </c>
      <c r="F151" s="580">
        <v>128400</v>
      </c>
      <c r="G151" s="580">
        <v>26108000</v>
      </c>
      <c r="H151" s="581">
        <v>214000</v>
      </c>
      <c r="I151" s="577"/>
      <c r="J151" s="578">
        <f t="shared" si="16"/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43.5" x14ac:dyDescent="0.35">
      <c r="A152" s="1012"/>
      <c r="B152" s="999"/>
      <c r="C152" s="629" t="s">
        <v>112</v>
      </c>
      <c r="D152" s="630"/>
      <c r="E152" s="579" t="s">
        <v>113</v>
      </c>
      <c r="F152" s="580">
        <v>306240</v>
      </c>
      <c r="G152" s="580">
        <v>62268800</v>
      </c>
      <c r="H152" s="581">
        <v>510400</v>
      </c>
      <c r="I152" s="577"/>
      <c r="J152" s="578">
        <f t="shared" si="16"/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35">
      <c r="A153" s="1012"/>
      <c r="B153" s="999"/>
      <c r="C153" s="629" t="s">
        <v>114</v>
      </c>
      <c r="D153" s="630"/>
      <c r="E153" s="579" t="s">
        <v>51</v>
      </c>
      <c r="F153" s="580">
        <v>132000</v>
      </c>
      <c r="G153" s="580">
        <v>26840000</v>
      </c>
      <c r="H153" s="581">
        <v>220000</v>
      </c>
      <c r="I153" s="577"/>
      <c r="J153" s="578">
        <f t="shared" si="16"/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29" x14ac:dyDescent="0.35">
      <c r="A154" s="1012"/>
      <c r="B154" s="999"/>
      <c r="C154" s="629" t="s">
        <v>115</v>
      </c>
      <c r="D154" s="630"/>
      <c r="E154" s="579" t="s">
        <v>53</v>
      </c>
      <c r="F154" s="580">
        <v>132000</v>
      </c>
      <c r="G154" s="580">
        <v>26840000</v>
      </c>
      <c r="H154" s="581">
        <v>220000</v>
      </c>
      <c r="I154" s="577"/>
      <c r="J154" s="578">
        <f t="shared" si="16"/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29" x14ac:dyDescent="0.35">
      <c r="A155" s="1012"/>
      <c r="B155" s="999"/>
      <c r="C155" s="629" t="s">
        <v>116</v>
      </c>
      <c r="D155" s="630"/>
      <c r="E155" s="579" t="s">
        <v>82</v>
      </c>
      <c r="F155" s="580">
        <v>52800</v>
      </c>
      <c r="G155" s="580">
        <v>10736000</v>
      </c>
      <c r="H155" s="581">
        <v>88000</v>
      </c>
      <c r="I155" s="577"/>
      <c r="J155" s="578">
        <f t="shared" si="16"/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" thickBot="1" x14ac:dyDescent="0.4">
      <c r="A156" s="1012"/>
      <c r="B156" s="999"/>
      <c r="C156" s="631"/>
      <c r="D156" s="632"/>
      <c r="E156" s="633" t="s">
        <v>106</v>
      </c>
      <c r="F156" s="634">
        <f>SUM(F149:F155)</f>
        <v>979415.08799999999</v>
      </c>
      <c r="G156" s="634">
        <f t="shared" ref="G156:J156" si="20">SUM(G149:G155)</f>
        <v>199147734.56</v>
      </c>
      <c r="H156" s="635">
        <f t="shared" si="20"/>
        <v>1632358.48</v>
      </c>
      <c r="I156" s="577"/>
      <c r="J156" s="636">
        <f t="shared" si="20"/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" thickBot="1" x14ac:dyDescent="0.4">
      <c r="A157" s="1012"/>
      <c r="B157" s="999"/>
      <c r="C157" s="1003" t="s">
        <v>118</v>
      </c>
      <c r="D157" s="1004"/>
      <c r="E157" s="1005"/>
      <c r="F157" s="637">
        <f>F156+F148</f>
        <v>2268290.2080000001</v>
      </c>
      <c r="G157" s="637">
        <f t="shared" ref="G157:J157" si="21">G156+G148</f>
        <v>461219008.96000004</v>
      </c>
      <c r="H157" s="638">
        <f t="shared" si="21"/>
        <v>3780483.68</v>
      </c>
      <c r="I157" s="577"/>
      <c r="J157" s="639">
        <f t="shared" si="21"/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" thickBot="1" x14ac:dyDescent="0.4">
      <c r="A158" s="1012"/>
      <c r="B158" s="999"/>
      <c r="C158" s="1006" t="s">
        <v>130</v>
      </c>
      <c r="D158" s="1007"/>
      <c r="E158" s="1008"/>
      <c r="F158" s="640">
        <f>F157+F139</f>
        <v>6980168.0879999995</v>
      </c>
      <c r="G158" s="640">
        <f t="shared" ref="G158:J158" si="22">G157+G139</f>
        <v>1419300844.5599999</v>
      </c>
      <c r="H158" s="640">
        <f t="shared" si="22"/>
        <v>11633613.48</v>
      </c>
      <c r="I158" s="577"/>
      <c r="J158" s="641">
        <f t="shared" si="22"/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" thickBot="1" x14ac:dyDescent="0.4">
      <c r="A159" s="1012"/>
      <c r="B159" s="999"/>
      <c r="C159" s="642"/>
      <c r="D159" s="643"/>
      <c r="E159" s="644"/>
      <c r="F159" s="645"/>
      <c r="G159" s="645"/>
      <c r="H159" s="645"/>
      <c r="I159" s="577"/>
      <c r="J159" s="578">
        <f t="shared" si="16"/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8" customHeight="1" x14ac:dyDescent="0.35">
      <c r="A160" s="1012"/>
      <c r="B160" s="999"/>
      <c r="C160" s="646"/>
      <c r="D160" s="647"/>
      <c r="E160" s="648" t="s">
        <v>119</v>
      </c>
      <c r="F160" s="649"/>
      <c r="G160" s="649"/>
      <c r="H160" s="650"/>
      <c r="I160" s="577"/>
      <c r="J160" s="578">
        <f t="shared" si="16"/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35">
      <c r="A161" s="1012"/>
      <c r="B161" s="999"/>
      <c r="C161" s="651">
        <v>1</v>
      </c>
      <c r="D161" s="652"/>
      <c r="E161" s="587" t="s">
        <v>120</v>
      </c>
      <c r="F161" s="586"/>
      <c r="G161" s="586"/>
      <c r="H161" s="653"/>
      <c r="I161" s="577"/>
      <c r="J161" s="578">
        <f t="shared" si="16"/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" thickBot="1" x14ac:dyDescent="0.4">
      <c r="A162" s="1012"/>
      <c r="B162" s="999"/>
      <c r="C162" s="651">
        <v>2</v>
      </c>
      <c r="D162" s="652"/>
      <c r="E162" s="587" t="s">
        <v>121</v>
      </c>
      <c r="F162" s="586">
        <v>355816.43437704921</v>
      </c>
      <c r="G162" s="586">
        <v>10408657.414999988</v>
      </c>
      <c r="H162" s="653">
        <f>F162+G162/305</f>
        <v>389943.18</v>
      </c>
      <c r="I162" s="577">
        <v>0.5</v>
      </c>
      <c r="J162" s="578">
        <f t="shared" si="16"/>
        <v>194971.59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8" customHeight="1" x14ac:dyDescent="0.35">
      <c r="A163" s="1012"/>
      <c r="B163" s="999"/>
      <c r="C163" s="646"/>
      <c r="D163" s="647"/>
      <c r="E163" s="648" t="s">
        <v>122</v>
      </c>
      <c r="F163" s="649"/>
      <c r="G163" s="649"/>
      <c r="H163" s="650"/>
      <c r="I163" s="577"/>
      <c r="J163" s="578">
        <f t="shared" si="16"/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35">
      <c r="A164" s="1012"/>
      <c r="B164" s="999"/>
      <c r="C164" s="651">
        <v>1</v>
      </c>
      <c r="D164" s="652"/>
      <c r="E164" s="587" t="s">
        <v>123</v>
      </c>
      <c r="F164" s="586">
        <v>59869.606899374987</v>
      </c>
      <c r="G164" s="586">
        <v>6086743.3681031251</v>
      </c>
      <c r="H164" s="653">
        <f t="shared" ref="H164:H165" si="23">F164+G164/305</f>
        <v>79826.142532499987</v>
      </c>
      <c r="I164" s="577">
        <v>1</v>
      </c>
      <c r="J164" s="578">
        <f t="shared" si="16"/>
        <v>79826.142532499987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" thickBot="1" x14ac:dyDescent="0.4">
      <c r="A165" s="1012"/>
      <c r="B165" s="999"/>
      <c r="C165" s="651">
        <v>2</v>
      </c>
      <c r="D165" s="652"/>
      <c r="E165" s="587" t="s">
        <v>124</v>
      </c>
      <c r="F165" s="586">
        <v>59869.606899374987</v>
      </c>
      <c r="G165" s="586">
        <v>6086743.3681031251</v>
      </c>
      <c r="H165" s="653">
        <f t="shared" si="23"/>
        <v>79826.142532499987</v>
      </c>
      <c r="I165" s="577">
        <v>1</v>
      </c>
      <c r="J165" s="578">
        <f t="shared" si="16"/>
        <v>79826.142532499987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9" customHeight="1" x14ac:dyDescent="0.35">
      <c r="A166" s="1012"/>
      <c r="B166" s="999"/>
      <c r="C166" s="646"/>
      <c r="D166" s="647"/>
      <c r="E166" s="648" t="s">
        <v>125</v>
      </c>
      <c r="F166" s="649"/>
      <c r="G166" s="649"/>
      <c r="H166" s="650"/>
      <c r="I166" s="577"/>
      <c r="J166" s="578">
        <f t="shared" si="16"/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35">
      <c r="A167" s="1012"/>
      <c r="B167" s="999"/>
      <c r="C167" s="651">
        <v>1</v>
      </c>
      <c r="D167" s="652"/>
      <c r="E167" s="587" t="s">
        <v>126</v>
      </c>
      <c r="F167" s="588">
        <v>205548.054</v>
      </c>
      <c r="G167" s="588">
        <v>41794770.980000004</v>
      </c>
      <c r="H167" s="653">
        <f>F167+G167/305</f>
        <v>342580.09</v>
      </c>
      <c r="I167" s="577">
        <v>0.2</v>
      </c>
      <c r="J167" s="578">
        <f t="shared" si="16"/>
        <v>68516.018000000011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" thickBot="1" x14ac:dyDescent="0.4">
      <c r="A168" s="1012"/>
      <c r="B168" s="999"/>
      <c r="C168" s="651">
        <v>2</v>
      </c>
      <c r="D168" s="652"/>
      <c r="E168" s="589" t="s">
        <v>127</v>
      </c>
      <c r="F168" s="588">
        <v>205548.054</v>
      </c>
      <c r="G168" s="588">
        <v>41794770.980000004</v>
      </c>
      <c r="H168" s="653">
        <f>F168+G168/305</f>
        <v>342580.09</v>
      </c>
      <c r="I168" s="577">
        <v>0.2</v>
      </c>
      <c r="J168" s="578">
        <f t="shared" si="16"/>
        <v>68516.018000000011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7.5" customHeight="1" x14ac:dyDescent="0.35">
      <c r="A169" s="1012"/>
      <c r="B169" s="999"/>
      <c r="C169" s="646"/>
      <c r="D169" s="647"/>
      <c r="E169" s="648" t="s">
        <v>128</v>
      </c>
      <c r="F169" s="649"/>
      <c r="G169" s="649"/>
      <c r="H169" s="650"/>
      <c r="I169" s="577"/>
      <c r="J169" s="578">
        <f t="shared" si="16"/>
        <v>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35">
      <c r="A170" s="1012"/>
      <c r="B170" s="999"/>
      <c r="C170" s="651">
        <v>1</v>
      </c>
      <c r="D170" s="652"/>
      <c r="E170" s="587" t="s">
        <v>6</v>
      </c>
      <c r="F170" s="588">
        <v>77.537965794046897</v>
      </c>
      <c r="G170" s="588">
        <v>15817.745021985567</v>
      </c>
      <c r="H170" s="653">
        <f t="shared" ref="H170:H173" si="24">F170+G170/305</f>
        <v>129.39942488252416</v>
      </c>
      <c r="I170" s="577">
        <v>1</v>
      </c>
      <c r="J170" s="578">
        <f t="shared" si="16"/>
        <v>129.39942488252416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35">
      <c r="A171" s="1012"/>
      <c r="B171" s="999"/>
      <c r="C171" s="651">
        <v>2</v>
      </c>
      <c r="D171" s="652"/>
      <c r="E171" s="589" t="s">
        <v>7</v>
      </c>
      <c r="F171" s="588">
        <v>1300.6952293910254</v>
      </c>
      <c r="G171" s="588">
        <v>0</v>
      </c>
      <c r="H171" s="653">
        <f t="shared" si="24"/>
        <v>1300.6952293910254</v>
      </c>
      <c r="I171" s="577"/>
      <c r="J171" s="578">
        <f t="shared" si="16"/>
        <v>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35">
      <c r="A172" s="1012"/>
      <c r="B172" s="999"/>
      <c r="C172" s="651">
        <v>3</v>
      </c>
      <c r="D172" s="652"/>
      <c r="E172" s="589" t="s">
        <v>16</v>
      </c>
      <c r="F172" s="588">
        <v>1506.99094691096</v>
      </c>
      <c r="G172" s="588">
        <v>306421.49253856193</v>
      </c>
      <c r="H172" s="653">
        <f t="shared" si="24"/>
        <v>2511.6515781849334</v>
      </c>
      <c r="I172" s="577"/>
      <c r="J172" s="578">
        <f t="shared" si="16"/>
        <v>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" thickBot="1" x14ac:dyDescent="0.4">
      <c r="A173" s="1012"/>
      <c r="B173" s="999"/>
      <c r="C173" s="133">
        <v>4</v>
      </c>
      <c r="D173" s="134"/>
      <c r="E173" s="135" t="s">
        <v>129</v>
      </c>
      <c r="F173" s="136">
        <v>4209.0260704291168</v>
      </c>
      <c r="G173" s="136">
        <v>564014.44761928194</v>
      </c>
      <c r="H173" s="222">
        <f t="shared" si="24"/>
        <v>6058.2537675415169</v>
      </c>
      <c r="I173" s="200"/>
      <c r="J173" s="233">
        <f t="shared" si="16"/>
        <v>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" thickBot="1" x14ac:dyDescent="0.4">
      <c r="A174" s="1012"/>
      <c r="B174" s="999"/>
      <c r="C174" s="1009" t="s">
        <v>587</v>
      </c>
      <c r="D174" s="1010"/>
      <c r="E174" s="1011"/>
      <c r="F174" s="36">
        <f>SUM(F160:F173)</f>
        <v>893746.00638832431</v>
      </c>
      <c r="G174" s="36">
        <f t="shared" ref="G174:J174" si="25">SUM(G160:G173)</f>
        <v>107057939.79638608</v>
      </c>
      <c r="H174" s="219">
        <f>SUM(H160:H173)</f>
        <v>1244755.6450650003</v>
      </c>
      <c r="I174" s="200"/>
      <c r="J174" s="244">
        <f t="shared" si="25"/>
        <v>491785.31048988254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498" customFormat="1" ht="26.5" thickBot="1" x14ac:dyDescent="0.65">
      <c r="A175" s="1012"/>
      <c r="B175" s="1000"/>
      <c r="C175" s="979" t="s">
        <v>865</v>
      </c>
      <c r="D175" s="980"/>
      <c r="E175" s="981"/>
      <c r="F175" s="523">
        <f>F158+F174</f>
        <v>7873914.0943883238</v>
      </c>
      <c r="G175" s="523">
        <f t="shared" ref="G175:J175" si="26">G158+G174</f>
        <v>1526358784.3563859</v>
      </c>
      <c r="H175" s="524">
        <f t="shared" si="26"/>
        <v>12878369.125065001</v>
      </c>
      <c r="I175" s="733"/>
      <c r="J175" s="734">
        <f t="shared" si="26"/>
        <v>491785.31048988254</v>
      </c>
      <c r="K175" s="496"/>
      <c r="L175" s="497"/>
      <c r="M175" s="497"/>
      <c r="N175" s="497"/>
      <c r="O175" s="497"/>
      <c r="P175" s="497"/>
      <c r="Q175" s="497"/>
      <c r="R175" s="497"/>
      <c r="S175" s="497"/>
      <c r="T175" s="497"/>
      <c r="U175" s="497"/>
      <c r="V175" s="497"/>
      <c r="W175" s="497"/>
      <c r="X175" s="497"/>
      <c r="Y175" s="497"/>
      <c r="Z175" s="497"/>
      <c r="AA175" s="497"/>
      <c r="AB175" s="497"/>
      <c r="AC175" s="497"/>
      <c r="AD175" s="497"/>
      <c r="AE175" s="497"/>
      <c r="AF175" s="497"/>
      <c r="AG175" s="497"/>
      <c r="AH175" s="497"/>
      <c r="AI175" s="497"/>
      <c r="AJ175" s="497"/>
    </row>
    <row r="176" spans="1:36" ht="8.15" customHeight="1" thickBot="1" x14ac:dyDescent="0.4">
      <c r="I176" s="20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65" customHeight="1" x14ac:dyDescent="0.35">
      <c r="A177" s="982" t="s">
        <v>566</v>
      </c>
      <c r="B177" s="983" t="s">
        <v>561</v>
      </c>
      <c r="C177" s="986" t="s">
        <v>588</v>
      </c>
      <c r="D177" s="986"/>
      <c r="E177" s="986"/>
      <c r="F177" s="137"/>
      <c r="G177" s="137"/>
      <c r="H177" s="223"/>
      <c r="I177" s="199"/>
      <c r="J177" s="236">
        <f t="shared" si="16"/>
        <v>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65" customHeight="1" x14ac:dyDescent="0.35">
      <c r="A178" s="982"/>
      <c r="B178" s="984"/>
      <c r="C178" s="566">
        <v>1</v>
      </c>
      <c r="D178" s="566"/>
      <c r="E178" s="568" t="s">
        <v>5</v>
      </c>
      <c r="F178" s="654"/>
      <c r="G178" s="654"/>
      <c r="H178" s="655"/>
      <c r="I178" s="423"/>
      <c r="J178" s="424">
        <f t="shared" si="16"/>
        <v>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35">
      <c r="A179" s="982"/>
      <c r="B179" s="984"/>
      <c r="C179" s="569">
        <v>1.1000000000000001</v>
      </c>
      <c r="D179" s="569"/>
      <c r="E179" s="569" t="s">
        <v>0</v>
      </c>
      <c r="F179" s="654">
        <v>0</v>
      </c>
      <c r="G179" s="654">
        <v>6366052.1022102237</v>
      </c>
      <c r="H179" s="655">
        <f t="shared" ref="H179:H202" si="27">F179+G179/305</f>
        <v>20872.301974459751</v>
      </c>
      <c r="I179" s="423">
        <v>0.1</v>
      </c>
      <c r="J179" s="424">
        <f t="shared" si="16"/>
        <v>2087.2301974459751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35">
      <c r="A180" s="982"/>
      <c r="B180" s="984"/>
      <c r="C180" s="569">
        <v>1.2</v>
      </c>
      <c r="D180" s="569"/>
      <c r="E180" s="569" t="s">
        <v>1</v>
      </c>
      <c r="F180" s="654">
        <v>0</v>
      </c>
      <c r="G180" s="654">
        <v>1503440.6025258901</v>
      </c>
      <c r="H180" s="655">
        <f t="shared" si="27"/>
        <v>4929.3134509045576</v>
      </c>
      <c r="I180" s="423">
        <v>0.1</v>
      </c>
      <c r="J180" s="424">
        <f t="shared" si="16"/>
        <v>492.93134509045581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29" x14ac:dyDescent="0.35">
      <c r="A181" s="982"/>
      <c r="B181" s="984"/>
      <c r="C181" s="569">
        <v>1.3</v>
      </c>
      <c r="D181" s="569"/>
      <c r="E181" s="569" t="s">
        <v>2</v>
      </c>
      <c r="F181" s="654">
        <v>0</v>
      </c>
      <c r="G181" s="654">
        <v>8453996.6986354515</v>
      </c>
      <c r="H181" s="655">
        <f t="shared" si="27"/>
        <v>27718.021962739185</v>
      </c>
      <c r="I181" s="423">
        <v>0.1</v>
      </c>
      <c r="J181" s="424">
        <f t="shared" si="16"/>
        <v>2771.8021962739185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35">
      <c r="A182" s="982"/>
      <c r="B182" s="984"/>
      <c r="C182" s="569">
        <v>1.4</v>
      </c>
      <c r="D182" s="569"/>
      <c r="E182" s="569" t="s">
        <v>3</v>
      </c>
      <c r="F182" s="654">
        <v>0</v>
      </c>
      <c r="G182" s="654">
        <v>3375703.9091350622</v>
      </c>
      <c r="H182" s="655">
        <f t="shared" si="27"/>
        <v>11067.881669295286</v>
      </c>
      <c r="I182" s="423">
        <v>0.1</v>
      </c>
      <c r="J182" s="424">
        <f t="shared" si="16"/>
        <v>1106.7881669295286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35">
      <c r="A183" s="982"/>
      <c r="B183" s="984"/>
      <c r="C183" s="569">
        <v>1.5</v>
      </c>
      <c r="D183" s="569"/>
      <c r="E183" s="656" t="s">
        <v>4</v>
      </c>
      <c r="F183" s="654">
        <v>0</v>
      </c>
      <c r="G183" s="654">
        <v>16042796.31606297</v>
      </c>
      <c r="H183" s="655">
        <f t="shared" si="27"/>
        <v>52599.332183813014</v>
      </c>
      <c r="I183" s="423">
        <v>0.1</v>
      </c>
      <c r="J183" s="424">
        <f t="shared" si="16"/>
        <v>5259.9332183813021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65" customHeight="1" x14ac:dyDescent="0.35">
      <c r="A184" s="982"/>
      <c r="B184" s="984"/>
      <c r="C184" s="566">
        <v>2</v>
      </c>
      <c r="D184" s="566"/>
      <c r="E184" s="568" t="s">
        <v>6</v>
      </c>
      <c r="F184" s="654">
        <v>26177.083842126638</v>
      </c>
      <c r="G184" s="654">
        <v>5340125.1037938343</v>
      </c>
      <c r="H184" s="655">
        <f t="shared" si="27"/>
        <v>43685.69073981134</v>
      </c>
      <c r="I184" s="423">
        <v>0.02</v>
      </c>
      <c r="J184" s="424">
        <f t="shared" si="16"/>
        <v>873.71381479622687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65" customHeight="1" x14ac:dyDescent="0.35">
      <c r="A185" s="982"/>
      <c r="B185" s="984"/>
      <c r="C185" s="568">
        <v>3</v>
      </c>
      <c r="D185" s="568"/>
      <c r="E185" s="568" t="s">
        <v>7</v>
      </c>
      <c r="F185" s="654">
        <v>0</v>
      </c>
      <c r="G185" s="654">
        <v>0</v>
      </c>
      <c r="H185" s="655">
        <f t="shared" si="27"/>
        <v>0</v>
      </c>
      <c r="I185" s="423"/>
      <c r="J185" s="424">
        <f t="shared" si="16"/>
        <v>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35">
      <c r="A186" s="982"/>
      <c r="B186" s="984"/>
      <c r="C186" s="568">
        <v>3.1</v>
      </c>
      <c r="D186" s="568"/>
      <c r="E186" s="657" t="s">
        <v>8</v>
      </c>
      <c r="F186" s="654">
        <v>81214.771600573324</v>
      </c>
      <c r="G186" s="654">
        <v>16513670.22544991</v>
      </c>
      <c r="H186" s="655">
        <f t="shared" si="27"/>
        <v>135357.95266762222</v>
      </c>
      <c r="I186" s="423"/>
      <c r="J186" s="424">
        <f t="shared" si="16"/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35">
      <c r="A187" s="982"/>
      <c r="B187" s="984"/>
      <c r="C187" s="568"/>
      <c r="D187" s="568"/>
      <c r="E187" s="657" t="s">
        <v>9</v>
      </c>
      <c r="F187" s="654">
        <v>81214.771600573324</v>
      </c>
      <c r="G187" s="654">
        <v>16513670.22544991</v>
      </c>
      <c r="H187" s="655">
        <f t="shared" si="27"/>
        <v>135357.95266762222</v>
      </c>
      <c r="I187" s="423"/>
      <c r="J187" s="424">
        <f t="shared" si="16"/>
        <v>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35">
      <c r="A188" s="982"/>
      <c r="B188" s="984"/>
      <c r="C188" s="568">
        <v>3.2</v>
      </c>
      <c r="D188" s="568"/>
      <c r="E188" s="657" t="s">
        <v>10</v>
      </c>
      <c r="F188" s="654">
        <v>202329.08680855486</v>
      </c>
      <c r="G188" s="654">
        <v>41140247.651072815</v>
      </c>
      <c r="H188" s="655">
        <f t="shared" si="27"/>
        <v>337215.14468092471</v>
      </c>
      <c r="I188" s="423"/>
      <c r="J188" s="424">
        <f t="shared" si="16"/>
        <v>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35">
      <c r="A189" s="982"/>
      <c r="B189" s="984"/>
      <c r="C189" s="568"/>
      <c r="D189" s="568"/>
      <c r="E189" s="657" t="s">
        <v>11</v>
      </c>
      <c r="F189" s="654">
        <v>202329.08680855486</v>
      </c>
      <c r="G189" s="654">
        <v>41140247.651072815</v>
      </c>
      <c r="H189" s="655">
        <f t="shared" si="27"/>
        <v>337215.14468092471</v>
      </c>
      <c r="I189" s="423"/>
      <c r="J189" s="424">
        <f t="shared" si="16"/>
        <v>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35">
      <c r="A190" s="982"/>
      <c r="B190" s="984"/>
      <c r="C190" s="568">
        <v>3.3</v>
      </c>
      <c r="D190" s="568"/>
      <c r="E190" s="657" t="s">
        <v>12</v>
      </c>
      <c r="F190" s="654">
        <v>1054.3317264914253</v>
      </c>
      <c r="G190" s="654">
        <v>214380.7843865898</v>
      </c>
      <c r="H190" s="655">
        <f t="shared" si="27"/>
        <v>1757.2195441523754</v>
      </c>
      <c r="I190" s="423"/>
      <c r="J190" s="424">
        <f t="shared" si="16"/>
        <v>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35">
      <c r="A191" s="982"/>
      <c r="B191" s="984"/>
      <c r="C191" s="568">
        <v>3.4</v>
      </c>
      <c r="D191" s="568"/>
      <c r="E191" s="657" t="s">
        <v>13</v>
      </c>
      <c r="F191" s="654">
        <v>6728.5846955451198</v>
      </c>
      <c r="G191" s="654">
        <v>1368145.554760841</v>
      </c>
      <c r="H191" s="655">
        <f t="shared" si="27"/>
        <v>11214.307825908532</v>
      </c>
      <c r="I191" s="423"/>
      <c r="J191" s="424">
        <f t="shared" si="16"/>
        <v>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35">
      <c r="A192" s="982"/>
      <c r="B192" s="984"/>
      <c r="C192" s="568">
        <v>3.5</v>
      </c>
      <c r="D192" s="568"/>
      <c r="E192" s="657" t="s">
        <v>14</v>
      </c>
      <c r="F192" s="654">
        <v>15365.650072230092</v>
      </c>
      <c r="G192" s="654">
        <v>3124348.8480201187</v>
      </c>
      <c r="H192" s="655">
        <f t="shared" si="27"/>
        <v>25609.416787050155</v>
      </c>
      <c r="I192" s="423"/>
      <c r="J192" s="424">
        <f t="shared" si="16"/>
        <v>0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35">
      <c r="A193" s="982"/>
      <c r="B193" s="984"/>
      <c r="C193" s="568">
        <v>3.6</v>
      </c>
      <c r="D193" s="568"/>
      <c r="E193" s="657" t="s">
        <v>15</v>
      </c>
      <c r="F193" s="654">
        <v>2360.6065200867251</v>
      </c>
      <c r="G193" s="654">
        <v>479989.99241763417</v>
      </c>
      <c r="H193" s="655">
        <f t="shared" si="27"/>
        <v>3934.3442001445419</v>
      </c>
      <c r="I193" s="423"/>
      <c r="J193" s="424">
        <f t="shared" si="16"/>
        <v>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65" customHeight="1" x14ac:dyDescent="0.35">
      <c r="A194" s="982"/>
      <c r="B194" s="984"/>
      <c r="C194" s="568">
        <v>4</v>
      </c>
      <c r="D194" s="568"/>
      <c r="E194" s="568" t="s">
        <v>16</v>
      </c>
      <c r="F194" s="654">
        <v>0</v>
      </c>
      <c r="G194" s="654">
        <v>0</v>
      </c>
      <c r="H194" s="655">
        <f t="shared" si="27"/>
        <v>0</v>
      </c>
      <c r="I194" s="423"/>
      <c r="J194" s="424">
        <f t="shared" si="16"/>
        <v>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35">
      <c r="A195" s="982"/>
      <c r="B195" s="984"/>
      <c r="C195" s="568">
        <v>4.0999999999999996</v>
      </c>
      <c r="D195" s="568"/>
      <c r="E195" s="658" t="s">
        <v>17</v>
      </c>
      <c r="F195" s="654">
        <v>12005.609907233833</v>
      </c>
      <c r="G195" s="654">
        <v>2441140.6811375464</v>
      </c>
      <c r="H195" s="655">
        <f t="shared" si="27"/>
        <v>20009.349845389723</v>
      </c>
      <c r="I195" s="423"/>
      <c r="J195" s="424">
        <f t="shared" si="16"/>
        <v>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35">
      <c r="A196" s="982"/>
      <c r="B196" s="984"/>
      <c r="C196" s="568">
        <v>4.2</v>
      </c>
      <c r="D196" s="568"/>
      <c r="E196" s="658" t="s">
        <v>18</v>
      </c>
      <c r="F196" s="654">
        <v>204095.36842297515</v>
      </c>
      <c r="G196" s="654">
        <v>41499391.57933829</v>
      </c>
      <c r="H196" s="655">
        <f t="shared" si="27"/>
        <v>340158.94737162528</v>
      </c>
      <c r="I196" s="423"/>
      <c r="J196" s="424">
        <f t="shared" si="16"/>
        <v>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35">
      <c r="A197" s="982"/>
      <c r="B197" s="984"/>
      <c r="C197" s="568">
        <v>4.3</v>
      </c>
      <c r="D197" s="568"/>
      <c r="E197" s="658" t="s">
        <v>19</v>
      </c>
      <c r="F197" s="654">
        <v>24011.219814467666</v>
      </c>
      <c r="G197" s="654">
        <v>4882281.3622750929</v>
      </c>
      <c r="H197" s="655">
        <f t="shared" si="27"/>
        <v>40018.699690779446</v>
      </c>
      <c r="I197" s="423"/>
      <c r="J197" s="424">
        <f t="shared" si="16"/>
        <v>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65" customHeight="1" x14ac:dyDescent="0.35">
      <c r="A198" s="982"/>
      <c r="B198" s="984"/>
      <c r="C198" s="566">
        <v>5</v>
      </c>
      <c r="D198" s="566"/>
      <c r="E198" s="568" t="s">
        <v>20</v>
      </c>
      <c r="F198" s="654">
        <v>0</v>
      </c>
      <c r="G198" s="654">
        <v>0</v>
      </c>
      <c r="H198" s="655"/>
      <c r="I198" s="423"/>
      <c r="J198" s="424">
        <f t="shared" si="16"/>
        <v>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35">
      <c r="A199" s="982"/>
      <c r="B199" s="984"/>
      <c r="C199" s="568">
        <v>5.0999999999999996</v>
      </c>
      <c r="D199" s="568"/>
      <c r="E199" s="658" t="s">
        <v>21</v>
      </c>
      <c r="F199" s="654">
        <v>47698.00182511496</v>
      </c>
      <c r="G199" s="654">
        <v>9698593.7044400405</v>
      </c>
      <c r="H199" s="655">
        <f t="shared" si="27"/>
        <v>79496.669708524933</v>
      </c>
      <c r="I199" s="423"/>
      <c r="J199" s="424">
        <f t="shared" si="16"/>
        <v>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35">
      <c r="A200" s="982"/>
      <c r="B200" s="984"/>
      <c r="C200" s="568">
        <v>5.2</v>
      </c>
      <c r="D200" s="568"/>
      <c r="E200" s="658" t="s">
        <v>22</v>
      </c>
      <c r="F200" s="654">
        <v>111295.33759193492</v>
      </c>
      <c r="G200" s="654">
        <v>22630051.977026768</v>
      </c>
      <c r="H200" s="655">
        <f t="shared" si="27"/>
        <v>185492.22931989154</v>
      </c>
      <c r="I200" s="423"/>
      <c r="J200" s="424">
        <f t="shared" ref="J200:J263" si="28">I200*H200</f>
        <v>0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35">
      <c r="A201" s="982"/>
      <c r="B201" s="984"/>
      <c r="C201" s="568">
        <v>5.3</v>
      </c>
      <c r="D201" s="568"/>
      <c r="E201" s="658" t="s">
        <v>23</v>
      </c>
      <c r="F201" s="654">
        <v>127194.67153363989</v>
      </c>
      <c r="G201" s="654">
        <v>25862916.545173448</v>
      </c>
      <c r="H201" s="655">
        <f t="shared" si="27"/>
        <v>211991.11922273316</v>
      </c>
      <c r="I201" s="423"/>
      <c r="J201" s="424">
        <f t="shared" si="28"/>
        <v>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" thickBot="1" x14ac:dyDescent="0.4">
      <c r="A202" s="982"/>
      <c r="B202" s="984"/>
      <c r="C202" s="659">
        <v>5.4</v>
      </c>
      <c r="D202" s="659"/>
      <c r="E202" s="660" t="s">
        <v>24</v>
      </c>
      <c r="F202" s="661">
        <v>31798.667883409973</v>
      </c>
      <c r="G202" s="661">
        <v>6465729.1362933619</v>
      </c>
      <c r="H202" s="662">
        <f t="shared" si="27"/>
        <v>52997.779805683291</v>
      </c>
      <c r="I202" s="423"/>
      <c r="J202" s="424">
        <f t="shared" si="28"/>
        <v>0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65" customHeight="1" thickBot="1" x14ac:dyDescent="0.4">
      <c r="A203" s="982"/>
      <c r="B203" s="984"/>
      <c r="C203" s="987" t="s">
        <v>589</v>
      </c>
      <c r="D203" s="988"/>
      <c r="E203" s="988"/>
      <c r="F203" s="663">
        <f>SUM(F178:F202)</f>
        <v>1176872.8506535129</v>
      </c>
      <c r="G203" s="663">
        <f>SUM(G178:G202)</f>
        <v>275056920.65067858</v>
      </c>
      <c r="H203" s="664">
        <f>SUM(H178:H202)</f>
        <v>2078698.82</v>
      </c>
      <c r="I203" s="439"/>
      <c r="J203" s="440">
        <f>SUM(J178:J202)</f>
        <v>12592.398938917408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65" customHeight="1" x14ac:dyDescent="0.35">
      <c r="A204" s="982"/>
      <c r="B204" s="984"/>
      <c r="C204" s="989" t="s">
        <v>591</v>
      </c>
      <c r="D204" s="990"/>
      <c r="E204" s="991"/>
      <c r="F204" s="665"/>
      <c r="G204" s="665"/>
      <c r="H204" s="666"/>
      <c r="I204" s="423"/>
      <c r="J204" s="424">
        <f t="shared" si="28"/>
        <v>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35">
      <c r="A205" s="982"/>
      <c r="B205" s="984"/>
      <c r="C205" s="566">
        <v>1</v>
      </c>
      <c r="D205" s="566"/>
      <c r="E205" s="567" t="s">
        <v>29</v>
      </c>
      <c r="F205" s="413"/>
      <c r="G205" s="413"/>
      <c r="H205" s="443"/>
      <c r="I205" s="423"/>
      <c r="J205" s="424">
        <f t="shared" si="28"/>
        <v>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35">
      <c r="A206" s="982"/>
      <c r="B206" s="984"/>
      <c r="C206" s="566"/>
      <c r="D206" s="566"/>
      <c r="E206" s="658" t="s">
        <v>30</v>
      </c>
      <c r="F206" s="413">
        <v>217198.04803375417</v>
      </c>
      <c r="G206" s="413">
        <v>44163603.100196689</v>
      </c>
      <c r="H206" s="443">
        <v>361996.74672292365</v>
      </c>
      <c r="I206" s="423"/>
      <c r="J206" s="424">
        <f t="shared" si="28"/>
        <v>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58" x14ac:dyDescent="0.35">
      <c r="A207" s="982"/>
      <c r="B207" s="984"/>
      <c r="C207" s="566"/>
      <c r="D207" s="566"/>
      <c r="E207" s="658" t="s">
        <v>133</v>
      </c>
      <c r="F207" s="413">
        <v>0</v>
      </c>
      <c r="G207" s="413">
        <v>0</v>
      </c>
      <c r="H207" s="443">
        <v>0</v>
      </c>
      <c r="I207" s="423"/>
      <c r="J207" s="424">
        <f t="shared" si="28"/>
        <v>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29" x14ac:dyDescent="0.35">
      <c r="A208" s="982"/>
      <c r="B208" s="984"/>
      <c r="C208" s="566"/>
      <c r="D208" s="566"/>
      <c r="E208" s="658" t="s">
        <v>31</v>
      </c>
      <c r="F208" s="413">
        <v>397742.05230014829</v>
      </c>
      <c r="G208" s="413">
        <v>80874217.301030144</v>
      </c>
      <c r="H208" s="443">
        <v>662903.42050024704</v>
      </c>
      <c r="I208" s="423"/>
      <c r="J208" s="424">
        <f t="shared" si="28"/>
        <v>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29" x14ac:dyDescent="0.35">
      <c r="A209" s="982"/>
      <c r="B209" s="984"/>
      <c r="C209" s="566"/>
      <c r="D209" s="566"/>
      <c r="E209" s="658" t="s">
        <v>134</v>
      </c>
      <c r="F209" s="413">
        <v>0</v>
      </c>
      <c r="G209" s="413">
        <v>0</v>
      </c>
      <c r="H209" s="443">
        <v>0</v>
      </c>
      <c r="I209" s="423"/>
      <c r="J209" s="424">
        <f t="shared" si="28"/>
        <v>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35">
      <c r="A210" s="982"/>
      <c r="B210" s="984"/>
      <c r="C210" s="566"/>
      <c r="D210" s="566"/>
      <c r="E210" s="658" t="s">
        <v>32</v>
      </c>
      <c r="F210" s="413">
        <v>554.93418218012698</v>
      </c>
      <c r="G210" s="413">
        <v>133184.20372323049</v>
      </c>
      <c r="H210" s="443">
        <v>991.60370258416128</v>
      </c>
      <c r="I210" s="423"/>
      <c r="J210" s="424">
        <f t="shared" si="28"/>
        <v>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29" x14ac:dyDescent="0.35">
      <c r="A211" s="982"/>
      <c r="B211" s="984"/>
      <c r="C211" s="566"/>
      <c r="D211" s="566"/>
      <c r="E211" s="658" t="s">
        <v>135</v>
      </c>
      <c r="F211" s="413">
        <v>832.40127327019047</v>
      </c>
      <c r="G211" s="413">
        <v>199776.30558484572</v>
      </c>
      <c r="H211" s="443">
        <v>1487.405553876242</v>
      </c>
      <c r="I211" s="423"/>
      <c r="J211" s="424">
        <f t="shared" si="28"/>
        <v>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29" x14ac:dyDescent="0.35">
      <c r="A212" s="982"/>
      <c r="B212" s="984"/>
      <c r="C212" s="566"/>
      <c r="D212" s="566"/>
      <c r="E212" s="658" t="s">
        <v>136</v>
      </c>
      <c r="F212" s="413"/>
      <c r="G212" s="413"/>
      <c r="H212" s="443">
        <v>0</v>
      </c>
      <c r="I212" s="423"/>
      <c r="J212" s="424">
        <f t="shared" si="28"/>
        <v>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35">
      <c r="A213" s="982"/>
      <c r="B213" s="984"/>
      <c r="C213" s="569">
        <v>2</v>
      </c>
      <c r="D213" s="569"/>
      <c r="E213" s="658" t="s">
        <v>33</v>
      </c>
      <c r="F213" s="413"/>
      <c r="G213" s="413"/>
      <c r="H213" s="443">
        <v>0</v>
      </c>
      <c r="I213" s="423"/>
      <c r="J213" s="424">
        <f t="shared" si="28"/>
        <v>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43.5" x14ac:dyDescent="0.35">
      <c r="A214" s="982"/>
      <c r="B214" s="984"/>
      <c r="C214" s="566"/>
      <c r="D214" s="566"/>
      <c r="E214" s="658" t="s">
        <v>34</v>
      </c>
      <c r="F214" s="413">
        <v>5527.1444545140657</v>
      </c>
      <c r="G214" s="413">
        <v>1123852.7057511935</v>
      </c>
      <c r="H214" s="443">
        <v>9211.9074241901108</v>
      </c>
      <c r="I214" s="423"/>
      <c r="J214" s="424">
        <f t="shared" si="28"/>
        <v>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35">
      <c r="A215" s="982"/>
      <c r="B215" s="984"/>
      <c r="C215" s="569">
        <v>3</v>
      </c>
      <c r="D215" s="569"/>
      <c r="E215" s="567" t="s">
        <v>35</v>
      </c>
      <c r="F215" s="413"/>
      <c r="G215" s="413"/>
      <c r="H215" s="443">
        <v>0</v>
      </c>
      <c r="I215" s="423"/>
      <c r="J215" s="424">
        <f t="shared" si="28"/>
        <v>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" thickBot="1" x14ac:dyDescent="0.4">
      <c r="A216" s="982"/>
      <c r="B216" s="984"/>
      <c r="C216" s="667">
        <v>4</v>
      </c>
      <c r="D216" s="667"/>
      <c r="E216" s="660" t="s">
        <v>36</v>
      </c>
      <c r="F216" s="668">
        <v>287686.48565770721</v>
      </c>
      <c r="G216" s="668">
        <v>58496252.083733805</v>
      </c>
      <c r="H216" s="669">
        <v>479477.4760961787</v>
      </c>
      <c r="I216" s="423"/>
      <c r="J216" s="670">
        <f t="shared" si="28"/>
        <v>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" thickBot="1" x14ac:dyDescent="0.4">
      <c r="A217" s="982"/>
      <c r="B217" s="984"/>
      <c r="C217" s="987" t="s">
        <v>590</v>
      </c>
      <c r="D217" s="988"/>
      <c r="E217" s="988"/>
      <c r="F217" s="671">
        <f>SUM(F206:F216)</f>
        <v>909541.06590157398</v>
      </c>
      <c r="G217" s="671">
        <f t="shared" ref="G217:J217" si="29">SUM(G206:G216)</f>
        <v>184990885.70001993</v>
      </c>
      <c r="H217" s="672">
        <f t="shared" si="29"/>
        <v>1516068.5599999998</v>
      </c>
      <c r="I217" s="439"/>
      <c r="J217" s="673">
        <f t="shared" si="29"/>
        <v>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35">
      <c r="A218" s="982"/>
      <c r="B218" s="984"/>
      <c r="C218" s="992" t="s">
        <v>38</v>
      </c>
      <c r="D218" s="992"/>
      <c r="E218" s="993"/>
      <c r="F218" s="665"/>
      <c r="G218" s="665"/>
      <c r="H218" s="666"/>
      <c r="I218" s="423"/>
      <c r="J218" s="424">
        <f t="shared" si="28"/>
        <v>0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35">
      <c r="A219" s="982"/>
      <c r="B219" s="984"/>
      <c r="C219" s="674">
        <v>1</v>
      </c>
      <c r="D219" s="674"/>
      <c r="E219" s="568" t="s">
        <v>39</v>
      </c>
      <c r="F219" s="654">
        <v>1319619.5832</v>
      </c>
      <c r="G219" s="675">
        <v>12447957.923999999</v>
      </c>
      <c r="H219" s="655">
        <f>F219+G219/305</f>
        <v>1360432.56</v>
      </c>
      <c r="I219" s="423"/>
      <c r="J219" s="424">
        <f t="shared" si="28"/>
        <v>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35">
      <c r="A220" s="982"/>
      <c r="B220" s="984"/>
      <c r="C220" s="674">
        <v>2</v>
      </c>
      <c r="D220" s="674"/>
      <c r="E220" s="568" t="s">
        <v>40</v>
      </c>
      <c r="F220" s="654">
        <v>1043395.4919929794</v>
      </c>
      <c r="G220" s="654">
        <v>226897658.14214131</v>
      </c>
      <c r="H220" s="655">
        <f>F220+G220/305</f>
        <v>1787322.2400000002</v>
      </c>
      <c r="I220" s="423"/>
      <c r="J220" s="424">
        <f t="shared" si="28"/>
        <v>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" thickBot="1" x14ac:dyDescent="0.4">
      <c r="A221" s="982"/>
      <c r="B221" s="984"/>
      <c r="C221" s="994" t="s">
        <v>592</v>
      </c>
      <c r="D221" s="994"/>
      <c r="E221" s="994"/>
      <c r="F221" s="676">
        <f>SUM(F219:F220)</f>
        <v>2363015.0751929795</v>
      </c>
      <c r="G221" s="676">
        <f t="shared" ref="G221:J221" si="30">SUM(G219:G220)</f>
        <v>239345616.06614131</v>
      </c>
      <c r="H221" s="677">
        <f t="shared" si="30"/>
        <v>3147754.8000000003</v>
      </c>
      <c r="I221" s="423"/>
      <c r="J221" s="670">
        <f t="shared" si="30"/>
        <v>0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35">
      <c r="A222" s="982"/>
      <c r="B222" s="984"/>
      <c r="C222" s="995" t="s">
        <v>141</v>
      </c>
      <c r="D222" s="996"/>
      <c r="E222" s="996"/>
      <c r="F222" s="996"/>
      <c r="G222" s="996"/>
      <c r="H222" s="997"/>
      <c r="I222" s="678"/>
      <c r="J222" s="679">
        <f t="shared" si="28"/>
        <v>0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35">
      <c r="A223" s="982"/>
      <c r="B223" s="984"/>
      <c r="C223" s="1015" t="s">
        <v>28</v>
      </c>
      <c r="D223" s="1016"/>
      <c r="E223" s="1017"/>
      <c r="F223" s="680"/>
      <c r="G223" s="413"/>
      <c r="H223" s="443"/>
      <c r="I223" s="423"/>
      <c r="J223" s="424">
        <f t="shared" si="28"/>
        <v>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35">
      <c r="A224" s="982"/>
      <c r="B224" s="984"/>
      <c r="C224" s="1018" t="s">
        <v>29</v>
      </c>
      <c r="D224" s="1019"/>
      <c r="E224" s="1019"/>
      <c r="F224" s="413"/>
      <c r="G224" s="413"/>
      <c r="H224" s="443"/>
      <c r="I224" s="423"/>
      <c r="J224" s="424">
        <f t="shared" si="28"/>
        <v>0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35">
      <c r="A225" s="982"/>
      <c r="B225" s="984"/>
      <c r="C225" s="681"/>
      <c r="D225" s="658"/>
      <c r="E225" s="658" t="s">
        <v>30</v>
      </c>
      <c r="F225" s="413"/>
      <c r="G225" s="413"/>
      <c r="H225" s="443"/>
      <c r="I225" s="423"/>
      <c r="J225" s="424">
        <f t="shared" si="28"/>
        <v>0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44" thickBot="1" x14ac:dyDescent="0.4">
      <c r="A226" s="982"/>
      <c r="B226" s="984"/>
      <c r="C226" s="682"/>
      <c r="D226" s="660"/>
      <c r="E226" s="660" t="s">
        <v>137</v>
      </c>
      <c r="F226" s="668">
        <v>177531.16800000001</v>
      </c>
      <c r="G226" s="668">
        <v>36098004.159999996</v>
      </c>
      <c r="H226" s="669">
        <v>295885.28000000003</v>
      </c>
      <c r="I226" s="423"/>
      <c r="J226" s="424">
        <f t="shared" si="28"/>
        <v>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" thickBot="1" x14ac:dyDescent="0.4">
      <c r="A227" s="982"/>
      <c r="B227" s="984"/>
      <c r="C227" s="987" t="s">
        <v>37</v>
      </c>
      <c r="D227" s="988"/>
      <c r="E227" s="988"/>
      <c r="F227" s="671">
        <f>SUM(F226)</f>
        <v>177531.16800000001</v>
      </c>
      <c r="G227" s="671">
        <f t="shared" ref="G227:J227" si="31">SUM(G226)</f>
        <v>36098004.159999996</v>
      </c>
      <c r="H227" s="672">
        <f t="shared" si="31"/>
        <v>295885.28000000003</v>
      </c>
      <c r="I227" s="439"/>
      <c r="J227" s="440">
        <f t="shared" si="31"/>
        <v>0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35">
      <c r="A228" s="982"/>
      <c r="B228" s="984"/>
      <c r="C228" s="1020" t="s">
        <v>38</v>
      </c>
      <c r="D228" s="1021"/>
      <c r="E228" s="1022"/>
      <c r="F228" s="665"/>
      <c r="G228" s="665"/>
      <c r="H228" s="666"/>
      <c r="I228" s="423"/>
      <c r="J228" s="424">
        <f t="shared" si="28"/>
        <v>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35">
      <c r="A229" s="982"/>
      <c r="B229" s="984"/>
      <c r="C229" s="1018" t="s">
        <v>40</v>
      </c>
      <c r="D229" s="1019"/>
      <c r="E229" s="1019"/>
      <c r="F229" s="413"/>
      <c r="G229" s="413"/>
      <c r="H229" s="443"/>
      <c r="I229" s="423"/>
      <c r="J229" s="424">
        <f t="shared" si="28"/>
        <v>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35">
      <c r="A230" s="982"/>
      <c r="B230" s="984"/>
      <c r="C230" s="681"/>
      <c r="D230" s="658"/>
      <c r="E230" s="683" t="s">
        <v>138</v>
      </c>
      <c r="F230" s="413">
        <v>330642.95981491136</v>
      </c>
      <c r="G230" s="413">
        <v>67230735.162365302</v>
      </c>
      <c r="H230" s="443">
        <v>551071.59969151893</v>
      </c>
      <c r="I230" s="423"/>
      <c r="J230" s="424">
        <f t="shared" si="28"/>
        <v>0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35">
      <c r="A231" s="982"/>
      <c r="B231" s="984"/>
      <c r="C231" s="681"/>
      <c r="D231" s="658"/>
      <c r="E231" s="684" t="s">
        <v>139</v>
      </c>
      <c r="F231" s="413">
        <v>135647.30173381756</v>
      </c>
      <c r="G231" s="413">
        <v>27581618.019209571</v>
      </c>
      <c r="H231" s="443">
        <v>226078.83622302927</v>
      </c>
      <c r="I231" s="423"/>
      <c r="J231" s="424">
        <f t="shared" si="28"/>
        <v>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" thickBot="1" x14ac:dyDescent="0.4">
      <c r="A232" s="982"/>
      <c r="B232" s="984"/>
      <c r="C232" s="682"/>
      <c r="D232" s="660"/>
      <c r="E232" s="685" t="s">
        <v>140</v>
      </c>
      <c r="F232" s="668">
        <v>32112.422451271093</v>
      </c>
      <c r="G232" s="668">
        <v>6529525.8984251227</v>
      </c>
      <c r="H232" s="669">
        <v>53520.704085451827</v>
      </c>
      <c r="I232" s="423"/>
      <c r="J232" s="424">
        <f t="shared" si="28"/>
        <v>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" thickBot="1" x14ac:dyDescent="0.4">
      <c r="A233" s="982"/>
      <c r="B233" s="984"/>
      <c r="C233" s="987" t="s">
        <v>37</v>
      </c>
      <c r="D233" s="988"/>
      <c r="E233" s="988"/>
      <c r="F233" s="671">
        <f>SUM(F230:F232)</f>
        <v>498402.68400000001</v>
      </c>
      <c r="G233" s="671">
        <f t="shared" ref="G233:J233" si="32">SUM(G230:G232)</f>
        <v>101341879.08</v>
      </c>
      <c r="H233" s="672">
        <f t="shared" si="32"/>
        <v>830671.14</v>
      </c>
      <c r="I233" s="439"/>
      <c r="J233" s="673">
        <f t="shared" si="32"/>
        <v>0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s="508" customFormat="1" ht="34" thickBot="1" x14ac:dyDescent="0.8">
      <c r="A234" s="982"/>
      <c r="B234" s="985"/>
      <c r="C234" s="1023" t="s">
        <v>866</v>
      </c>
      <c r="D234" s="1024"/>
      <c r="E234" s="1025"/>
      <c r="F234" s="713">
        <f>F233+F227+F221+F217+F203</f>
        <v>5125362.8437480666</v>
      </c>
      <c r="G234" s="713">
        <f>G233+G227+G221+G217+G203</f>
        <v>836833305.65683985</v>
      </c>
      <c r="H234" s="714">
        <f>H233+H227+H221+H217+H203</f>
        <v>7869078.6000000006</v>
      </c>
      <c r="I234" s="715"/>
      <c r="J234" s="716">
        <f>J233+J227+J221+J217+J203</f>
        <v>12592.398938917408</v>
      </c>
      <c r="K234" s="506"/>
      <c r="L234" s="507"/>
      <c r="M234" s="507"/>
      <c r="N234" s="507"/>
      <c r="O234" s="507"/>
      <c r="P234" s="507"/>
      <c r="Q234" s="507"/>
      <c r="R234" s="507"/>
      <c r="S234" s="507"/>
      <c r="T234" s="507"/>
      <c r="U234" s="507"/>
      <c r="V234" s="507"/>
      <c r="W234" s="507"/>
      <c r="X234" s="507"/>
      <c r="Y234" s="507"/>
      <c r="Z234" s="507"/>
      <c r="AA234" s="507"/>
      <c r="AB234" s="507"/>
      <c r="AC234" s="507"/>
      <c r="AD234" s="507"/>
      <c r="AE234" s="507"/>
      <c r="AF234" s="507"/>
      <c r="AG234" s="507"/>
      <c r="AH234" s="507"/>
      <c r="AI234" s="507"/>
      <c r="AJ234" s="507"/>
    </row>
    <row r="235" spans="1:36" ht="5.5" customHeight="1" thickBot="1" x14ac:dyDescent="0.4">
      <c r="A235" s="982"/>
      <c r="B235" s="197"/>
      <c r="I235" s="20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5" customHeight="1" x14ac:dyDescent="0.35">
      <c r="A236" s="982"/>
      <c r="B236" s="1026" t="s">
        <v>565</v>
      </c>
      <c r="C236" s="63">
        <v>2</v>
      </c>
      <c r="D236" s="63"/>
      <c r="E236" s="64" t="s">
        <v>142</v>
      </c>
      <c r="F236" s="65"/>
      <c r="G236" s="65"/>
      <c r="H236" s="225"/>
      <c r="I236" s="199"/>
      <c r="J236" s="236">
        <f t="shared" si="28"/>
        <v>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4.5" customHeight="1" x14ac:dyDescent="0.35">
      <c r="A237" s="982"/>
      <c r="B237" s="1027"/>
      <c r="C237" s="686">
        <v>2.1</v>
      </c>
      <c r="D237" s="686"/>
      <c r="E237" s="592" t="s">
        <v>143</v>
      </c>
      <c r="F237" s="687"/>
      <c r="G237" s="687"/>
      <c r="H237" s="688"/>
      <c r="I237" s="460"/>
      <c r="J237" s="461">
        <f t="shared" si="28"/>
        <v>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58" x14ac:dyDescent="0.35">
      <c r="A238" s="982"/>
      <c r="B238" s="1027"/>
      <c r="C238" s="689" t="s">
        <v>144</v>
      </c>
      <c r="D238" s="689"/>
      <c r="E238" s="571" t="s">
        <v>98</v>
      </c>
      <c r="F238" s="95">
        <v>248700.09599999996</v>
      </c>
      <c r="G238" s="95">
        <v>50569019.519999996</v>
      </c>
      <c r="H238" s="486">
        <v>414500.15999999992</v>
      </c>
      <c r="I238" s="460"/>
      <c r="J238" s="461">
        <f t="shared" si="28"/>
        <v>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16" x14ac:dyDescent="0.35">
      <c r="A239" s="982"/>
      <c r="B239" s="1027"/>
      <c r="C239" s="689" t="s">
        <v>145</v>
      </c>
      <c r="D239" s="689"/>
      <c r="E239" s="571" t="s">
        <v>146</v>
      </c>
      <c r="F239" s="95">
        <v>159000</v>
      </c>
      <c r="G239" s="95">
        <v>32330000</v>
      </c>
      <c r="H239" s="486">
        <v>265000</v>
      </c>
      <c r="I239" s="460"/>
      <c r="J239" s="461">
        <f t="shared" si="28"/>
        <v>0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87" x14ac:dyDescent="0.35">
      <c r="A240" s="982"/>
      <c r="B240" s="1027"/>
      <c r="C240" s="689" t="s">
        <v>147</v>
      </c>
      <c r="D240" s="689"/>
      <c r="E240" s="571" t="s">
        <v>49</v>
      </c>
      <c r="F240" s="95">
        <v>381600</v>
      </c>
      <c r="G240" s="95">
        <v>77592000</v>
      </c>
      <c r="H240" s="486">
        <v>636000</v>
      </c>
      <c r="I240" s="460"/>
      <c r="J240" s="461">
        <f t="shared" si="28"/>
        <v>0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35">
      <c r="A241" s="982"/>
      <c r="B241" s="1027"/>
      <c r="C241" s="689" t="s">
        <v>148</v>
      </c>
      <c r="D241" s="689"/>
      <c r="E241" s="571" t="s">
        <v>51</v>
      </c>
      <c r="F241" s="95">
        <v>144000</v>
      </c>
      <c r="G241" s="95">
        <v>29280000</v>
      </c>
      <c r="H241" s="486">
        <v>240000</v>
      </c>
      <c r="I241" s="460"/>
      <c r="J241" s="461">
        <f t="shared" si="28"/>
        <v>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29" x14ac:dyDescent="0.35">
      <c r="A242" s="982"/>
      <c r="B242" s="1027"/>
      <c r="C242" s="689" t="s">
        <v>149</v>
      </c>
      <c r="D242" s="689"/>
      <c r="E242" s="571" t="s">
        <v>53</v>
      </c>
      <c r="F242" s="95">
        <v>144000</v>
      </c>
      <c r="G242" s="95">
        <v>29280000</v>
      </c>
      <c r="H242" s="486">
        <v>240000</v>
      </c>
      <c r="I242" s="460"/>
      <c r="J242" s="461">
        <f t="shared" si="28"/>
        <v>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29" x14ac:dyDescent="0.35">
      <c r="A243" s="982"/>
      <c r="B243" s="1027"/>
      <c r="C243" s="689" t="s">
        <v>150</v>
      </c>
      <c r="D243" s="689"/>
      <c r="E243" s="571" t="s">
        <v>55</v>
      </c>
      <c r="F243" s="95">
        <v>57600</v>
      </c>
      <c r="G243" s="95">
        <v>11712000</v>
      </c>
      <c r="H243" s="486">
        <v>96000</v>
      </c>
      <c r="I243" s="460"/>
      <c r="J243" s="461">
        <f t="shared" si="28"/>
        <v>0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35">
      <c r="A244" s="982"/>
      <c r="B244" s="1027"/>
      <c r="C244" s="690"/>
      <c r="D244" s="690"/>
      <c r="E244" s="691" t="s">
        <v>151</v>
      </c>
      <c r="F244" s="597">
        <f>SUM(F238:F243)</f>
        <v>1134900.0959999999</v>
      </c>
      <c r="G244" s="597">
        <f t="shared" ref="G244:J244" si="33">SUM(G238:G243)</f>
        <v>230763019.51999998</v>
      </c>
      <c r="H244" s="598">
        <f t="shared" si="33"/>
        <v>1891500.16</v>
      </c>
      <c r="I244" s="460"/>
      <c r="J244" s="574">
        <f t="shared" si="33"/>
        <v>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29" x14ac:dyDescent="0.35">
      <c r="A245" s="982"/>
      <c r="B245" s="1027"/>
      <c r="C245" s="686">
        <v>2.2000000000000002</v>
      </c>
      <c r="D245" s="686"/>
      <c r="E245" s="592" t="s">
        <v>152</v>
      </c>
      <c r="F245" s="687"/>
      <c r="G245" s="687"/>
      <c r="H245" s="688"/>
      <c r="I245" s="460"/>
      <c r="J245" s="461">
        <f t="shared" si="28"/>
        <v>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87" x14ac:dyDescent="0.35">
      <c r="A246" s="982"/>
      <c r="B246" s="1027"/>
      <c r="C246" s="689" t="s">
        <v>153</v>
      </c>
      <c r="D246" s="689"/>
      <c r="E246" s="572" t="s">
        <v>154</v>
      </c>
      <c r="F246" s="692">
        <v>248700.09599999996</v>
      </c>
      <c r="G246" s="693">
        <v>50569019.519999996</v>
      </c>
      <c r="H246" s="694">
        <v>414500.15999999992</v>
      </c>
      <c r="I246" s="460"/>
      <c r="J246" s="461">
        <f t="shared" si="28"/>
        <v>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16" x14ac:dyDescent="0.35">
      <c r="A247" s="982"/>
      <c r="B247" s="1027"/>
      <c r="C247" s="689" t="s">
        <v>155</v>
      </c>
      <c r="D247" s="689"/>
      <c r="E247" s="571" t="s">
        <v>146</v>
      </c>
      <c r="F247" s="692">
        <v>159000</v>
      </c>
      <c r="G247" s="693">
        <v>32330000</v>
      </c>
      <c r="H247" s="694">
        <v>265000</v>
      </c>
      <c r="I247" s="460"/>
      <c r="J247" s="461">
        <f t="shared" si="28"/>
        <v>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87" x14ac:dyDescent="0.35">
      <c r="A248" s="982"/>
      <c r="B248" s="1027"/>
      <c r="C248" s="689" t="s">
        <v>156</v>
      </c>
      <c r="D248" s="689"/>
      <c r="E248" s="571" t="s">
        <v>49</v>
      </c>
      <c r="F248" s="692">
        <v>381600</v>
      </c>
      <c r="G248" s="693">
        <v>77592000</v>
      </c>
      <c r="H248" s="694">
        <v>636000</v>
      </c>
      <c r="I248" s="460"/>
      <c r="J248" s="461">
        <f t="shared" si="28"/>
        <v>0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35">
      <c r="A249" s="982"/>
      <c r="B249" s="1027"/>
      <c r="C249" s="689" t="s">
        <v>157</v>
      </c>
      <c r="D249" s="689"/>
      <c r="E249" s="571" t="s">
        <v>51</v>
      </c>
      <c r="F249" s="692">
        <v>144000</v>
      </c>
      <c r="G249" s="693">
        <v>29280000</v>
      </c>
      <c r="H249" s="694">
        <v>240000</v>
      </c>
      <c r="I249" s="460"/>
      <c r="J249" s="461">
        <f t="shared" si="28"/>
        <v>0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29" x14ac:dyDescent="0.35">
      <c r="A250" s="982"/>
      <c r="B250" s="1027"/>
      <c r="C250" s="689" t="s">
        <v>158</v>
      </c>
      <c r="D250" s="689"/>
      <c r="E250" s="571" t="s">
        <v>53</v>
      </c>
      <c r="F250" s="692">
        <v>144000</v>
      </c>
      <c r="G250" s="693">
        <v>29280000</v>
      </c>
      <c r="H250" s="694">
        <v>240000</v>
      </c>
      <c r="I250" s="460"/>
      <c r="J250" s="461">
        <f t="shared" si="28"/>
        <v>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29" x14ac:dyDescent="0.35">
      <c r="A251" s="982"/>
      <c r="B251" s="1027"/>
      <c r="C251" s="689" t="s">
        <v>159</v>
      </c>
      <c r="D251" s="689"/>
      <c r="E251" s="571" t="s">
        <v>60</v>
      </c>
      <c r="F251" s="692"/>
      <c r="G251" s="693"/>
      <c r="H251" s="694">
        <v>0</v>
      </c>
      <c r="I251" s="460"/>
      <c r="J251" s="461">
        <f t="shared" si="28"/>
        <v>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35">
      <c r="A252" s="982"/>
      <c r="B252" s="1027"/>
      <c r="C252" s="689" t="s">
        <v>160</v>
      </c>
      <c r="D252" s="689"/>
      <c r="E252" s="695" t="s">
        <v>61</v>
      </c>
      <c r="F252" s="692">
        <v>27516.671999999995</v>
      </c>
      <c r="G252" s="693">
        <v>5595056.6399999997</v>
      </c>
      <c r="H252" s="694">
        <v>45861.119999999995</v>
      </c>
      <c r="I252" s="460"/>
      <c r="J252" s="461">
        <f t="shared" si="28"/>
        <v>0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72.5" x14ac:dyDescent="0.35">
      <c r="A253" s="982"/>
      <c r="B253" s="1027"/>
      <c r="C253" s="689" t="s">
        <v>161</v>
      </c>
      <c r="D253" s="689"/>
      <c r="E253" s="695" t="s">
        <v>62</v>
      </c>
      <c r="F253" s="692">
        <v>13758.335999999998</v>
      </c>
      <c r="G253" s="693">
        <v>2797528.32</v>
      </c>
      <c r="H253" s="694">
        <v>22930.559999999998</v>
      </c>
      <c r="I253" s="460"/>
      <c r="J253" s="461">
        <f t="shared" si="28"/>
        <v>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29" x14ac:dyDescent="0.35">
      <c r="A254" s="982"/>
      <c r="B254" s="1027"/>
      <c r="C254" s="689" t="s">
        <v>162</v>
      </c>
      <c r="D254" s="689"/>
      <c r="E254" s="695" t="s">
        <v>63</v>
      </c>
      <c r="F254" s="692">
        <v>13758.335999999998</v>
      </c>
      <c r="G254" s="693">
        <v>2797528.32</v>
      </c>
      <c r="H254" s="694">
        <v>22930.559999999998</v>
      </c>
      <c r="I254" s="460"/>
      <c r="J254" s="461">
        <f t="shared" si="28"/>
        <v>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29" x14ac:dyDescent="0.35">
      <c r="A255" s="982"/>
      <c r="B255" s="1027"/>
      <c r="C255" s="689" t="s">
        <v>163</v>
      </c>
      <c r="D255" s="689"/>
      <c r="E255" s="695" t="s">
        <v>64</v>
      </c>
      <c r="F255" s="692">
        <v>13758.335999999998</v>
      </c>
      <c r="G255" s="693">
        <v>2797528.32</v>
      </c>
      <c r="H255" s="694">
        <v>22930.559999999998</v>
      </c>
      <c r="I255" s="460"/>
      <c r="J255" s="461">
        <f t="shared" si="28"/>
        <v>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29" x14ac:dyDescent="0.35">
      <c r="A256" s="982"/>
      <c r="B256" s="1027"/>
      <c r="C256" s="689" t="s">
        <v>164</v>
      </c>
      <c r="D256" s="689"/>
      <c r="E256" s="695" t="s">
        <v>65</v>
      </c>
      <c r="F256" s="692">
        <v>13758.335999999999</v>
      </c>
      <c r="G256" s="693">
        <v>2797528.3200000003</v>
      </c>
      <c r="H256" s="694">
        <v>22930.559999999998</v>
      </c>
      <c r="I256" s="460"/>
      <c r="J256" s="461">
        <f t="shared" si="28"/>
        <v>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29" x14ac:dyDescent="0.35">
      <c r="A257" s="982"/>
      <c r="B257" s="1027"/>
      <c r="C257" s="689" t="s">
        <v>165</v>
      </c>
      <c r="D257" s="689"/>
      <c r="E257" s="571" t="s">
        <v>66</v>
      </c>
      <c r="F257" s="692">
        <v>57600</v>
      </c>
      <c r="G257" s="693">
        <v>11712000</v>
      </c>
      <c r="H257" s="694">
        <v>96000</v>
      </c>
      <c r="I257" s="460"/>
      <c r="J257" s="461">
        <f t="shared" si="28"/>
        <v>0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35">
      <c r="A258" s="982"/>
      <c r="B258" s="1027"/>
      <c r="C258" s="696"/>
      <c r="D258" s="696"/>
      <c r="E258" s="691" t="s">
        <v>151</v>
      </c>
      <c r="F258" s="697">
        <f>SUM(F246:F257)</f>
        <v>1217450.1119999995</v>
      </c>
      <c r="G258" s="697">
        <f t="shared" ref="G258:J258" si="34">SUM(G246:G257)</f>
        <v>247548189.43999994</v>
      </c>
      <c r="H258" s="698">
        <f t="shared" si="34"/>
        <v>2029083.52</v>
      </c>
      <c r="I258" s="460"/>
      <c r="J258" s="461">
        <f t="shared" si="34"/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35">
      <c r="A259" s="982"/>
      <c r="B259" s="1027"/>
      <c r="C259" s="690"/>
      <c r="D259" s="690"/>
      <c r="E259" s="573"/>
      <c r="F259" s="95"/>
      <c r="G259" s="95"/>
      <c r="H259" s="486"/>
      <c r="I259" s="460"/>
      <c r="J259" s="461">
        <f t="shared" si="28"/>
        <v>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35">
      <c r="A260" s="982"/>
      <c r="B260" s="1027"/>
      <c r="C260" s="686">
        <v>2.2999999999999998</v>
      </c>
      <c r="D260" s="686"/>
      <c r="E260" s="592" t="s">
        <v>166</v>
      </c>
      <c r="F260" s="687"/>
      <c r="G260" s="687"/>
      <c r="H260" s="688"/>
      <c r="I260" s="460"/>
      <c r="J260" s="461">
        <f t="shared" si="28"/>
        <v>0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58" x14ac:dyDescent="0.35">
      <c r="A261" s="982"/>
      <c r="B261" s="1027"/>
      <c r="C261" s="696" t="s">
        <v>167</v>
      </c>
      <c r="D261" s="696"/>
      <c r="E261" s="572" t="s">
        <v>168</v>
      </c>
      <c r="F261" s="95">
        <v>196887.57599999997</v>
      </c>
      <c r="G261" s="95">
        <v>40033807.119999997</v>
      </c>
      <c r="H261" s="486">
        <v>328145.95999999996</v>
      </c>
      <c r="I261" s="460"/>
      <c r="J261" s="461">
        <f t="shared" si="28"/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16" x14ac:dyDescent="0.35">
      <c r="A262" s="982"/>
      <c r="B262" s="1027"/>
      <c r="C262" s="696" t="s">
        <v>169</v>
      </c>
      <c r="D262" s="696"/>
      <c r="E262" s="571" t="s">
        <v>146</v>
      </c>
      <c r="F262" s="95">
        <v>159000</v>
      </c>
      <c r="G262" s="95">
        <v>32330000</v>
      </c>
      <c r="H262" s="486">
        <v>265000</v>
      </c>
      <c r="I262" s="460"/>
      <c r="J262" s="461">
        <f t="shared" si="28"/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87" x14ac:dyDescent="0.35">
      <c r="A263" s="982"/>
      <c r="B263" s="1027"/>
      <c r="C263" s="696" t="s">
        <v>170</v>
      </c>
      <c r="D263" s="696"/>
      <c r="E263" s="571" t="s">
        <v>49</v>
      </c>
      <c r="F263" s="95">
        <v>302100</v>
      </c>
      <c r="G263" s="95">
        <v>61427000</v>
      </c>
      <c r="H263" s="486">
        <v>503500</v>
      </c>
      <c r="I263" s="460"/>
      <c r="J263" s="461">
        <f t="shared" si="28"/>
        <v>0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35">
      <c r="A264" s="982"/>
      <c r="B264" s="1027"/>
      <c r="C264" s="696" t="s">
        <v>171</v>
      </c>
      <c r="D264" s="696"/>
      <c r="E264" s="571" t="s">
        <v>51</v>
      </c>
      <c r="F264" s="95">
        <v>114000</v>
      </c>
      <c r="G264" s="95">
        <v>23180000</v>
      </c>
      <c r="H264" s="486">
        <v>190000</v>
      </c>
      <c r="I264" s="460"/>
      <c r="J264" s="461">
        <f t="shared" ref="J264:J309" si="35">I264*H264</f>
        <v>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29" x14ac:dyDescent="0.35">
      <c r="A265" s="982"/>
      <c r="B265" s="1027"/>
      <c r="C265" s="696" t="s">
        <v>172</v>
      </c>
      <c r="D265" s="696"/>
      <c r="E265" s="571" t="s">
        <v>53</v>
      </c>
      <c r="F265" s="95">
        <v>114000</v>
      </c>
      <c r="G265" s="95">
        <v>23180000</v>
      </c>
      <c r="H265" s="486">
        <v>190000</v>
      </c>
      <c r="I265" s="460"/>
      <c r="J265" s="461">
        <f t="shared" si="35"/>
        <v>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29" x14ac:dyDescent="0.35">
      <c r="A266" s="982"/>
      <c r="B266" s="1027"/>
      <c r="C266" s="696" t="s">
        <v>173</v>
      </c>
      <c r="D266" s="696"/>
      <c r="E266" s="571" t="s">
        <v>82</v>
      </c>
      <c r="F266" s="95">
        <v>45600</v>
      </c>
      <c r="G266" s="95">
        <v>9272000</v>
      </c>
      <c r="H266" s="486">
        <v>76000</v>
      </c>
      <c r="I266" s="460"/>
      <c r="J266" s="461">
        <f t="shared" si="35"/>
        <v>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35">
      <c r="A267" s="982"/>
      <c r="B267" s="1027"/>
      <c r="C267" s="696"/>
      <c r="D267" s="696"/>
      <c r="E267" s="691" t="s">
        <v>151</v>
      </c>
      <c r="F267" s="597">
        <f>SUM(F261:F266)</f>
        <v>931587.576</v>
      </c>
      <c r="G267" s="597">
        <f t="shared" ref="G267:J267" si="36">SUM(G261:G266)</f>
        <v>189422807.12</v>
      </c>
      <c r="H267" s="598">
        <f t="shared" si="36"/>
        <v>1552645.96</v>
      </c>
      <c r="I267" s="460"/>
      <c r="J267" s="574">
        <f t="shared" si="36"/>
        <v>0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35">
      <c r="A268" s="982"/>
      <c r="B268" s="1027"/>
      <c r="C268" s="686">
        <v>2.4</v>
      </c>
      <c r="D268" s="686"/>
      <c r="E268" s="592" t="s">
        <v>83</v>
      </c>
      <c r="F268" s="687"/>
      <c r="G268" s="687"/>
      <c r="H268" s="688"/>
      <c r="I268" s="460"/>
      <c r="J268" s="461">
        <f t="shared" si="35"/>
        <v>0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87" x14ac:dyDescent="0.35">
      <c r="A269" s="982"/>
      <c r="B269" s="1027"/>
      <c r="C269" s="696" t="s">
        <v>174</v>
      </c>
      <c r="D269" s="696"/>
      <c r="E269" s="572" t="s">
        <v>175</v>
      </c>
      <c r="F269" s="692">
        <v>196887.57599999997</v>
      </c>
      <c r="G269" s="693">
        <v>40033807.119999997</v>
      </c>
      <c r="H269" s="694">
        <v>328145.95999999996</v>
      </c>
      <c r="I269" s="460"/>
      <c r="J269" s="461">
        <f t="shared" si="35"/>
        <v>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87" x14ac:dyDescent="0.35">
      <c r="A270" s="982"/>
      <c r="B270" s="1027"/>
      <c r="C270" s="696" t="s">
        <v>176</v>
      </c>
      <c r="D270" s="696"/>
      <c r="E270" s="571" t="s">
        <v>49</v>
      </c>
      <c r="F270" s="692">
        <v>302100</v>
      </c>
      <c r="G270" s="693">
        <v>61427000</v>
      </c>
      <c r="H270" s="694">
        <v>503500</v>
      </c>
      <c r="I270" s="460"/>
      <c r="J270" s="461">
        <f t="shared" si="35"/>
        <v>0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16" x14ac:dyDescent="0.35">
      <c r="A271" s="982"/>
      <c r="B271" s="1027"/>
      <c r="C271" s="696" t="s">
        <v>177</v>
      </c>
      <c r="D271" s="696"/>
      <c r="E271" s="571" t="s">
        <v>146</v>
      </c>
      <c r="F271" s="692"/>
      <c r="G271" s="693"/>
      <c r="H271" s="694">
        <v>0</v>
      </c>
      <c r="I271" s="460"/>
      <c r="J271" s="461">
        <f t="shared" si="35"/>
        <v>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35">
      <c r="A272" s="982"/>
      <c r="B272" s="1027"/>
      <c r="C272" s="696" t="s">
        <v>177</v>
      </c>
      <c r="D272" s="696"/>
      <c r="E272" s="571" t="s">
        <v>51</v>
      </c>
      <c r="F272" s="692">
        <v>114000</v>
      </c>
      <c r="G272" s="693">
        <v>23180000</v>
      </c>
      <c r="H272" s="694">
        <v>190000</v>
      </c>
      <c r="I272" s="460"/>
      <c r="J272" s="461">
        <f t="shared" si="35"/>
        <v>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29" x14ac:dyDescent="0.35">
      <c r="A273" s="982"/>
      <c r="B273" s="1027"/>
      <c r="C273" s="696" t="s">
        <v>178</v>
      </c>
      <c r="D273" s="696"/>
      <c r="E273" s="571" t="s">
        <v>53</v>
      </c>
      <c r="F273" s="692">
        <v>114000</v>
      </c>
      <c r="G273" s="693">
        <v>23180000</v>
      </c>
      <c r="H273" s="694">
        <v>190000</v>
      </c>
      <c r="I273" s="460"/>
      <c r="J273" s="461">
        <f t="shared" si="35"/>
        <v>0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29" x14ac:dyDescent="0.35">
      <c r="A274" s="982"/>
      <c r="B274" s="1027"/>
      <c r="C274" s="696" t="s">
        <v>179</v>
      </c>
      <c r="D274" s="696"/>
      <c r="E274" s="571" t="s">
        <v>60</v>
      </c>
      <c r="F274" s="692"/>
      <c r="G274" s="693"/>
      <c r="H274" s="694">
        <v>0</v>
      </c>
      <c r="I274" s="460"/>
      <c r="J274" s="461">
        <f t="shared" si="35"/>
        <v>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35">
      <c r="A275" s="982"/>
      <c r="B275" s="1027"/>
      <c r="C275" s="696" t="s">
        <v>180</v>
      </c>
      <c r="D275" s="696"/>
      <c r="E275" s="575" t="s">
        <v>181</v>
      </c>
      <c r="F275" s="692">
        <v>21784.031999999996</v>
      </c>
      <c r="G275" s="693">
        <v>4429419.84</v>
      </c>
      <c r="H275" s="694">
        <v>36306.719999999994</v>
      </c>
      <c r="I275" s="460"/>
      <c r="J275" s="461">
        <f t="shared" si="35"/>
        <v>0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72.5" x14ac:dyDescent="0.35">
      <c r="A276" s="982"/>
      <c r="B276" s="1027"/>
      <c r="C276" s="696" t="s">
        <v>182</v>
      </c>
      <c r="D276" s="696"/>
      <c r="E276" s="575" t="s">
        <v>183</v>
      </c>
      <c r="F276" s="692">
        <v>10892.015999999998</v>
      </c>
      <c r="G276" s="693">
        <v>2214709.92</v>
      </c>
      <c r="H276" s="694">
        <v>18153.359999999997</v>
      </c>
      <c r="I276" s="460"/>
      <c r="J276" s="461">
        <f t="shared" si="35"/>
        <v>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29" x14ac:dyDescent="0.35">
      <c r="A277" s="982"/>
      <c r="B277" s="1027"/>
      <c r="C277" s="696" t="s">
        <v>184</v>
      </c>
      <c r="D277" s="696"/>
      <c r="E277" s="575" t="s">
        <v>185</v>
      </c>
      <c r="F277" s="692">
        <v>10892.015999999998</v>
      </c>
      <c r="G277" s="693">
        <v>2214709.92</v>
      </c>
      <c r="H277" s="694">
        <v>18153.359999999997</v>
      </c>
      <c r="I277" s="460"/>
      <c r="J277" s="461">
        <f t="shared" si="35"/>
        <v>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29" x14ac:dyDescent="0.35">
      <c r="A278" s="982"/>
      <c r="B278" s="1027"/>
      <c r="C278" s="696" t="s">
        <v>186</v>
      </c>
      <c r="D278" s="696"/>
      <c r="E278" s="575" t="s">
        <v>187</v>
      </c>
      <c r="F278" s="692">
        <v>10892.015999999998</v>
      </c>
      <c r="G278" s="693">
        <v>2214709.92</v>
      </c>
      <c r="H278" s="694">
        <v>18153.359999999997</v>
      </c>
      <c r="I278" s="460"/>
      <c r="J278" s="461">
        <f t="shared" si="35"/>
        <v>0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29" x14ac:dyDescent="0.35">
      <c r="A279" s="982"/>
      <c r="B279" s="1027"/>
      <c r="C279" s="696" t="s">
        <v>188</v>
      </c>
      <c r="D279" s="696"/>
      <c r="E279" s="575" t="s">
        <v>65</v>
      </c>
      <c r="F279" s="692">
        <v>10892.015999999998</v>
      </c>
      <c r="G279" s="693">
        <v>2214709.92</v>
      </c>
      <c r="H279" s="694">
        <v>18153.359999999997</v>
      </c>
      <c r="I279" s="460"/>
      <c r="J279" s="461">
        <f t="shared" si="35"/>
        <v>0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29" x14ac:dyDescent="0.35">
      <c r="A280" s="982"/>
      <c r="B280" s="1027"/>
      <c r="C280" s="696" t="s">
        <v>189</v>
      </c>
      <c r="D280" s="696"/>
      <c r="E280" s="571" t="s">
        <v>66</v>
      </c>
      <c r="F280" s="692">
        <v>45600</v>
      </c>
      <c r="G280" s="693">
        <v>9272000</v>
      </c>
      <c r="H280" s="694">
        <v>76000</v>
      </c>
      <c r="I280" s="460"/>
      <c r="J280" s="461">
        <f t="shared" si="35"/>
        <v>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35">
      <c r="A281" s="982"/>
      <c r="B281" s="1027"/>
      <c r="C281" s="696"/>
      <c r="D281" s="696"/>
      <c r="E281" s="691" t="s">
        <v>151</v>
      </c>
      <c r="F281" s="699">
        <f>SUM(F269:F280)</f>
        <v>837939.67199999979</v>
      </c>
      <c r="G281" s="699">
        <f t="shared" ref="G281:J281" si="37">SUM(G269:G280)</f>
        <v>170381066.63999996</v>
      </c>
      <c r="H281" s="700">
        <f>SUM(H269:H280)</f>
        <v>1396566.1200000003</v>
      </c>
      <c r="I281" s="460"/>
      <c r="J281" s="574">
        <f t="shared" si="37"/>
        <v>0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35">
      <c r="A282" s="982"/>
      <c r="B282" s="1027"/>
      <c r="C282" s="690"/>
      <c r="D282" s="690"/>
      <c r="E282" s="573"/>
      <c r="F282" s="95"/>
      <c r="G282" s="95"/>
      <c r="H282" s="486"/>
      <c r="I282" s="460"/>
      <c r="J282" s="461">
        <f t="shared" si="35"/>
        <v>0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3.5" customHeight="1" x14ac:dyDescent="0.35">
      <c r="A283" s="982"/>
      <c r="B283" s="1027"/>
      <c r="C283" s="701"/>
      <c r="D283" s="701"/>
      <c r="E283" s="592" t="s">
        <v>119</v>
      </c>
      <c r="F283" s="702"/>
      <c r="G283" s="702"/>
      <c r="H283" s="703"/>
      <c r="I283" s="460"/>
      <c r="J283" s="461">
        <f t="shared" si="35"/>
        <v>0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35">
      <c r="A284" s="982"/>
      <c r="B284" s="1027"/>
      <c r="C284" s="704">
        <v>1</v>
      </c>
      <c r="D284" s="704"/>
      <c r="E284" s="705" t="s">
        <v>119</v>
      </c>
      <c r="F284" s="706">
        <v>355816.43437704921</v>
      </c>
      <c r="G284" s="706">
        <v>10408657.414999988</v>
      </c>
      <c r="H284" s="707">
        <v>389943.18</v>
      </c>
      <c r="I284" s="460"/>
      <c r="J284" s="461">
        <f t="shared" si="35"/>
        <v>0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4.5" customHeight="1" x14ac:dyDescent="0.35">
      <c r="A285" s="982"/>
      <c r="B285" s="1027"/>
      <c r="C285" s="701"/>
      <c r="D285" s="701"/>
      <c r="E285" s="592" t="s">
        <v>128</v>
      </c>
      <c r="F285" s="702"/>
      <c r="G285" s="702"/>
      <c r="H285" s="703"/>
      <c r="I285" s="460"/>
      <c r="J285" s="461">
        <f t="shared" si="35"/>
        <v>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35">
      <c r="A286" s="982"/>
      <c r="B286" s="1027"/>
      <c r="C286" s="704">
        <v>1</v>
      </c>
      <c r="D286" s="704"/>
      <c r="E286" s="705" t="s">
        <v>6</v>
      </c>
      <c r="F286" s="708">
        <v>88.940624999999997</v>
      </c>
      <c r="G286" s="708">
        <v>18143.887500000001</v>
      </c>
      <c r="H286" s="709">
        <v>148.42878073770493</v>
      </c>
      <c r="I286" s="460"/>
      <c r="J286" s="461">
        <f t="shared" si="35"/>
        <v>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35">
      <c r="A287" s="982"/>
      <c r="B287" s="1027"/>
      <c r="C287" s="704">
        <v>2</v>
      </c>
      <c r="D287" s="704"/>
      <c r="E287" s="710" t="s">
        <v>7</v>
      </c>
      <c r="F287" s="708">
        <v>1491.9742277458361</v>
      </c>
      <c r="G287" s="708"/>
      <c r="H287" s="709">
        <v>1491.9742277458361</v>
      </c>
      <c r="I287" s="460"/>
      <c r="J287" s="461">
        <f t="shared" si="35"/>
        <v>0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35">
      <c r="A288" s="982"/>
      <c r="B288" s="1027"/>
      <c r="C288" s="704">
        <v>3</v>
      </c>
      <c r="D288" s="704"/>
      <c r="E288" s="710" t="s">
        <v>16</v>
      </c>
      <c r="F288" s="708">
        <v>1728.6075964852457</v>
      </c>
      <c r="G288" s="708">
        <v>351483.5446186667</v>
      </c>
      <c r="H288" s="709">
        <v>2881.012660808743</v>
      </c>
      <c r="I288" s="460"/>
      <c r="J288" s="461">
        <f t="shared" si="35"/>
        <v>0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35">
      <c r="A289" s="982"/>
      <c r="B289" s="1027"/>
      <c r="C289" s="704">
        <v>4</v>
      </c>
      <c r="D289" s="704"/>
      <c r="E289" s="710" t="s">
        <v>129</v>
      </c>
      <c r="F289" s="708">
        <v>4828.0014250000004</v>
      </c>
      <c r="G289" s="708">
        <v>646957.87368902192</v>
      </c>
      <c r="H289" s="709">
        <v>6949.1747813574493</v>
      </c>
      <c r="I289" s="460"/>
      <c r="J289" s="461">
        <f t="shared" si="35"/>
        <v>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35">
      <c r="A290" s="982"/>
      <c r="B290" s="1027"/>
      <c r="C290" s="1029" t="s">
        <v>190</v>
      </c>
      <c r="D290" s="1029"/>
      <c r="E290" s="1029"/>
      <c r="F290" s="597">
        <f>SUM(F284:F289)</f>
        <v>363953.9582512803</v>
      </c>
      <c r="G290" s="597">
        <f t="shared" ref="G290:J290" si="38">SUM(G284:G289)</f>
        <v>11425242.720807675</v>
      </c>
      <c r="H290" s="598">
        <f>SUM(H284:H289)</f>
        <v>401413.77045064972</v>
      </c>
      <c r="I290" s="460"/>
      <c r="J290" s="574">
        <f t="shared" si="38"/>
        <v>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35">
      <c r="A291" s="982"/>
      <c r="B291" s="1027"/>
      <c r="C291" s="690"/>
      <c r="D291" s="690"/>
      <c r="E291" s="573"/>
      <c r="F291" s="95"/>
      <c r="G291" s="95"/>
      <c r="H291" s="486"/>
      <c r="I291" s="460"/>
      <c r="J291" s="461">
        <f t="shared" si="35"/>
        <v>0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35">
      <c r="A292" s="982"/>
      <c r="B292" s="1027"/>
      <c r="C292" s="686">
        <v>2.4</v>
      </c>
      <c r="D292" s="686"/>
      <c r="E292" s="592" t="s">
        <v>191</v>
      </c>
      <c r="F292" s="687"/>
      <c r="G292" s="687"/>
      <c r="H292" s="688"/>
      <c r="I292" s="460"/>
      <c r="J292" s="461">
        <f t="shared" si="35"/>
        <v>0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87" x14ac:dyDescent="0.35">
      <c r="A293" s="982"/>
      <c r="B293" s="1027"/>
      <c r="C293" s="696" t="s">
        <v>174</v>
      </c>
      <c r="D293" s="696"/>
      <c r="E293" s="572" t="s">
        <v>175</v>
      </c>
      <c r="F293" s="692">
        <v>196887.57599999997</v>
      </c>
      <c r="G293" s="693">
        <v>40033807.119999997</v>
      </c>
      <c r="H293" s="694">
        <v>328145.95999999996</v>
      </c>
      <c r="I293" s="460"/>
      <c r="J293" s="461">
        <f t="shared" si="35"/>
        <v>0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87" x14ac:dyDescent="0.35">
      <c r="A294" s="982"/>
      <c r="B294" s="1027"/>
      <c r="C294" s="696"/>
      <c r="D294" s="696"/>
      <c r="E294" s="571" t="s">
        <v>49</v>
      </c>
      <c r="F294" s="692">
        <v>302100</v>
      </c>
      <c r="G294" s="693">
        <v>61427000</v>
      </c>
      <c r="H294" s="694">
        <v>503500</v>
      </c>
      <c r="I294" s="460"/>
      <c r="J294" s="461">
        <f t="shared" si="35"/>
        <v>0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35">
      <c r="A295" s="982"/>
      <c r="B295" s="1027"/>
      <c r="C295" s="696" t="s">
        <v>177</v>
      </c>
      <c r="D295" s="696"/>
      <c r="E295" s="571" t="s">
        <v>51</v>
      </c>
      <c r="F295" s="692">
        <v>114000</v>
      </c>
      <c r="G295" s="693">
        <v>23180000</v>
      </c>
      <c r="H295" s="694">
        <v>190000</v>
      </c>
      <c r="I295" s="460"/>
      <c r="J295" s="461">
        <f t="shared" si="35"/>
        <v>0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29" x14ac:dyDescent="0.35">
      <c r="A296" s="982"/>
      <c r="B296" s="1027"/>
      <c r="C296" s="696" t="s">
        <v>178</v>
      </c>
      <c r="D296" s="696"/>
      <c r="E296" s="571" t="s">
        <v>53</v>
      </c>
      <c r="F296" s="692">
        <v>114000</v>
      </c>
      <c r="G296" s="693">
        <v>23180000</v>
      </c>
      <c r="H296" s="694">
        <v>190000</v>
      </c>
      <c r="I296" s="460"/>
      <c r="J296" s="461">
        <f t="shared" si="35"/>
        <v>0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29" x14ac:dyDescent="0.35">
      <c r="A297" s="982"/>
      <c r="B297" s="1027"/>
      <c r="C297" s="696" t="s">
        <v>179</v>
      </c>
      <c r="D297" s="696"/>
      <c r="E297" s="571" t="s">
        <v>60</v>
      </c>
      <c r="F297" s="692"/>
      <c r="G297" s="693"/>
      <c r="H297" s="694">
        <v>0</v>
      </c>
      <c r="I297" s="460"/>
      <c r="J297" s="461">
        <f t="shared" si="35"/>
        <v>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35">
      <c r="A298" s="982"/>
      <c r="B298" s="1027"/>
      <c r="C298" s="696" t="s">
        <v>180</v>
      </c>
      <c r="D298" s="696"/>
      <c r="E298" s="695" t="s">
        <v>61</v>
      </c>
      <c r="F298" s="692">
        <v>21784.031999999996</v>
      </c>
      <c r="G298" s="693">
        <v>4429419.84</v>
      </c>
      <c r="H298" s="694">
        <v>36306.719999999994</v>
      </c>
      <c r="I298" s="460"/>
      <c r="J298" s="461">
        <f t="shared" si="35"/>
        <v>0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72.5" x14ac:dyDescent="0.35">
      <c r="A299" s="982"/>
      <c r="B299" s="1027"/>
      <c r="C299" s="696" t="s">
        <v>182</v>
      </c>
      <c r="D299" s="696"/>
      <c r="E299" s="695" t="s">
        <v>62</v>
      </c>
      <c r="F299" s="692">
        <v>10892.015999999998</v>
      </c>
      <c r="G299" s="693">
        <v>2214709.92</v>
      </c>
      <c r="H299" s="694">
        <v>18153.359999999997</v>
      </c>
      <c r="I299" s="460"/>
      <c r="J299" s="461">
        <f t="shared" si="35"/>
        <v>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29" x14ac:dyDescent="0.35">
      <c r="A300" s="982"/>
      <c r="B300" s="1027"/>
      <c r="C300" s="696" t="s">
        <v>184</v>
      </c>
      <c r="D300" s="696"/>
      <c r="E300" s="695" t="s">
        <v>63</v>
      </c>
      <c r="F300" s="692">
        <v>10892.015999999998</v>
      </c>
      <c r="G300" s="693">
        <v>2214709.92</v>
      </c>
      <c r="H300" s="694">
        <v>18153.359999999997</v>
      </c>
      <c r="I300" s="460"/>
      <c r="J300" s="461">
        <f t="shared" si="35"/>
        <v>0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29" x14ac:dyDescent="0.35">
      <c r="A301" s="982"/>
      <c r="B301" s="1027"/>
      <c r="C301" s="696" t="s">
        <v>186</v>
      </c>
      <c r="D301" s="696"/>
      <c r="E301" s="695" t="s">
        <v>64</v>
      </c>
      <c r="F301" s="692">
        <v>10892.015999999998</v>
      </c>
      <c r="G301" s="693">
        <v>2214709.92</v>
      </c>
      <c r="H301" s="694">
        <v>18153.359999999997</v>
      </c>
      <c r="I301" s="460"/>
      <c r="J301" s="461">
        <f t="shared" si="35"/>
        <v>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29" x14ac:dyDescent="0.35">
      <c r="A302" s="982"/>
      <c r="B302" s="1027"/>
      <c r="C302" s="696" t="s">
        <v>188</v>
      </c>
      <c r="D302" s="696"/>
      <c r="E302" s="695" t="s">
        <v>65</v>
      </c>
      <c r="F302" s="692">
        <v>10892.015999999998</v>
      </c>
      <c r="G302" s="693">
        <v>2214709.92</v>
      </c>
      <c r="H302" s="694">
        <v>18153.359999999997</v>
      </c>
      <c r="I302" s="460"/>
      <c r="J302" s="461">
        <f t="shared" si="35"/>
        <v>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29" x14ac:dyDescent="0.35">
      <c r="A303" s="982"/>
      <c r="B303" s="1027"/>
      <c r="C303" s="696" t="s">
        <v>189</v>
      </c>
      <c r="D303" s="696"/>
      <c r="E303" s="571" t="s">
        <v>66</v>
      </c>
      <c r="F303" s="692">
        <v>45600</v>
      </c>
      <c r="G303" s="693">
        <v>9272000</v>
      </c>
      <c r="H303" s="694">
        <v>76000</v>
      </c>
      <c r="I303" s="460"/>
      <c r="J303" s="461">
        <f t="shared" si="35"/>
        <v>0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" thickBot="1" x14ac:dyDescent="0.4">
      <c r="A304" s="982"/>
      <c r="B304" s="1027"/>
      <c r="C304" s="711"/>
      <c r="D304" s="711"/>
      <c r="E304" s="712" t="s">
        <v>192</v>
      </c>
      <c r="F304" s="613">
        <f>SUM(F293:F303)</f>
        <v>837939.67199999979</v>
      </c>
      <c r="G304" s="613">
        <f t="shared" ref="G304:J304" si="39">SUM(G293:G303)</f>
        <v>170381066.63999996</v>
      </c>
      <c r="H304" s="614">
        <f>SUM(H293:H303)</f>
        <v>1396566.1200000003</v>
      </c>
      <c r="I304" s="460"/>
      <c r="J304" s="615">
        <f t="shared" si="39"/>
        <v>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s="505" customFormat="1" ht="31.5" thickBot="1" x14ac:dyDescent="0.75">
      <c r="A305" s="982"/>
      <c r="B305" s="1028"/>
      <c r="C305" s="1030" t="s">
        <v>867</v>
      </c>
      <c r="D305" s="1031"/>
      <c r="E305" s="1032"/>
      <c r="F305" s="717">
        <f>F304+F290+F281+F267+F258+F244</f>
        <v>5323771.0862512793</v>
      </c>
      <c r="G305" s="717">
        <f t="shared" ref="G305" si="40">G304+G290+G281+G267+G258+G244</f>
        <v>1019921392.0808076</v>
      </c>
      <c r="H305" s="718">
        <f>H304+H290+H281+H267+H258+H244</f>
        <v>8667775.6504506506</v>
      </c>
      <c r="I305" s="719"/>
      <c r="J305" s="720">
        <f>J304+J290+J281+J267+J258+J244</f>
        <v>0</v>
      </c>
      <c r="K305" s="503"/>
      <c r="L305" s="504"/>
      <c r="M305" s="504"/>
      <c r="N305" s="504"/>
      <c r="O305" s="504"/>
      <c r="P305" s="504"/>
      <c r="Q305" s="504"/>
      <c r="R305" s="504"/>
      <c r="S305" s="504"/>
      <c r="T305" s="504"/>
      <c r="U305" s="504"/>
      <c r="V305" s="504"/>
      <c r="W305" s="504"/>
      <c r="X305" s="504"/>
      <c r="Y305" s="504"/>
      <c r="Z305" s="504"/>
      <c r="AA305" s="504"/>
      <c r="AB305" s="504"/>
      <c r="AC305" s="504"/>
      <c r="AD305" s="504"/>
      <c r="AE305" s="504"/>
      <c r="AF305" s="504"/>
      <c r="AG305" s="504"/>
      <c r="AH305" s="504"/>
      <c r="AI305" s="504"/>
      <c r="AJ305" s="504"/>
    </row>
    <row r="306" spans="1:36" ht="15" thickBot="1" x14ac:dyDescent="0.4">
      <c r="C306" s="74"/>
      <c r="D306" s="74"/>
      <c r="F306" s="74"/>
      <c r="G306" s="74"/>
      <c r="H306" s="7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20.149999999999999" customHeight="1" thickTop="1" x14ac:dyDescent="0.35">
      <c r="C307" s="74"/>
      <c r="D307" s="74"/>
      <c r="F307" s="74"/>
      <c r="G307" s="74"/>
      <c r="H307" s="310">
        <f>H305+H234+H175+H93</f>
        <v>40230641.465515658</v>
      </c>
      <c r="J307" s="311">
        <f>J305+J234+J175+J93</f>
        <v>7753482.156350255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6" customHeight="1" thickBot="1" x14ac:dyDescent="0.4"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35">
      <c r="A309" s="1033"/>
      <c r="B309" s="1034"/>
      <c r="C309" s="1034"/>
      <c r="D309" s="1034"/>
      <c r="E309" s="1034"/>
      <c r="F309" s="1034"/>
      <c r="G309" s="1034"/>
      <c r="H309" s="1035"/>
      <c r="I309" s="170"/>
      <c r="J309" s="158">
        <f t="shared" si="35"/>
        <v>0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s="505" customFormat="1" ht="31" x14ac:dyDescent="0.7">
      <c r="A310" s="1013" t="s">
        <v>275</v>
      </c>
      <c r="B310" s="1014"/>
      <c r="C310" s="1014"/>
      <c r="D310" s="1014"/>
      <c r="E310" s="1014"/>
      <c r="F310" s="721"/>
      <c r="G310" s="722"/>
      <c r="H310" s="723">
        <v>3826539.3400000003</v>
      </c>
      <c r="I310" s="724"/>
      <c r="J310" s="725">
        <f>OTHERS!I374</f>
        <v>3826539.3400000003</v>
      </c>
      <c r="K310" s="503"/>
      <c r="L310" s="504"/>
      <c r="M310" s="504"/>
      <c r="N310" s="504"/>
      <c r="O310" s="504"/>
      <c r="P310" s="504"/>
      <c r="Q310" s="504"/>
      <c r="R310" s="504"/>
      <c r="S310" s="504"/>
      <c r="T310" s="504"/>
      <c r="U310" s="504"/>
      <c r="V310" s="504"/>
      <c r="W310" s="504"/>
      <c r="X310" s="504"/>
      <c r="Y310" s="504"/>
      <c r="Z310" s="504"/>
      <c r="AA310" s="504"/>
      <c r="AB310" s="504"/>
      <c r="AC310" s="504"/>
      <c r="AD310" s="504"/>
      <c r="AE310" s="504"/>
      <c r="AF310" s="504"/>
      <c r="AG310" s="504"/>
      <c r="AH310" s="504"/>
      <c r="AI310" s="504"/>
      <c r="AJ310" s="504"/>
    </row>
    <row r="311" spans="1:36" s="505" customFormat="1" ht="31" x14ac:dyDescent="0.7">
      <c r="A311" s="1013" t="s">
        <v>255</v>
      </c>
      <c r="B311" s="1014"/>
      <c r="C311" s="1014"/>
      <c r="D311" s="1014"/>
      <c r="E311" s="1014"/>
      <c r="F311" s="721"/>
      <c r="G311" s="722"/>
      <c r="H311" s="723">
        <v>632656.64000000001</v>
      </c>
      <c r="I311" s="724"/>
      <c r="J311" s="725">
        <f>OTHERS!I340</f>
        <v>632656.64000000001</v>
      </c>
      <c r="K311" s="503"/>
      <c r="L311" s="504"/>
      <c r="M311" s="504"/>
      <c r="N311" s="504"/>
      <c r="O311" s="504"/>
      <c r="P311" s="504"/>
      <c r="Q311" s="504"/>
      <c r="R311" s="504"/>
      <c r="S311" s="504"/>
      <c r="T311" s="504"/>
      <c r="U311" s="504"/>
      <c r="V311" s="504"/>
      <c r="W311" s="504"/>
      <c r="X311" s="504"/>
      <c r="Y311" s="504"/>
      <c r="Z311" s="504"/>
      <c r="AA311" s="504"/>
      <c r="AB311" s="504"/>
      <c r="AC311" s="504"/>
      <c r="AD311" s="504"/>
      <c r="AE311" s="504"/>
      <c r="AF311" s="504"/>
      <c r="AG311" s="504"/>
      <c r="AH311" s="504"/>
      <c r="AI311" s="504"/>
      <c r="AJ311" s="504"/>
    </row>
    <row r="312" spans="1:36" x14ac:dyDescent="0.35">
      <c r="A312" s="1043" t="s">
        <v>425</v>
      </c>
      <c r="B312" s="1044"/>
      <c r="C312" s="1044"/>
      <c r="D312" s="1044"/>
      <c r="E312" s="1044"/>
      <c r="F312" s="11"/>
      <c r="G312" s="14"/>
      <c r="H312" s="66">
        <v>641362.18000000005</v>
      </c>
      <c r="I312" s="171"/>
      <c r="J312" s="156">
        <f>OTHERS!I324</f>
        <v>641362.18000000005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" thickBot="1" x14ac:dyDescent="0.4">
      <c r="A313" s="1045" t="s">
        <v>534</v>
      </c>
      <c r="B313" s="1046"/>
      <c r="C313" s="1046"/>
      <c r="D313" s="1046"/>
      <c r="E313" s="1046"/>
      <c r="F313" s="162"/>
      <c r="G313" s="163"/>
      <c r="H313" s="164">
        <v>66811.419999999984</v>
      </c>
      <c r="I313" s="171"/>
      <c r="J313" s="156">
        <f>OTHERS!I107</f>
        <v>66811.419999999984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" thickBot="1" x14ac:dyDescent="0.4">
      <c r="A314" s="1040"/>
      <c r="B314" s="1041"/>
      <c r="C314" s="1041"/>
      <c r="D314" s="1041"/>
      <c r="E314" s="1041"/>
      <c r="F314" s="1041"/>
      <c r="G314" s="1041"/>
      <c r="H314" s="1041"/>
      <c r="I314" s="1042"/>
      <c r="J314" s="167">
        <f>SUM(J309:J313)</f>
        <v>5167369.58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35">
      <c r="A315" s="1047" t="s">
        <v>574</v>
      </c>
      <c r="B315" s="1048"/>
      <c r="C315" s="1048"/>
      <c r="D315" s="1048"/>
      <c r="E315" s="1048"/>
      <c r="F315" s="165"/>
      <c r="G315" s="165"/>
      <c r="H315" s="166"/>
      <c r="I315" s="171"/>
      <c r="J315" s="156">
        <f t="shared" ref="J315" si="41">H315</f>
        <v>0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35">
      <c r="A316" s="1049" t="s">
        <v>536</v>
      </c>
      <c r="B316" s="1050"/>
      <c r="C316" s="1050"/>
      <c r="D316" s="1050"/>
      <c r="E316" s="1050"/>
      <c r="F316" s="95"/>
      <c r="G316" s="95"/>
      <c r="H316" s="96">
        <v>2038937.7299999997</v>
      </c>
      <c r="I316" s="171"/>
      <c r="J316" s="156">
        <f>GETPIVOTDATA("Val/COArea Crcy",PMT!$K$4)</f>
        <v>2038937.7299999997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35">
      <c r="A317" s="1036" t="s">
        <v>537</v>
      </c>
      <c r="B317" s="1037"/>
      <c r="C317" s="1037"/>
      <c r="D317" s="1037"/>
      <c r="E317" s="1037"/>
      <c r="F317" s="258"/>
      <c r="G317" s="258"/>
      <c r="H317" s="259">
        <v>3187943.41</v>
      </c>
      <c r="I317" s="260"/>
      <c r="J317" s="261">
        <f>GETPIVOTDATA("Val/COArea Crcy",PMT!$G$4)</f>
        <v>744596.9700000002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" thickBot="1" x14ac:dyDescent="0.4">
      <c r="A318" s="1038" t="s">
        <v>575</v>
      </c>
      <c r="B318" s="1039"/>
      <c r="C318" s="1039"/>
      <c r="D318" s="1039"/>
      <c r="E318" s="1039"/>
      <c r="F318" s="97"/>
      <c r="G318" s="97"/>
      <c r="H318" s="98">
        <v>404408.71000000031</v>
      </c>
      <c r="I318" s="172"/>
      <c r="J318" s="161">
        <f>GETPIVOTDATA("Val/COArea Crcy",PMT!$O$4)</f>
        <v>404408.71000000031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" thickBot="1" x14ac:dyDescent="0.4">
      <c r="A319" s="1040"/>
      <c r="B319" s="1041"/>
      <c r="C319" s="1041"/>
      <c r="D319" s="1041"/>
      <c r="E319" s="1041"/>
      <c r="F319" s="1041"/>
      <c r="G319" s="1041"/>
      <c r="H319" s="1041"/>
      <c r="I319" s="1042"/>
      <c r="J319" s="167">
        <f>SUM(J315:J318)</f>
        <v>3187943.4100000006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3" spans="8:10" x14ac:dyDescent="0.35">
      <c r="H323" s="168"/>
      <c r="J323" s="315">
        <f>J307+J314+J319</f>
        <v>16108795.146350255</v>
      </c>
    </row>
  </sheetData>
  <autoFilter ref="A2:AJ305" xr:uid="{463D7248-481F-4E91-BA1A-ECFF7D3C77DF}"/>
  <mergeCells count="52">
    <mergeCell ref="A317:E317"/>
    <mergeCell ref="A318:E318"/>
    <mergeCell ref="A319:I319"/>
    <mergeCell ref="A311:E311"/>
    <mergeCell ref="A312:E312"/>
    <mergeCell ref="A313:E313"/>
    <mergeCell ref="A314:I314"/>
    <mergeCell ref="A315:E315"/>
    <mergeCell ref="A316:E316"/>
    <mergeCell ref="A310:E310"/>
    <mergeCell ref="C223:E223"/>
    <mergeCell ref="C224:E224"/>
    <mergeCell ref="C227:E227"/>
    <mergeCell ref="C228:E228"/>
    <mergeCell ref="C229:E229"/>
    <mergeCell ref="C233:E233"/>
    <mergeCell ref="C234:E234"/>
    <mergeCell ref="B236:B305"/>
    <mergeCell ref="C290:E290"/>
    <mergeCell ref="C305:E305"/>
    <mergeCell ref="A309:H309"/>
    <mergeCell ref="C175:E175"/>
    <mergeCell ref="A177:A305"/>
    <mergeCell ref="B177:B234"/>
    <mergeCell ref="C177:E177"/>
    <mergeCell ref="C203:E203"/>
    <mergeCell ref="C204:E204"/>
    <mergeCell ref="C217:E217"/>
    <mergeCell ref="C218:E218"/>
    <mergeCell ref="C221:E221"/>
    <mergeCell ref="C222:H222"/>
    <mergeCell ref="B95:B175"/>
    <mergeCell ref="C139:E139"/>
    <mergeCell ref="C157:E157"/>
    <mergeCell ref="C158:E158"/>
    <mergeCell ref="C174:E174"/>
    <mergeCell ref="A3:A175"/>
    <mergeCell ref="B3:B93"/>
    <mergeCell ref="C3:E3"/>
    <mergeCell ref="C30:E30"/>
    <mergeCell ref="C31:E31"/>
    <mergeCell ref="C44:E44"/>
    <mergeCell ref="C45:E45"/>
    <mergeCell ref="C48:E48"/>
    <mergeCell ref="C49:E49"/>
    <mergeCell ref="C50:H50"/>
    <mergeCell ref="C4:F4"/>
    <mergeCell ref="C76:E76"/>
    <mergeCell ref="C77:E77"/>
    <mergeCell ref="C91:E91"/>
    <mergeCell ref="C92:E92"/>
    <mergeCell ref="C93:E9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66B6-D8BD-4BC4-9B5B-D0120560888A}">
  <dimension ref="A2:J14"/>
  <sheetViews>
    <sheetView workbookViewId="0">
      <selection activeCell="C31" sqref="C31:E31"/>
    </sheetView>
  </sheetViews>
  <sheetFormatPr defaultRowHeight="14.5" x14ac:dyDescent="0.35"/>
  <cols>
    <col min="1" max="1" width="14.1796875" customWidth="1"/>
    <col min="2" max="2" width="15.7265625" style="6" customWidth="1"/>
    <col min="4" max="4" width="14.453125" style="6" customWidth="1"/>
    <col min="10" max="10" width="12" customWidth="1"/>
  </cols>
  <sheetData>
    <row r="2" spans="1:10" x14ac:dyDescent="0.35">
      <c r="B2" s="6" t="s">
        <v>886</v>
      </c>
      <c r="C2" t="s">
        <v>887</v>
      </c>
      <c r="D2" s="6" t="s">
        <v>888</v>
      </c>
    </row>
    <row r="3" spans="1:10" x14ac:dyDescent="0.35">
      <c r="A3" t="s">
        <v>883</v>
      </c>
      <c r="B3" s="6">
        <v>16036.46</v>
      </c>
      <c r="C3">
        <v>70</v>
      </c>
      <c r="D3" s="6">
        <f>B3*C3</f>
        <v>1122552.2</v>
      </c>
      <c r="H3">
        <f>67</f>
        <v>67</v>
      </c>
      <c r="J3" s="831">
        <v>8400</v>
      </c>
    </row>
    <row r="4" spans="1:10" x14ac:dyDescent="0.35">
      <c r="A4" t="s">
        <v>884</v>
      </c>
      <c r="B4" s="6">
        <v>9800</v>
      </c>
      <c r="C4">
        <v>70</v>
      </c>
      <c r="D4" s="6">
        <f t="shared" ref="D4:D7" si="0">B4*C4</f>
        <v>686000</v>
      </c>
      <c r="J4" s="831">
        <v>1696970</v>
      </c>
    </row>
    <row r="5" spans="1:10" x14ac:dyDescent="0.35">
      <c r="A5" t="s">
        <v>892</v>
      </c>
      <c r="B5" s="6">
        <v>13538.35</v>
      </c>
      <c r="C5">
        <v>70</v>
      </c>
      <c r="D5" s="6">
        <f t="shared" si="0"/>
        <v>947684.5</v>
      </c>
      <c r="J5">
        <f>J4/305</f>
        <v>5563.8360655737706</v>
      </c>
    </row>
    <row r="6" spans="1:10" x14ac:dyDescent="0.35">
      <c r="A6" t="s">
        <v>885</v>
      </c>
      <c r="B6" s="6">
        <f>15133.71</f>
        <v>15133.71</v>
      </c>
      <c r="C6">
        <v>70</v>
      </c>
      <c r="D6" s="6">
        <f t="shared" si="0"/>
        <v>1059359.7</v>
      </c>
      <c r="H6">
        <f>9*7</f>
        <v>63</v>
      </c>
      <c r="J6" s="831">
        <f>J5+J3</f>
        <v>13963.836065573771</v>
      </c>
    </row>
    <row r="7" spans="1:10" x14ac:dyDescent="0.35">
      <c r="A7" t="s">
        <v>891</v>
      </c>
      <c r="B7" s="6">
        <f>4*1300</f>
        <v>5200</v>
      </c>
      <c r="C7">
        <v>70</v>
      </c>
      <c r="D7" s="6">
        <f t="shared" si="0"/>
        <v>364000</v>
      </c>
    </row>
    <row r="8" spans="1:10" x14ac:dyDescent="0.35">
      <c r="D8" s="6">
        <f>SUM(D3:D7)</f>
        <v>4179596.4000000004</v>
      </c>
    </row>
    <row r="9" spans="1:10" x14ac:dyDescent="0.35">
      <c r="B9" s="6">
        <v>9800</v>
      </c>
    </row>
    <row r="11" spans="1:10" x14ac:dyDescent="0.35">
      <c r="J11" s="831">
        <v>7485.29</v>
      </c>
    </row>
    <row r="12" spans="1:10" x14ac:dyDescent="0.35">
      <c r="J12">
        <v>6.53</v>
      </c>
    </row>
    <row r="13" spans="1:10" x14ac:dyDescent="0.35">
      <c r="J13" s="831">
        <v>7641.89</v>
      </c>
    </row>
    <row r="14" spans="1:10" x14ac:dyDescent="0.35">
      <c r="J14" s="831">
        <f>SUM(J11:J13)</f>
        <v>15133.71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DBA2-0C23-447C-9790-04B0342F1972}">
  <dimension ref="D3:I4"/>
  <sheetViews>
    <sheetView workbookViewId="0">
      <selection activeCell="C31" sqref="C31:E31"/>
    </sheetView>
  </sheetViews>
  <sheetFormatPr defaultRowHeight="14.5" x14ac:dyDescent="0.35"/>
  <cols>
    <col min="4" max="4" width="10.81640625" bestFit="1" customWidth="1"/>
    <col min="5" max="5" width="15.54296875" customWidth="1"/>
    <col min="6" max="6" width="35.7265625" bestFit="1" customWidth="1"/>
    <col min="7" max="7" width="12.81640625" customWidth="1"/>
  </cols>
  <sheetData>
    <row r="3" spans="4:9" x14ac:dyDescent="0.35">
      <c r="D3">
        <v>1002013576</v>
      </c>
    </row>
    <row r="4" spans="4:9" x14ac:dyDescent="0.35">
      <c r="E4">
        <v>31923451</v>
      </c>
      <c r="F4" t="s">
        <v>889</v>
      </c>
      <c r="G4" s="831">
        <v>4894.2529999999997</v>
      </c>
      <c r="H4" t="s">
        <v>890</v>
      </c>
      <c r="I4">
        <v>14.44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0639-847F-44F8-8C7E-EC1D83A7FD67}">
  <dimension ref="B1:S79"/>
  <sheetViews>
    <sheetView topLeftCell="A4" zoomScale="70" zoomScaleNormal="70" workbookViewId="0">
      <selection activeCell="P9" sqref="P9:P10"/>
    </sheetView>
  </sheetViews>
  <sheetFormatPr defaultRowHeight="14.5" outlineLevelCol="1" x14ac:dyDescent="0.35"/>
  <cols>
    <col min="1" max="1" width="3.54296875" customWidth="1"/>
    <col min="2" max="2" width="25.1796875" customWidth="1"/>
    <col min="3" max="3" width="23.81640625" customWidth="1"/>
    <col min="4" max="4" width="17.453125" style="6" customWidth="1"/>
    <col min="5" max="5" width="51.54296875" style="6" customWidth="1"/>
    <col min="6" max="6" width="20.54296875" style="6" customWidth="1"/>
    <col min="7" max="7" width="20.81640625" hidden="1" customWidth="1" outlineLevel="1"/>
    <col min="8" max="8" width="18.26953125" hidden="1" customWidth="1" outlineLevel="1"/>
    <col min="9" max="9" width="18.81640625" style="6" hidden="1" customWidth="1" outlineLevel="1"/>
    <col min="10" max="10" width="19.6328125" style="6" customWidth="1" collapsed="1"/>
    <col min="11" max="11" width="18.26953125" style="6" customWidth="1"/>
    <col min="12" max="12" width="19.54296875" style="6" customWidth="1"/>
    <col min="13" max="13" width="0.1796875" hidden="1" customWidth="1"/>
    <col min="14" max="14" width="13.26953125" hidden="1" customWidth="1" outlineLevel="1"/>
    <col min="15" max="15" width="17.1796875" style="6" hidden="1" customWidth="1" outlineLevel="1"/>
    <col min="16" max="16" width="12.6328125" style="6" hidden="1" customWidth="1" outlineLevel="1"/>
    <col min="17" max="17" width="40.54296875" style="406" hidden="1" customWidth="1" outlineLevel="1"/>
    <col min="18" max="18" width="8.7265625" collapsed="1"/>
    <col min="19" max="19" width="14.453125" customWidth="1"/>
  </cols>
  <sheetData>
    <row r="1" spans="2:17" ht="15" thickBot="1" x14ac:dyDescent="0.4"/>
    <row r="2" spans="2:17" ht="35.5" customHeight="1" thickTop="1" x14ac:dyDescent="0.35">
      <c r="B2" s="1051" t="s">
        <v>881</v>
      </c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2"/>
      <c r="O2" s="1052"/>
      <c r="P2" s="1053"/>
      <c r="Q2" s="407"/>
    </row>
    <row r="3" spans="2:17" ht="9" customHeight="1" thickBot="1" x14ac:dyDescent="0.4">
      <c r="B3" s="794"/>
      <c r="C3" s="2"/>
      <c r="D3" s="2"/>
      <c r="E3" s="2"/>
      <c r="F3" s="19"/>
      <c r="G3" s="2"/>
      <c r="H3" s="2"/>
      <c r="I3" s="19"/>
      <c r="J3" s="19"/>
      <c r="K3" s="19"/>
      <c r="L3" s="19"/>
      <c r="M3" s="2"/>
      <c r="N3" s="2"/>
      <c r="O3" s="19"/>
      <c r="P3" s="789"/>
      <c r="Q3" s="407"/>
    </row>
    <row r="4" spans="2:17" ht="34" customHeight="1" thickBot="1" x14ac:dyDescent="0.4">
      <c r="B4" s="798" t="s">
        <v>844</v>
      </c>
      <c r="C4" s="799" t="s">
        <v>843</v>
      </c>
      <c r="D4" s="800" t="s">
        <v>842</v>
      </c>
      <c r="E4" s="800" t="s">
        <v>849</v>
      </c>
      <c r="F4" s="800" t="s">
        <v>845</v>
      </c>
      <c r="G4" s="802" t="s">
        <v>878</v>
      </c>
      <c r="H4" s="799" t="s">
        <v>880</v>
      </c>
      <c r="I4" s="801" t="s">
        <v>875</v>
      </c>
      <c r="J4" s="807" t="s">
        <v>546</v>
      </c>
      <c r="K4" s="821" t="s">
        <v>900</v>
      </c>
      <c r="L4" s="821" t="s">
        <v>901</v>
      </c>
      <c r="M4" s="803"/>
      <c r="N4" s="778" t="s">
        <v>854</v>
      </c>
      <c r="O4" s="745" t="s">
        <v>852</v>
      </c>
      <c r="P4" s="746"/>
      <c r="Q4" s="407"/>
    </row>
    <row r="5" spans="2:17" ht="32.5" hidden="1" customHeight="1" thickBot="1" x14ac:dyDescent="0.4">
      <c r="B5" s="795"/>
      <c r="C5" s="786"/>
      <c r="D5" s="785"/>
      <c r="E5" s="785"/>
      <c r="F5" s="785"/>
      <c r="G5" s="786"/>
      <c r="H5" s="786"/>
      <c r="I5" s="787"/>
      <c r="J5" s="787"/>
      <c r="K5" s="822">
        <v>0</v>
      </c>
      <c r="L5" s="822"/>
      <c r="M5" s="793"/>
      <c r="N5" s="776"/>
      <c r="O5" s="773"/>
      <c r="P5" s="774"/>
      <c r="Q5" s="407"/>
    </row>
    <row r="6" spans="2:17" ht="16.5" hidden="1" customHeight="1" thickBot="1" x14ac:dyDescent="0.4">
      <c r="B6" s="1096"/>
      <c r="C6" s="1097"/>
      <c r="D6" s="1097"/>
      <c r="E6" s="1098"/>
      <c r="F6" s="790">
        <f>SUM(F5)</f>
        <v>0</v>
      </c>
      <c r="G6" s="791"/>
      <c r="H6" s="791"/>
      <c r="I6" s="790">
        <f t="shared" ref="I6:J6" si="0">SUM(I5)</f>
        <v>0</v>
      </c>
      <c r="J6" s="808">
        <f t="shared" si="0"/>
        <v>0</v>
      </c>
      <c r="K6" s="823">
        <f>SUM(K5)</f>
        <v>0</v>
      </c>
      <c r="L6" s="823">
        <f>SUM(L5)</f>
        <v>0</v>
      </c>
      <c r="M6" s="792"/>
      <c r="N6" s="776"/>
      <c r="O6" s="773"/>
      <c r="P6" s="774"/>
      <c r="Q6" s="407"/>
    </row>
    <row r="7" spans="2:17" ht="21.65" customHeight="1" x14ac:dyDescent="0.35">
      <c r="B7" s="1079" t="s">
        <v>570</v>
      </c>
      <c r="C7" s="1123" t="s">
        <v>561</v>
      </c>
      <c r="D7" s="836" t="s">
        <v>576</v>
      </c>
      <c r="E7" s="1112" t="s">
        <v>872</v>
      </c>
      <c r="F7" s="1075">
        <f>VOWD!H92</f>
        <v>10815418.090000002</v>
      </c>
      <c r="G7" s="777">
        <f>VOWD!H48</f>
        <v>5435342.4700000007</v>
      </c>
      <c r="H7" s="1085">
        <v>10815418.09</v>
      </c>
      <c r="I7" s="836">
        <f>VOWD!J48</f>
        <v>3814418.9097504974</v>
      </c>
      <c r="J7" s="1075">
        <f>9226419.68-J11-750000</f>
        <v>5576419.6799999997</v>
      </c>
      <c r="K7" s="1075">
        <f>VOWD!K92</f>
        <v>1515598.7221622963</v>
      </c>
      <c r="L7" s="1085">
        <f>J7+K7</f>
        <v>7092018.4021622958</v>
      </c>
      <c r="M7" s="1082"/>
      <c r="N7" s="1110">
        <f>F7-I7-I8</f>
        <v>3343794.8925142116</v>
      </c>
      <c r="O7" s="1108">
        <v>0</v>
      </c>
      <c r="P7" s="747"/>
      <c r="Q7" s="804"/>
    </row>
    <row r="8" spans="2:17" ht="21.65" customHeight="1" x14ac:dyDescent="0.35">
      <c r="B8" s="1080"/>
      <c r="C8" s="1084"/>
      <c r="D8" s="409" t="s">
        <v>577</v>
      </c>
      <c r="E8" s="1113"/>
      <c r="F8" s="1074"/>
      <c r="G8" s="410">
        <f>+VOWD!H91</f>
        <v>5380075.620000001</v>
      </c>
      <c r="H8" s="1086"/>
      <c r="I8" s="411">
        <f>+VOWD!J91</f>
        <v>3657204.2877352932</v>
      </c>
      <c r="J8" s="1074"/>
      <c r="K8" s="1074"/>
      <c r="L8" s="1086"/>
      <c r="M8" s="1059"/>
      <c r="N8" s="1111"/>
      <c r="O8" s="1109"/>
      <c r="P8" s="747"/>
      <c r="Q8" s="804"/>
    </row>
    <row r="9" spans="2:17" ht="17.5" customHeight="1" x14ac:dyDescent="0.35">
      <c r="B9" s="1080"/>
      <c r="C9" s="1083" t="s">
        <v>882</v>
      </c>
      <c r="D9" s="409" t="s">
        <v>578</v>
      </c>
      <c r="E9" s="1116" t="s">
        <v>868</v>
      </c>
      <c r="F9" s="1073">
        <f>VOWD!H174</f>
        <v>12878369.125065001</v>
      </c>
      <c r="G9" s="410">
        <f>VOWD!H138</f>
        <v>7853129.7999999998</v>
      </c>
      <c r="H9" s="1087">
        <v>12878369.130000001</v>
      </c>
      <c r="I9" s="411">
        <f>VOWD!J138</f>
        <v>0</v>
      </c>
      <c r="J9" s="1056">
        <v>2622106.64</v>
      </c>
      <c r="K9" s="1073">
        <f>VOWD!K174</f>
        <v>2058835.0545751173</v>
      </c>
      <c r="L9" s="1087">
        <f>J9+K9</f>
        <v>4680941.6945751179</v>
      </c>
      <c r="M9" s="1058"/>
      <c r="N9" s="839">
        <v>3000000</v>
      </c>
      <c r="O9" s="838">
        <f>F9-I10-I31-N9-1000000</f>
        <v>8386583.8145751189</v>
      </c>
      <c r="P9" s="747">
        <f>O9*0.6</f>
        <v>5031950.2887450708</v>
      </c>
      <c r="Q9" s="407"/>
    </row>
    <row r="10" spans="2:17" ht="17.5" customHeight="1" x14ac:dyDescent="0.35">
      <c r="B10" s="1080"/>
      <c r="C10" s="1084"/>
      <c r="D10" s="409" t="s">
        <v>577</v>
      </c>
      <c r="E10" s="1117"/>
      <c r="F10" s="1074"/>
      <c r="G10" s="410">
        <f>VOWD!H156+VOWD!H173</f>
        <v>5025239.325065</v>
      </c>
      <c r="H10" s="1086"/>
      <c r="I10" s="411">
        <f>VOWD!J156+VOWD!J173</f>
        <v>491785.31048988254</v>
      </c>
      <c r="J10" s="1057"/>
      <c r="K10" s="1074"/>
      <c r="L10" s="1086"/>
      <c r="M10" s="1059"/>
      <c r="N10" s="840"/>
      <c r="O10" s="838"/>
      <c r="P10" s="747"/>
      <c r="Q10" s="407"/>
    </row>
    <row r="11" spans="2:17" ht="57.75" customHeight="1" x14ac:dyDescent="0.35">
      <c r="B11" s="1081"/>
      <c r="C11" s="412" t="s">
        <v>893</v>
      </c>
      <c r="D11" s="409"/>
      <c r="E11" s="852" t="s">
        <v>879</v>
      </c>
      <c r="F11" s="411"/>
      <c r="G11" s="410"/>
      <c r="H11" s="811">
        <v>2900000</v>
      </c>
      <c r="I11" s="832">
        <v>2900000</v>
      </c>
      <c r="J11" s="811">
        <f>I11</f>
        <v>2900000</v>
      </c>
      <c r="K11" s="825">
        <v>0</v>
      </c>
      <c r="L11" s="811">
        <f>+J11+K11</f>
        <v>2900000</v>
      </c>
      <c r="M11" s="833"/>
      <c r="N11" s="779">
        <f>F11-I11</f>
        <v>-2900000</v>
      </c>
      <c r="O11" s="838">
        <v>0</v>
      </c>
      <c r="P11" s="747"/>
      <c r="Q11" s="408" t="s">
        <v>851</v>
      </c>
    </row>
    <row r="12" spans="2:17" ht="17.5" customHeight="1" x14ac:dyDescent="0.35">
      <c r="B12" s="1068" t="s">
        <v>571</v>
      </c>
      <c r="C12" s="1060" t="s">
        <v>561</v>
      </c>
      <c r="D12" s="834" t="s">
        <v>579</v>
      </c>
      <c r="E12" s="1118" t="s">
        <v>853</v>
      </c>
      <c r="F12" s="1062">
        <f>VOWD!H233</f>
        <v>7869078.6000000006</v>
      </c>
      <c r="G12" s="726">
        <f>VOWD!H202+VOWD!H216+VOWD!H220</f>
        <v>6742522.1799999997</v>
      </c>
      <c r="H12" s="1062">
        <v>7869078.5999999996</v>
      </c>
      <c r="I12" s="413">
        <f>VOWD!J202+VOWD!J216+VOWD!J220</f>
        <v>750096.9961093436</v>
      </c>
      <c r="J12" s="1064">
        <f>VOWD!J233</f>
        <v>750096.9961093436</v>
      </c>
      <c r="K12" s="1062">
        <f>VOWD!K233</f>
        <v>4651754.4595718049</v>
      </c>
      <c r="L12" s="1062">
        <f>K12+J12</f>
        <v>5401851.4556811489</v>
      </c>
      <c r="M12" s="1066"/>
      <c r="N12" s="780"/>
      <c r="O12" s="1108">
        <v>0</v>
      </c>
      <c r="P12" s="747"/>
      <c r="Q12" s="407"/>
    </row>
    <row r="13" spans="2:17" ht="17.5" customHeight="1" x14ac:dyDescent="0.35">
      <c r="B13" s="1069"/>
      <c r="C13" s="1061"/>
      <c r="D13" s="834" t="s">
        <v>576</v>
      </c>
      <c r="E13" s="1119"/>
      <c r="F13" s="1063"/>
      <c r="G13" s="726">
        <f>VOWD!H226+VOWD!H232</f>
        <v>1126556.42</v>
      </c>
      <c r="H13" s="1063"/>
      <c r="I13" s="413">
        <f>VOWD!J226+VOWD!J232</f>
        <v>0</v>
      </c>
      <c r="J13" s="1065"/>
      <c r="K13" s="1063"/>
      <c r="L13" s="1063"/>
      <c r="M13" s="1067"/>
      <c r="N13" s="780"/>
      <c r="O13" s="1109"/>
      <c r="P13" s="747"/>
      <c r="Q13" s="407"/>
    </row>
    <row r="14" spans="2:17" ht="25.5" customHeight="1" x14ac:dyDescent="0.35">
      <c r="B14" s="1069"/>
      <c r="C14" s="1060" t="s">
        <v>882</v>
      </c>
      <c r="D14" s="834" t="s">
        <v>579</v>
      </c>
      <c r="E14" s="853" t="s">
        <v>868</v>
      </c>
      <c r="F14" s="1062">
        <f>VOWD!H304</f>
        <v>8667775.6504506506</v>
      </c>
      <c r="G14" s="726">
        <f>VOWD!H243+VOWD!H257+VOWD!H266+VOWD!H280+VOWD!H289</f>
        <v>7271209.5304506496</v>
      </c>
      <c r="H14" s="1062">
        <v>8667775.6500000004</v>
      </c>
      <c r="I14" s="413">
        <f>VOWD!J243+VOWD!J257+VOWD!J266+VOWD!J280+VOWD!J289</f>
        <v>0</v>
      </c>
      <c r="J14" s="1062">
        <f>VOWD!J304</f>
        <v>0</v>
      </c>
      <c r="K14" s="1062">
        <f>VOWD!K304</f>
        <v>1396566.1200000003</v>
      </c>
      <c r="L14" s="1062">
        <f>K14+J14</f>
        <v>1396566.1200000003</v>
      </c>
      <c r="M14" s="1066"/>
      <c r="N14" s="780"/>
      <c r="O14" s="838">
        <f>R9*F14-600000</f>
        <v>-600000</v>
      </c>
      <c r="P14" s="747"/>
      <c r="Q14" s="407"/>
    </row>
    <row r="15" spans="2:17" ht="25.5" customHeight="1" x14ac:dyDescent="0.35">
      <c r="B15" s="1069"/>
      <c r="C15" s="1061"/>
      <c r="D15" s="834" t="s">
        <v>576</v>
      </c>
      <c r="E15" s="853" t="s">
        <v>40</v>
      </c>
      <c r="F15" s="1063"/>
      <c r="G15" s="726">
        <f>VOWD!H303</f>
        <v>1396566.1200000003</v>
      </c>
      <c r="H15" s="1063"/>
      <c r="I15" s="413">
        <f>VOWD!J303</f>
        <v>0</v>
      </c>
      <c r="J15" s="1063"/>
      <c r="K15" s="1063"/>
      <c r="L15" s="1063"/>
      <c r="M15" s="1067"/>
      <c r="N15" s="781"/>
      <c r="O15" s="748"/>
      <c r="P15" s="749"/>
      <c r="Q15" s="407"/>
    </row>
    <row r="16" spans="2:17" ht="37" hidden="1" customHeight="1" x14ac:dyDescent="0.35">
      <c r="B16" s="850"/>
      <c r="C16" s="767"/>
      <c r="D16" s="837" t="s">
        <v>579</v>
      </c>
      <c r="E16" s="854" t="s">
        <v>869</v>
      </c>
      <c r="F16" s="769"/>
      <c r="G16" s="768"/>
      <c r="H16" s="812">
        <v>-6000000</v>
      </c>
      <c r="I16" s="769"/>
      <c r="J16" s="826"/>
      <c r="K16" s="812"/>
      <c r="L16" s="812">
        <f>J16+K16</f>
        <v>0</v>
      </c>
      <c r="M16" s="784"/>
      <c r="N16" s="782"/>
      <c r="O16" s="770"/>
      <c r="P16" s="771"/>
      <c r="Q16" s="407"/>
    </row>
    <row r="17" spans="2:19" ht="52.5" customHeight="1" thickBot="1" x14ac:dyDescent="0.4">
      <c r="B17" s="851"/>
      <c r="C17" s="820" t="s">
        <v>877</v>
      </c>
      <c r="D17" s="834"/>
      <c r="E17" s="855" t="s">
        <v>902</v>
      </c>
      <c r="F17" s="413"/>
      <c r="G17" s="726"/>
      <c r="H17" s="812">
        <v>-700000</v>
      </c>
      <c r="I17" s="413">
        <v>0</v>
      </c>
      <c r="J17" s="827"/>
      <c r="K17" s="812">
        <v>-700000</v>
      </c>
      <c r="L17" s="812">
        <f>J17+K17</f>
        <v>-700000</v>
      </c>
      <c r="M17" s="835"/>
      <c r="N17" s="780"/>
      <c r="O17" s="838"/>
      <c r="P17" s="747"/>
      <c r="Q17" s="408" t="s">
        <v>851</v>
      </c>
    </row>
    <row r="18" spans="2:19" ht="20.5" customHeight="1" thickBot="1" x14ac:dyDescent="0.4">
      <c r="B18" s="1076" t="s">
        <v>871</v>
      </c>
      <c r="C18" s="1077"/>
      <c r="D18" s="1077"/>
      <c r="E18" s="1078"/>
      <c r="F18" s="819">
        <f t="shared" ref="F18:L18" si="1">SUM(F7:F17)</f>
        <v>40230641.465515658</v>
      </c>
      <c r="G18" s="791">
        <f t="shared" si="1"/>
        <v>40230641.465515651</v>
      </c>
      <c r="H18" s="791">
        <f t="shared" si="1"/>
        <v>36430641.469999999</v>
      </c>
      <c r="I18" s="819">
        <f t="shared" si="1"/>
        <v>11613505.504085017</v>
      </c>
      <c r="J18" s="819">
        <f t="shared" si="1"/>
        <v>11848623.316109344</v>
      </c>
      <c r="K18" s="824">
        <f t="shared" si="1"/>
        <v>8922754.3563092183</v>
      </c>
      <c r="L18" s="824">
        <f t="shared" si="1"/>
        <v>20771377.672418565</v>
      </c>
      <c r="M18" s="792"/>
      <c r="N18" s="783">
        <f>SUM(N7:N17)</f>
        <v>3443794.8925142121</v>
      </c>
      <c r="O18" s="366"/>
      <c r="P18" s="750"/>
      <c r="Q18" s="407"/>
    </row>
    <row r="19" spans="2:19" ht="23" customHeight="1" x14ac:dyDescent="0.35">
      <c r="B19" s="847" t="s">
        <v>870</v>
      </c>
      <c r="C19" s="814" t="s">
        <v>275</v>
      </c>
      <c r="D19" s="815" t="s">
        <v>850</v>
      </c>
      <c r="E19" s="856" t="s">
        <v>275</v>
      </c>
      <c r="F19" s="815"/>
      <c r="G19" s="816"/>
      <c r="H19" s="816">
        <v>4620982.0959149823</v>
      </c>
      <c r="I19" s="815">
        <v>4620982.0959149823</v>
      </c>
      <c r="J19" s="815">
        <v>4382111.4000000004</v>
      </c>
      <c r="K19" s="815">
        <f>Sheet1!D8</f>
        <v>4179596.4000000004</v>
      </c>
      <c r="L19" s="859">
        <f t="shared" ref="L19:L20" si="2">+J19+K19</f>
        <v>8561707.8000000007</v>
      </c>
      <c r="M19" s="817"/>
      <c r="N19" s="782"/>
      <c r="O19" s="770"/>
      <c r="P19" s="771"/>
      <c r="Q19" s="407"/>
    </row>
    <row r="20" spans="2:19" ht="23" customHeight="1" thickBot="1" x14ac:dyDescent="0.4">
      <c r="B20" s="848" t="s">
        <v>904</v>
      </c>
      <c r="C20" s="844" t="s">
        <v>904</v>
      </c>
      <c r="D20" s="845" t="s">
        <v>874</v>
      </c>
      <c r="E20" s="857" t="s">
        <v>873</v>
      </c>
      <c r="F20" s="845"/>
      <c r="G20" s="846"/>
      <c r="H20" s="846">
        <v>1000496.8500000034</v>
      </c>
      <c r="I20" s="845">
        <v>1000496.8500000034</v>
      </c>
      <c r="J20" s="845">
        <v>1000496.85</v>
      </c>
      <c r="K20" s="860">
        <v>850000</v>
      </c>
      <c r="L20" s="845">
        <f t="shared" si="2"/>
        <v>1850496.85</v>
      </c>
      <c r="M20" s="818"/>
      <c r="N20" s="782"/>
      <c r="O20" s="770"/>
      <c r="P20" s="771"/>
      <c r="Q20" s="828"/>
    </row>
    <row r="21" spans="2:19" ht="23" customHeight="1" thickBot="1" x14ac:dyDescent="0.4">
      <c r="B21" s="849" t="s">
        <v>255</v>
      </c>
      <c r="C21" s="842" t="s">
        <v>255</v>
      </c>
      <c r="D21" s="843" t="s">
        <v>894</v>
      </c>
      <c r="E21" s="858" t="s">
        <v>895</v>
      </c>
      <c r="F21" s="843">
        <v>680000</v>
      </c>
      <c r="G21" s="841"/>
      <c r="H21" s="841"/>
      <c r="I21" s="843"/>
      <c r="J21" s="843">
        <v>632656.64000000001</v>
      </c>
      <c r="K21" s="861">
        <v>0</v>
      </c>
      <c r="L21" s="861">
        <f>K21+J21</f>
        <v>632656.64000000001</v>
      </c>
      <c r="M21" s="818"/>
      <c r="N21" s="782"/>
      <c r="O21" s="770"/>
      <c r="P21" s="771"/>
      <c r="Q21" s="828"/>
    </row>
    <row r="22" spans="2:19" ht="20.5" customHeight="1" thickBot="1" x14ac:dyDescent="0.4">
      <c r="B22" s="1099" t="s">
        <v>876</v>
      </c>
      <c r="C22" s="1100"/>
      <c r="D22" s="1100"/>
      <c r="E22" s="1101"/>
      <c r="F22" s="864">
        <f>SUM(F19:F21)</f>
        <v>680000</v>
      </c>
      <c r="G22" s="791">
        <f>SUM(G19:G19)</f>
        <v>0</v>
      </c>
      <c r="H22" s="791">
        <f>SUM(H19:H20)</f>
        <v>5621478.9459149856</v>
      </c>
      <c r="I22" s="864">
        <f>SUM(I19:I20)</f>
        <v>5621478.9459149856</v>
      </c>
      <c r="J22" s="819">
        <f>SUM(J19:J21)</f>
        <v>6015264.8899999997</v>
      </c>
      <c r="K22" s="824">
        <f t="shared" ref="K22:L22" si="3">SUM(K19:K21)</f>
        <v>5029596.4000000004</v>
      </c>
      <c r="L22" s="824">
        <f t="shared" si="3"/>
        <v>11044861.290000001</v>
      </c>
      <c r="M22" s="792"/>
      <c r="N22" s="783">
        <f>SUM(N9:N19)</f>
        <v>3543794.8925142121</v>
      </c>
      <c r="O22" s="366"/>
      <c r="P22" s="750"/>
      <c r="Q22" s="407"/>
    </row>
    <row r="23" spans="2:19" ht="26.5" customHeight="1" thickTop="1" thickBot="1" x14ac:dyDescent="0.4">
      <c r="B23" s="1102" t="s">
        <v>765</v>
      </c>
      <c r="C23" s="1103"/>
      <c r="D23" s="1103"/>
      <c r="E23" s="1104"/>
      <c r="F23" s="862">
        <f>F22+F18+F6+F21</f>
        <v>41590641.465515658</v>
      </c>
      <c r="G23" s="862"/>
      <c r="H23" s="862">
        <f>H22+H18+H6</f>
        <v>42052120.415914983</v>
      </c>
      <c r="I23" s="862">
        <f>I22+I18+I6</f>
        <v>17234984.450000003</v>
      </c>
      <c r="J23" s="863">
        <f>J22+J18+J6</f>
        <v>17863888.206109345</v>
      </c>
      <c r="K23" s="863">
        <f>K22+K18+K6</f>
        <v>13952350.756309219</v>
      </c>
      <c r="L23" s="863">
        <f>L22+L18+L6</f>
        <v>31816238.962418564</v>
      </c>
      <c r="M23" s="813"/>
      <c r="N23" s="796"/>
      <c r="O23" s="796"/>
      <c r="P23" s="797"/>
      <c r="Q23" s="6"/>
      <c r="R23" s="6"/>
      <c r="S23" s="6"/>
    </row>
    <row r="24" spans="2:19" ht="34" customHeight="1" thickTop="1" x14ac:dyDescent="0.35">
      <c r="D24"/>
      <c r="E24"/>
      <c r="F24" t="s">
        <v>546</v>
      </c>
      <c r="I24"/>
      <c r="J24" s="6" t="s">
        <v>854</v>
      </c>
      <c r="O24"/>
      <c r="P24"/>
      <c r="Q24" s="313"/>
      <c r="R24" s="6"/>
      <c r="S24" s="313"/>
    </row>
    <row r="25" spans="2:19" ht="18" hidden="1" customHeight="1" x14ac:dyDescent="0.35">
      <c r="D25"/>
      <c r="E25"/>
      <c r="F25"/>
      <c r="I25"/>
      <c r="O25"/>
      <c r="P25"/>
      <c r="Q25"/>
      <c r="R25" s="6"/>
    </row>
    <row r="26" spans="2:19" ht="18" hidden="1" customHeight="1" x14ac:dyDescent="0.35">
      <c r="D26"/>
      <c r="E26"/>
      <c r="F26"/>
      <c r="I26"/>
      <c r="O26"/>
      <c r="P26"/>
      <c r="Q26"/>
      <c r="R26" s="6"/>
    </row>
    <row r="27" spans="2:19" ht="18" hidden="1" customHeight="1" x14ac:dyDescent="0.35">
      <c r="D27"/>
      <c r="E27"/>
      <c r="F27"/>
      <c r="I27"/>
      <c r="O27"/>
      <c r="P27"/>
      <c r="Q27"/>
      <c r="R27" s="6"/>
    </row>
    <row r="28" spans="2:19" ht="13" hidden="1" customHeight="1" x14ac:dyDescent="0.35">
      <c r="D28"/>
      <c r="E28"/>
      <c r="F28"/>
      <c r="I28"/>
      <c r="O28"/>
      <c r="P28"/>
      <c r="Q28"/>
    </row>
    <row r="29" spans="2:19" ht="13" hidden="1" customHeight="1" thickBot="1" x14ac:dyDescent="0.4">
      <c r="G29" s="6"/>
      <c r="H29" s="6"/>
      <c r="M29" s="6"/>
      <c r="N29" s="6"/>
      <c r="Q29" s="6"/>
      <c r="R29" s="6"/>
    </row>
    <row r="30" spans="2:19" ht="20.149999999999999" hidden="1" customHeight="1" thickBot="1" x14ac:dyDescent="0.4">
      <c r="B30" s="1088" t="s">
        <v>532</v>
      </c>
      <c r="C30" s="1089"/>
      <c r="G30" s="6"/>
      <c r="H30" s="6"/>
      <c r="M30" s="6"/>
      <c r="N30" s="6"/>
      <c r="Q30" s="407"/>
    </row>
    <row r="31" spans="2:19" ht="13" hidden="1" customHeight="1" thickBot="1" x14ac:dyDescent="0.4">
      <c r="B31" s="1090" t="s">
        <v>532</v>
      </c>
      <c r="C31" s="735" t="s">
        <v>275</v>
      </c>
      <c r="D31" s="743" t="s">
        <v>850</v>
      </c>
      <c r="E31" s="739" t="s">
        <v>275</v>
      </c>
      <c r="F31" s="414"/>
      <c r="G31" s="415"/>
      <c r="H31" s="415"/>
      <c r="I31" s="414"/>
      <c r="J31" s="809"/>
      <c r="K31" s="809"/>
      <c r="L31" s="809"/>
      <c r="M31" s="6"/>
      <c r="N31" s="6"/>
      <c r="O31" s="19"/>
      <c r="P31" s="19"/>
    </row>
    <row r="32" spans="2:19" ht="13" hidden="1" customHeight="1" x14ac:dyDescent="0.35">
      <c r="B32" s="1091"/>
      <c r="C32" s="736" t="s">
        <v>275</v>
      </c>
      <c r="D32" s="744" t="s">
        <v>579</v>
      </c>
      <c r="E32" s="740" t="s">
        <v>275</v>
      </c>
      <c r="F32" s="416"/>
      <c r="G32" s="417"/>
      <c r="H32" s="417"/>
      <c r="I32" s="416"/>
      <c r="J32" s="810"/>
      <c r="K32" s="810"/>
      <c r="L32" s="810"/>
      <c r="M32" s="6"/>
      <c r="N32" s="6"/>
      <c r="O32" s="19"/>
      <c r="P32" s="19"/>
    </row>
    <row r="33" spans="2:17" ht="13" hidden="1" customHeight="1" x14ac:dyDescent="0.35">
      <c r="B33" s="1092"/>
      <c r="C33" s="737" t="s">
        <v>425</v>
      </c>
      <c r="D33" s="1114"/>
      <c r="E33" s="741" t="s">
        <v>425</v>
      </c>
      <c r="F33" s="378"/>
      <c r="I33" s="378"/>
      <c r="M33" s="6"/>
      <c r="N33" s="6"/>
    </row>
    <row r="34" spans="2:17" ht="13" hidden="1" customHeight="1" thickBot="1" x14ac:dyDescent="0.4">
      <c r="B34" s="1093"/>
      <c r="C34" s="738" t="s">
        <v>580</v>
      </c>
      <c r="D34" s="1115"/>
      <c r="E34" s="742" t="s">
        <v>580</v>
      </c>
      <c r="F34" s="751"/>
      <c r="I34" s="751"/>
      <c r="M34" s="6"/>
      <c r="N34" s="6"/>
    </row>
    <row r="35" spans="2:17" ht="13" hidden="1" customHeight="1" thickBot="1" x14ac:dyDescent="0.4">
      <c r="F35" s="775"/>
      <c r="G35" s="348"/>
      <c r="H35" s="772"/>
      <c r="I35" s="788"/>
    </row>
    <row r="36" spans="2:17" s="752" customFormat="1" ht="13" hidden="1" customHeight="1" thickBot="1" x14ac:dyDescent="0.4">
      <c r="D36" s="753"/>
      <c r="E36" s="753"/>
      <c r="F36" s="753"/>
      <c r="I36" s="753"/>
      <c r="J36" s="753"/>
      <c r="K36" s="753"/>
      <c r="L36" s="753"/>
      <c r="O36" s="753"/>
      <c r="P36" s="753"/>
      <c r="Q36" s="754"/>
    </row>
    <row r="37" spans="2:17" s="752" customFormat="1" ht="18.649999999999999" hidden="1" customHeight="1" thickBot="1" x14ac:dyDescent="0.4">
      <c r="B37" s="1094" t="s">
        <v>841</v>
      </c>
      <c r="C37" s="1095"/>
      <c r="D37" s="753"/>
      <c r="E37" s="753"/>
      <c r="F37" s="753"/>
      <c r="G37" s="753"/>
      <c r="H37" s="753"/>
      <c r="I37" s="753"/>
      <c r="J37" s="753"/>
      <c r="K37" s="753"/>
      <c r="L37" s="753"/>
      <c r="O37" s="753"/>
      <c r="P37" s="753"/>
      <c r="Q37" s="754"/>
    </row>
    <row r="38" spans="2:17" s="752" customFormat="1" ht="13" hidden="1" customHeight="1" x14ac:dyDescent="0.35">
      <c r="B38" s="1105" t="s">
        <v>535</v>
      </c>
      <c r="C38" s="755" t="s">
        <v>536</v>
      </c>
      <c r="D38" s="1070" t="e">
        <f>#REF!</f>
        <v>#REF!</v>
      </c>
      <c r="E38" s="756" t="s">
        <v>536</v>
      </c>
      <c r="F38" s="1120"/>
      <c r="I38" s="757"/>
      <c r="J38" s="753"/>
      <c r="K38" s="753"/>
      <c r="L38" s="753"/>
      <c r="O38" s="753"/>
      <c r="P38" s="753"/>
      <c r="Q38" s="754"/>
    </row>
    <row r="39" spans="2:17" s="752" customFormat="1" ht="13" hidden="1" customHeight="1" x14ac:dyDescent="0.35">
      <c r="B39" s="1106"/>
      <c r="C39" s="758" t="s">
        <v>537</v>
      </c>
      <c r="D39" s="1071"/>
      <c r="E39" s="759" t="s">
        <v>537</v>
      </c>
      <c r="F39" s="1121"/>
      <c r="I39" s="760"/>
      <c r="J39" s="753"/>
      <c r="K39" s="753"/>
      <c r="L39" s="753"/>
      <c r="O39" s="753"/>
      <c r="P39" s="753"/>
      <c r="Q39" s="754"/>
    </row>
    <row r="40" spans="2:17" s="752" customFormat="1" ht="13" hidden="1" customHeight="1" thickBot="1" x14ac:dyDescent="0.4">
      <c r="B40" s="1107"/>
      <c r="C40" s="761" t="s">
        <v>575</v>
      </c>
      <c r="D40" s="1072"/>
      <c r="E40" s="762" t="s">
        <v>575</v>
      </c>
      <c r="F40" s="1122"/>
      <c r="I40" s="763"/>
      <c r="J40" s="753"/>
      <c r="K40" s="753"/>
      <c r="L40" s="753"/>
      <c r="O40" s="753"/>
      <c r="P40" s="753"/>
      <c r="Q40" s="754"/>
    </row>
    <row r="41" spans="2:17" s="752" customFormat="1" ht="13" hidden="1" customHeight="1" thickBot="1" x14ac:dyDescent="0.4">
      <c r="E41" s="753"/>
      <c r="F41" s="764"/>
      <c r="I41" s="765"/>
      <c r="J41" s="753"/>
      <c r="K41" s="753"/>
      <c r="L41" s="753"/>
      <c r="O41" s="753"/>
      <c r="P41" s="753"/>
      <c r="Q41" s="754"/>
    </row>
    <row r="42" spans="2:17" s="752" customFormat="1" ht="13" hidden="1" customHeight="1" thickBot="1" x14ac:dyDescent="0.4">
      <c r="F42" s="753"/>
      <c r="I42" s="753"/>
      <c r="J42" s="753"/>
      <c r="K42" s="753"/>
      <c r="L42" s="753"/>
      <c r="O42" s="753"/>
      <c r="P42" s="753"/>
      <c r="Q42" s="754"/>
    </row>
    <row r="43" spans="2:17" s="752" customFormat="1" ht="19" hidden="1" customHeight="1" thickBot="1" x14ac:dyDescent="0.4">
      <c r="B43" s="1054" t="s">
        <v>848</v>
      </c>
      <c r="C43" s="1055"/>
      <c r="F43" s="766"/>
      <c r="I43" s="766"/>
      <c r="J43" s="753"/>
      <c r="K43" s="753"/>
      <c r="L43" s="753"/>
      <c r="O43" s="766"/>
      <c r="P43" s="766"/>
      <c r="Q43" s="754"/>
    </row>
    <row r="44" spans="2:17" s="752" customFormat="1" ht="13" hidden="1" customHeight="1" x14ac:dyDescent="0.35">
      <c r="F44" s="753"/>
      <c r="I44" s="753"/>
      <c r="J44" s="753"/>
      <c r="K44" s="753"/>
      <c r="L44" s="753"/>
      <c r="O44" s="753"/>
      <c r="P44" s="753"/>
      <c r="Q44" s="754"/>
    </row>
    <row r="45" spans="2:17" s="752" customFormat="1" hidden="1" x14ac:dyDescent="0.35">
      <c r="F45" s="753"/>
      <c r="I45" s="753"/>
      <c r="J45" s="753"/>
      <c r="K45" s="753"/>
      <c r="L45" s="753"/>
      <c r="O45" s="753"/>
      <c r="P45" s="753"/>
      <c r="Q45" s="754"/>
    </row>
    <row r="46" spans="2:17" hidden="1" x14ac:dyDescent="0.35">
      <c r="D46"/>
      <c r="E46"/>
    </row>
    <row r="47" spans="2:17" hidden="1" x14ac:dyDescent="0.35">
      <c r="D47"/>
      <c r="E47"/>
    </row>
    <row r="48" spans="2:17" hidden="1" x14ac:dyDescent="0.35">
      <c r="D48"/>
      <c r="E48"/>
    </row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spans="4:10" hidden="1" x14ac:dyDescent="0.35"/>
    <row r="66" spans="4:10" x14ac:dyDescent="0.35">
      <c r="E66" s="6" t="s">
        <v>896</v>
      </c>
      <c r="F66" s="6">
        <f>J7+J11</f>
        <v>8476419.6799999997</v>
      </c>
      <c r="J66" s="6">
        <f>K7</f>
        <v>1515598.7221622963</v>
      </c>
    </row>
    <row r="67" spans="4:10" x14ac:dyDescent="0.35">
      <c r="E67" s="6" t="s">
        <v>898</v>
      </c>
      <c r="F67" s="6">
        <f>J12</f>
        <v>750096.9961093436</v>
      </c>
      <c r="J67" s="6">
        <f>K12</f>
        <v>4651754.4595718049</v>
      </c>
    </row>
    <row r="68" spans="4:10" x14ac:dyDescent="0.35">
      <c r="E68" s="6" t="s">
        <v>275</v>
      </c>
      <c r="F68" s="6">
        <f>J19*0.97</f>
        <v>4250648.0580000002</v>
      </c>
      <c r="G68" s="6">
        <f t="shared" ref="G68:I68" si="4">K19*0.97</f>
        <v>4054208.5080000004</v>
      </c>
      <c r="H68" s="6">
        <f t="shared" si="4"/>
        <v>8304856.5660000006</v>
      </c>
      <c r="I68" s="6">
        <f t="shared" si="4"/>
        <v>0</v>
      </c>
      <c r="J68" s="6">
        <v>0</v>
      </c>
    </row>
    <row r="69" spans="4:10" x14ac:dyDescent="0.35">
      <c r="E69" s="6" t="s">
        <v>255</v>
      </c>
      <c r="F69" s="6">
        <f>J21-F75</f>
        <v>421771.09333333338</v>
      </c>
      <c r="J69" s="6">
        <v>0</v>
      </c>
    </row>
    <row r="70" spans="4:10" x14ac:dyDescent="0.35">
      <c r="D70" s="866"/>
      <c r="E70" s="866" t="s">
        <v>873</v>
      </c>
      <c r="F70" s="6">
        <f>J20</f>
        <v>1000496.85</v>
      </c>
      <c r="J70" s="6">
        <f>K20-J76</f>
        <v>170000</v>
      </c>
    </row>
    <row r="71" spans="4:10" x14ac:dyDescent="0.35">
      <c r="F71" s="867">
        <f>SUM(F66:F70)</f>
        <v>14899432.677442677</v>
      </c>
      <c r="G71" s="867">
        <f t="shared" ref="G71:J71" si="5">SUM(G66:G70)</f>
        <v>4054208.5080000004</v>
      </c>
      <c r="H71" s="867">
        <f t="shared" si="5"/>
        <v>8304856.5660000006</v>
      </c>
      <c r="I71" s="867">
        <f t="shared" si="5"/>
        <v>0</v>
      </c>
      <c r="J71" s="867">
        <f t="shared" si="5"/>
        <v>6337353.1817341009</v>
      </c>
    </row>
    <row r="72" spans="4:10" x14ac:dyDescent="0.35">
      <c r="E72" s="6" t="s">
        <v>897</v>
      </c>
      <c r="F72" s="6">
        <f>J9</f>
        <v>2622106.64</v>
      </c>
      <c r="J72" s="6">
        <f>K9</f>
        <v>2058835.0545751173</v>
      </c>
    </row>
    <row r="73" spans="4:10" x14ac:dyDescent="0.35">
      <c r="E73" s="6" t="s">
        <v>899</v>
      </c>
      <c r="F73" s="6">
        <f>J14</f>
        <v>0</v>
      </c>
      <c r="J73" s="6">
        <f>K14</f>
        <v>1396566.1200000003</v>
      </c>
    </row>
    <row r="74" spans="4:10" x14ac:dyDescent="0.35">
      <c r="D74" s="865"/>
      <c r="E74" s="865" t="s">
        <v>275</v>
      </c>
      <c r="F74" s="6">
        <f>J19-F68</f>
        <v>131463.34200000018</v>
      </c>
      <c r="J74" s="6">
        <f>K19</f>
        <v>4179596.4000000004</v>
      </c>
    </row>
    <row r="75" spans="4:10" x14ac:dyDescent="0.35">
      <c r="E75" s="6" t="s">
        <v>255</v>
      </c>
      <c r="F75" s="6">
        <f>J21/3</f>
        <v>210885.54666666666</v>
      </c>
      <c r="J75" s="6">
        <v>0</v>
      </c>
    </row>
    <row r="76" spans="4:10" x14ac:dyDescent="0.35">
      <c r="D76" s="866"/>
      <c r="E76" s="866" t="s">
        <v>873</v>
      </c>
      <c r="F76" s="6">
        <f>0</f>
        <v>0</v>
      </c>
      <c r="J76" s="6">
        <f>K20*0.8</f>
        <v>680000</v>
      </c>
    </row>
    <row r="77" spans="4:10" x14ac:dyDescent="0.35">
      <c r="D77" s="866"/>
      <c r="E77" s="866" t="s">
        <v>903</v>
      </c>
      <c r="F77" s="6">
        <v>0</v>
      </c>
      <c r="J77" s="6">
        <v>-700000</v>
      </c>
    </row>
    <row r="78" spans="4:10" x14ac:dyDescent="0.35">
      <c r="F78" s="867">
        <f>SUM(F72:I76)</f>
        <v>2964455.5286666672</v>
      </c>
      <c r="G78" s="867">
        <f t="shared" ref="G78:I78" si="6">SUM(G72:J76)</f>
        <v>8314997.5745751178</v>
      </c>
      <c r="H78" s="867">
        <f t="shared" si="6"/>
        <v>8314997.5745751178</v>
      </c>
      <c r="I78" s="867">
        <f t="shared" si="6"/>
        <v>8314997.5745751178</v>
      </c>
      <c r="J78" s="867">
        <f>SUM(J72:J77)</f>
        <v>7614997.5745751178</v>
      </c>
    </row>
    <row r="79" spans="4:10" x14ac:dyDescent="0.35">
      <c r="F79" s="312">
        <f>F78+F71</f>
        <v>17863888.206109345</v>
      </c>
      <c r="G79" s="312">
        <f>G78+G71</f>
        <v>12369206.082575118</v>
      </c>
      <c r="H79" s="312">
        <f>H78+H71</f>
        <v>16619854.140575118</v>
      </c>
      <c r="I79" s="312">
        <f>I78+I71</f>
        <v>8314997.5745751178</v>
      </c>
      <c r="J79" s="312">
        <f>J78+J71</f>
        <v>13952350.756309219</v>
      </c>
    </row>
  </sheetData>
  <mergeCells count="49">
    <mergeCell ref="B38:B40"/>
    <mergeCell ref="O7:O8"/>
    <mergeCell ref="O12:O13"/>
    <mergeCell ref="N7:N8"/>
    <mergeCell ref="E7:E8"/>
    <mergeCell ref="D33:D34"/>
    <mergeCell ref="E9:E10"/>
    <mergeCell ref="E12:E13"/>
    <mergeCell ref="F38:F40"/>
    <mergeCell ref="C7:C8"/>
    <mergeCell ref="F7:F8"/>
    <mergeCell ref="J7:J8"/>
    <mergeCell ref="H7:H8"/>
    <mergeCell ref="H9:H10"/>
    <mergeCell ref="H12:H13"/>
    <mergeCell ref="M14:M15"/>
    <mergeCell ref="B30:C30"/>
    <mergeCell ref="B31:B34"/>
    <mergeCell ref="B37:C37"/>
    <mergeCell ref="B6:E6"/>
    <mergeCell ref="B22:E22"/>
    <mergeCell ref="B23:E23"/>
    <mergeCell ref="H14:H15"/>
    <mergeCell ref="B18:E18"/>
    <mergeCell ref="B7:B11"/>
    <mergeCell ref="M7:M8"/>
    <mergeCell ref="C9:C10"/>
    <mergeCell ref="F9:F10"/>
    <mergeCell ref="K14:K15"/>
    <mergeCell ref="L7:L8"/>
    <mergeCell ref="L9:L10"/>
    <mergeCell ref="L12:L13"/>
    <mergeCell ref="L14:L15"/>
    <mergeCell ref="B2:P2"/>
    <mergeCell ref="B43:C43"/>
    <mergeCell ref="J9:J10"/>
    <mergeCell ref="M9:M10"/>
    <mergeCell ref="C12:C13"/>
    <mergeCell ref="F12:F13"/>
    <mergeCell ref="J12:J13"/>
    <mergeCell ref="M12:M13"/>
    <mergeCell ref="C14:C15"/>
    <mergeCell ref="F14:F15"/>
    <mergeCell ref="J14:J15"/>
    <mergeCell ref="B12:B15"/>
    <mergeCell ref="D38:D40"/>
    <mergeCell ref="K9:K10"/>
    <mergeCell ref="K12:K13"/>
    <mergeCell ref="K7:K8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4E2B-823C-4B0A-B054-0EF629CDEB03}">
  <dimension ref="B1:J38"/>
  <sheetViews>
    <sheetView topLeftCell="A22" workbookViewId="0">
      <selection activeCell="C31" sqref="C31:E31"/>
    </sheetView>
  </sheetViews>
  <sheetFormatPr defaultRowHeight="14.5" x14ac:dyDescent="0.35"/>
  <cols>
    <col min="2" max="2" width="14.1796875" customWidth="1"/>
    <col min="3" max="3" width="42.26953125" customWidth="1"/>
    <col min="4" max="4" width="22.453125" style="6" customWidth="1"/>
    <col min="5" max="5" width="17.453125" customWidth="1"/>
    <col min="6" max="6" width="22" customWidth="1"/>
    <col min="7" max="7" width="15.1796875" style="6" customWidth="1"/>
    <col min="8" max="8" width="13" customWidth="1"/>
    <col min="9" max="9" width="13.1796875" customWidth="1"/>
    <col min="10" max="10" width="7.54296875" customWidth="1"/>
  </cols>
  <sheetData>
    <row r="1" spans="2:10" ht="15" thickBot="1" x14ac:dyDescent="0.4"/>
    <row r="2" spans="2:10" ht="35.5" customHeight="1" thickBot="1" x14ac:dyDescent="0.4">
      <c r="B2" s="1144" t="s">
        <v>569</v>
      </c>
      <c r="C2" s="1145"/>
      <c r="D2" s="1145"/>
      <c r="E2" s="1145"/>
      <c r="F2" s="1145"/>
      <c r="G2" s="1145"/>
      <c r="H2" s="1145"/>
      <c r="I2" s="1146"/>
      <c r="J2" s="2"/>
    </row>
    <row r="3" spans="2:10" ht="9" customHeight="1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20.5" customHeight="1" thickBot="1" x14ac:dyDescent="0.4">
      <c r="B4" s="1152" t="s">
        <v>845</v>
      </c>
      <c r="C4" s="1153"/>
      <c r="D4" s="1153"/>
      <c r="E4" s="1154"/>
      <c r="F4" s="1155"/>
      <c r="G4" s="1155"/>
      <c r="H4" s="1155"/>
      <c r="I4" s="1155"/>
      <c r="J4" s="358"/>
    </row>
    <row r="5" spans="2:10" ht="32.5" customHeight="1" thickBot="1" x14ac:dyDescent="0.4">
      <c r="B5" s="371" t="s">
        <v>844</v>
      </c>
      <c r="C5" s="372" t="s">
        <v>843</v>
      </c>
      <c r="D5" s="373" t="s">
        <v>842</v>
      </c>
      <c r="E5" s="372" t="s">
        <v>572</v>
      </c>
      <c r="F5" s="372" t="s">
        <v>581</v>
      </c>
      <c r="G5" s="402" t="s">
        <v>846</v>
      </c>
      <c r="H5" s="402" t="s">
        <v>847</v>
      </c>
      <c r="I5" s="374" t="s">
        <v>573</v>
      </c>
      <c r="J5" s="2"/>
    </row>
    <row r="6" spans="2:10" ht="13" customHeight="1" x14ac:dyDescent="0.35">
      <c r="B6" s="1150" t="s">
        <v>570</v>
      </c>
      <c r="C6" s="1138" t="s">
        <v>561</v>
      </c>
      <c r="D6" s="375" t="s">
        <v>576</v>
      </c>
      <c r="E6" s="1141">
        <f>VOWD!H92</f>
        <v>10815418.090000002</v>
      </c>
      <c r="F6" s="376">
        <f>VOWD!H48</f>
        <v>5435342.4700000007</v>
      </c>
      <c r="G6" s="376">
        <f>VOWD!J48</f>
        <v>3814418.9097504974</v>
      </c>
      <c r="H6" s="1131">
        <f>VOWD!J92</f>
        <v>7471623.1974857906</v>
      </c>
      <c r="I6" s="1147">
        <f>H6/E6</f>
        <v>0.69083073213730839</v>
      </c>
      <c r="J6" s="2"/>
    </row>
    <row r="7" spans="2:10" ht="13" customHeight="1" x14ac:dyDescent="0.35">
      <c r="B7" s="1136"/>
      <c r="C7" s="1139"/>
      <c r="D7" s="364" t="s">
        <v>577</v>
      </c>
      <c r="E7" s="1142"/>
      <c r="F7" s="344">
        <f>+VOWD!H91</f>
        <v>5380075.620000001</v>
      </c>
      <c r="G7" s="12">
        <f>+VOWD!J91</f>
        <v>3657204.2877352932</v>
      </c>
      <c r="H7" s="1132"/>
      <c r="I7" s="1148"/>
      <c r="J7" s="2"/>
    </row>
    <row r="8" spans="2:10" ht="13" customHeight="1" x14ac:dyDescent="0.35">
      <c r="B8" s="1136"/>
      <c r="C8" s="1139" t="s">
        <v>565</v>
      </c>
      <c r="D8" s="364" t="s">
        <v>578</v>
      </c>
      <c r="E8" s="1142">
        <f>VOWD!H174</f>
        <v>12878369.125065001</v>
      </c>
      <c r="F8" s="344">
        <f>VOWD!H138</f>
        <v>7853129.7999999998</v>
      </c>
      <c r="G8" s="12">
        <f>VOWD!J138</f>
        <v>0</v>
      </c>
      <c r="H8" s="1132">
        <f>VOWD!J174</f>
        <v>491785.31048988254</v>
      </c>
      <c r="I8" s="1148">
        <f>H8/E8</f>
        <v>3.8186924579815568E-2</v>
      </c>
      <c r="J8" s="2"/>
    </row>
    <row r="9" spans="2:10" ht="13" customHeight="1" x14ac:dyDescent="0.35">
      <c r="B9" s="1136"/>
      <c r="C9" s="1139"/>
      <c r="D9" s="364" t="s">
        <v>577</v>
      </c>
      <c r="E9" s="1142"/>
      <c r="F9" s="344">
        <f>VOWD!H156+VOWD!H173</f>
        <v>5025239.325065</v>
      </c>
      <c r="G9" s="12">
        <f>VOWD!J156+VOWD!J173</f>
        <v>491785.31048988254</v>
      </c>
      <c r="H9" s="1132"/>
      <c r="I9" s="1148"/>
      <c r="J9" s="2"/>
    </row>
    <row r="10" spans="2:10" ht="13" customHeight="1" x14ac:dyDescent="0.35">
      <c r="B10" s="1136" t="s">
        <v>571</v>
      </c>
      <c r="C10" s="1139" t="s">
        <v>561</v>
      </c>
      <c r="D10" s="364" t="s">
        <v>579</v>
      </c>
      <c r="E10" s="1143">
        <f>VOWD!H233</f>
        <v>7869078.6000000006</v>
      </c>
      <c r="F10" s="344">
        <f>VOWD!H202+VOWD!H216+VOWD!H220</f>
        <v>6742522.1799999997</v>
      </c>
      <c r="G10" s="12">
        <f>VOWD!J202+VOWD!J216+VOWD!J220</f>
        <v>750096.9961093436</v>
      </c>
      <c r="H10" s="1133">
        <f>VOWD!J233</f>
        <v>750096.9961093436</v>
      </c>
      <c r="I10" s="1148">
        <f>H10/E10</f>
        <v>9.5322087151263626E-2</v>
      </c>
      <c r="J10" s="2"/>
    </row>
    <row r="11" spans="2:10" ht="13" customHeight="1" x14ac:dyDescent="0.35">
      <c r="B11" s="1136"/>
      <c r="C11" s="1139"/>
      <c r="D11" s="364" t="s">
        <v>576</v>
      </c>
      <c r="E11" s="1143"/>
      <c r="F11" s="344">
        <f>VOWD!H226+VOWD!H232</f>
        <v>1126556.42</v>
      </c>
      <c r="G11" s="12">
        <f>VOWD!J226+VOWD!J232</f>
        <v>0</v>
      </c>
      <c r="H11" s="1133"/>
      <c r="I11" s="1148"/>
      <c r="J11" s="2"/>
    </row>
    <row r="12" spans="2:10" ht="13" customHeight="1" x14ac:dyDescent="0.35">
      <c r="B12" s="1136"/>
      <c r="C12" s="1139" t="s">
        <v>565</v>
      </c>
      <c r="D12" s="364" t="s">
        <v>579</v>
      </c>
      <c r="E12" s="1143">
        <f>VOWD!H304</f>
        <v>8667775.6504506506</v>
      </c>
      <c r="F12" s="344">
        <f>VOWD!H243+VOWD!H257+VOWD!H266+VOWD!H280+VOWD!H289</f>
        <v>7271209.5304506496</v>
      </c>
      <c r="G12" s="12">
        <f>VOWD!J243+VOWD!J257+VOWD!J266+VOWD!J280+VOWD!J289</f>
        <v>0</v>
      </c>
      <c r="H12" s="1134">
        <f>VOWD!J304</f>
        <v>0</v>
      </c>
      <c r="I12" s="1148">
        <f>H12/E12</f>
        <v>0</v>
      </c>
      <c r="J12" s="2"/>
    </row>
    <row r="13" spans="2:10" ht="13" customHeight="1" thickBot="1" x14ac:dyDescent="0.4">
      <c r="B13" s="1137"/>
      <c r="C13" s="1140"/>
      <c r="D13" s="365" t="s">
        <v>576</v>
      </c>
      <c r="E13" s="1149"/>
      <c r="F13" s="352">
        <f>VOWD!H303</f>
        <v>1396566.1200000003</v>
      </c>
      <c r="G13" s="353">
        <f>VOWD!J303</f>
        <v>0</v>
      </c>
      <c r="H13" s="1135"/>
      <c r="I13" s="1151"/>
      <c r="J13" s="2"/>
    </row>
    <row r="14" spans="2:10" ht="13" customHeight="1" thickBot="1" x14ac:dyDescent="0.4">
      <c r="B14" s="346"/>
      <c r="C14" s="347"/>
      <c r="D14" s="366"/>
      <c r="E14" s="348">
        <f>SUM(E6:E13)</f>
        <v>40230641.465515658</v>
      </c>
      <c r="F14" s="348">
        <f>SUM(F6:F13)</f>
        <v>40230641.465515651</v>
      </c>
      <c r="G14" s="349">
        <f t="shared" ref="G14:H14" si="0">SUM(G6:G13)</f>
        <v>8713505.5040850174</v>
      </c>
      <c r="H14" s="350">
        <f t="shared" si="0"/>
        <v>8713505.5040850174</v>
      </c>
      <c r="I14" s="359"/>
      <c r="J14" s="2"/>
    </row>
    <row r="15" spans="2:10" ht="13" customHeight="1" x14ac:dyDescent="0.35">
      <c r="G15"/>
      <c r="J15" s="2"/>
    </row>
    <row r="16" spans="2:10" ht="13" customHeight="1" thickBot="1" x14ac:dyDescent="0.4">
      <c r="G16"/>
      <c r="J16" s="2"/>
    </row>
    <row r="17" spans="2:10" ht="13" customHeight="1" thickBot="1" x14ac:dyDescent="0.4">
      <c r="B17" s="1124" t="s">
        <v>532</v>
      </c>
      <c r="C17" s="1125"/>
      <c r="D17" s="367" t="s">
        <v>840</v>
      </c>
      <c r="G17" s="313"/>
      <c r="J17" s="2"/>
    </row>
    <row r="18" spans="2:10" ht="13" customHeight="1" x14ac:dyDescent="0.35">
      <c r="B18" s="1090" t="s">
        <v>532</v>
      </c>
      <c r="C18" s="351" t="s">
        <v>275</v>
      </c>
      <c r="D18" s="377">
        <f>VOWD!J309</f>
        <v>3826539.3400000003</v>
      </c>
      <c r="G18"/>
      <c r="I18" s="2"/>
    </row>
    <row r="19" spans="2:10" ht="13" customHeight="1" x14ac:dyDescent="0.35">
      <c r="B19" s="1092"/>
      <c r="C19" s="1" t="s">
        <v>255</v>
      </c>
      <c r="D19" s="378">
        <f>VOWD!J310</f>
        <v>632656.64000000001</v>
      </c>
      <c r="G19"/>
      <c r="I19" s="2"/>
    </row>
    <row r="20" spans="2:10" ht="13" customHeight="1" x14ac:dyDescent="0.35">
      <c r="B20" s="1092"/>
      <c r="C20" s="345" t="s">
        <v>425</v>
      </c>
      <c r="D20" s="378">
        <f>VOWD!J311</f>
        <v>641362.18000000005</v>
      </c>
      <c r="E20" s="2"/>
      <c r="G20"/>
    </row>
    <row r="21" spans="2:10" ht="13" customHeight="1" thickBot="1" x14ac:dyDescent="0.4">
      <c r="B21" s="1093"/>
      <c r="C21" s="354" t="s">
        <v>580</v>
      </c>
      <c r="D21" s="379">
        <f>VOWD!J312</f>
        <v>66811.419999999984</v>
      </c>
      <c r="G21"/>
    </row>
    <row r="22" spans="2:10" ht="13" customHeight="1" x14ac:dyDescent="0.35">
      <c r="D22" s="6">
        <f>SUM(D18:D21)</f>
        <v>5167369.58</v>
      </c>
      <c r="G22"/>
    </row>
    <row r="23" spans="2:10" ht="13" customHeight="1" thickBot="1" x14ac:dyDescent="0.4">
      <c r="G23"/>
    </row>
    <row r="24" spans="2:10" ht="13" customHeight="1" thickBot="1" x14ac:dyDescent="0.4">
      <c r="B24" s="1124" t="s">
        <v>841</v>
      </c>
      <c r="C24" s="1125"/>
      <c r="D24" s="367" t="s">
        <v>840</v>
      </c>
      <c r="G24"/>
    </row>
    <row r="25" spans="2:10" ht="13" customHeight="1" x14ac:dyDescent="0.35">
      <c r="B25" s="1128" t="s">
        <v>535</v>
      </c>
      <c r="C25" s="355" t="s">
        <v>536</v>
      </c>
      <c r="D25" s="35">
        <f>VOWD!J315</f>
        <v>2038937.7299999997</v>
      </c>
      <c r="G25"/>
    </row>
    <row r="26" spans="2:10" ht="13" customHeight="1" x14ac:dyDescent="0.35">
      <c r="B26" s="1129"/>
      <c r="C26" s="34" t="s">
        <v>537</v>
      </c>
      <c r="D26" s="357">
        <f>VOWD!J316</f>
        <v>744596.9700000002</v>
      </c>
      <c r="G26"/>
    </row>
    <row r="27" spans="2:10" ht="13" customHeight="1" thickBot="1" x14ac:dyDescent="0.4">
      <c r="B27" s="1130"/>
      <c r="C27" s="354" t="s">
        <v>575</v>
      </c>
      <c r="D27" s="353">
        <f>VOWD!J317</f>
        <v>404408.71000000031</v>
      </c>
      <c r="G27"/>
    </row>
    <row r="28" spans="2:10" ht="13" customHeight="1" thickBot="1" x14ac:dyDescent="0.4">
      <c r="B28" s="356"/>
      <c r="C28" s="347"/>
      <c r="D28" s="368">
        <f>SUM(D25:D27)</f>
        <v>3187943.4100000006</v>
      </c>
      <c r="G28"/>
    </row>
    <row r="29" spans="2:10" ht="13" customHeight="1" x14ac:dyDescent="0.35">
      <c r="B29" s="403"/>
      <c r="C29" s="404"/>
      <c r="D29" s="405"/>
      <c r="G29"/>
    </row>
    <row r="30" spans="2:10" ht="13" customHeight="1" x14ac:dyDescent="0.35">
      <c r="B30" s="403"/>
      <c r="C30" s="404"/>
      <c r="D30" s="405"/>
      <c r="G30"/>
    </row>
    <row r="31" spans="2:10" ht="13" customHeight="1" thickBot="1" x14ac:dyDescent="0.4">
      <c r="D31"/>
      <c r="G31"/>
    </row>
    <row r="32" spans="2:10" ht="13" customHeight="1" thickBot="1" x14ac:dyDescent="0.4">
      <c r="B32" s="1126" t="s">
        <v>848</v>
      </c>
      <c r="C32" s="1127"/>
      <c r="D32" s="380">
        <f>D28+D22+G14</f>
        <v>17068818.494085018</v>
      </c>
      <c r="G32"/>
    </row>
    <row r="33" spans="2:10" ht="13" customHeight="1" x14ac:dyDescent="0.35">
      <c r="B33" s="403"/>
      <c r="C33" s="404"/>
      <c r="D33" s="405"/>
      <c r="G33"/>
    </row>
    <row r="34" spans="2:10" ht="13" customHeight="1" x14ac:dyDescent="0.35">
      <c r="B34" s="403"/>
      <c r="C34" s="404"/>
      <c r="D34" s="405"/>
      <c r="G34"/>
    </row>
    <row r="35" spans="2:10" ht="13" customHeight="1" thickBot="1" x14ac:dyDescent="0.4">
      <c r="G35" s="312"/>
    </row>
    <row r="36" spans="2:10" ht="13" customHeight="1" thickBot="1" x14ac:dyDescent="0.4">
      <c r="B36" s="360" t="s">
        <v>835</v>
      </c>
      <c r="C36" s="361"/>
      <c r="D36" s="369">
        <f>Savings!J306</f>
        <v>8274497.2512463387</v>
      </c>
      <c r="J36" s="6"/>
    </row>
    <row r="37" spans="2:10" ht="13" customHeight="1" thickBot="1" x14ac:dyDescent="0.4">
      <c r="B37" s="360" t="s">
        <v>838</v>
      </c>
      <c r="C37" s="361"/>
      <c r="D37" s="369">
        <f>D18</f>
        <v>3826539.3400000003</v>
      </c>
    </row>
    <row r="38" spans="2:10" ht="13" customHeight="1" thickBot="1" x14ac:dyDescent="0.4">
      <c r="B38" s="362" t="s">
        <v>837</v>
      </c>
      <c r="C38" s="363"/>
      <c r="D38" s="370">
        <f>D36-D37</f>
        <v>4447957.9112463389</v>
      </c>
    </row>
  </sheetData>
  <mergeCells count="26">
    <mergeCell ref="B2:I2"/>
    <mergeCell ref="B18:B21"/>
    <mergeCell ref="I6:I7"/>
    <mergeCell ref="I8:I9"/>
    <mergeCell ref="E12:E13"/>
    <mergeCell ref="B6:B9"/>
    <mergeCell ref="I10:I11"/>
    <mergeCell ref="I12:I13"/>
    <mergeCell ref="B4:E4"/>
    <mergeCell ref="F4:I4"/>
    <mergeCell ref="B17:C17"/>
    <mergeCell ref="B24:C24"/>
    <mergeCell ref="B32:C32"/>
    <mergeCell ref="B25:B27"/>
    <mergeCell ref="H6:H7"/>
    <mergeCell ref="H8:H9"/>
    <mergeCell ref="H10:H11"/>
    <mergeCell ref="H12:H13"/>
    <mergeCell ref="B10:B13"/>
    <mergeCell ref="C6:C7"/>
    <mergeCell ref="C8:C9"/>
    <mergeCell ref="C10:C11"/>
    <mergeCell ref="C12:C13"/>
    <mergeCell ref="E6:E7"/>
    <mergeCell ref="E8:E9"/>
    <mergeCell ref="E10:E11"/>
  </mergeCells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C031-1CC7-4950-8F0B-9FFDA9EA6D10}">
  <dimension ref="A1:AK329"/>
  <sheetViews>
    <sheetView topLeftCell="A303" zoomScale="85" zoomScaleNormal="85" workbookViewId="0">
      <selection activeCell="P9" sqref="P9:P10"/>
    </sheetView>
  </sheetViews>
  <sheetFormatPr defaultRowHeight="14.5" x14ac:dyDescent="0.35"/>
  <cols>
    <col min="1" max="1" width="5.54296875" customWidth="1"/>
    <col min="2" max="2" width="6.7265625" customWidth="1"/>
    <col min="3" max="3" width="5.81640625" style="99" customWidth="1"/>
    <col min="4" max="4" width="1.54296875" style="99" customWidth="1"/>
    <col min="5" max="5" width="47.81640625" style="74" customWidth="1"/>
    <col min="6" max="6" width="15.26953125" style="6" hidden="1" customWidth="1"/>
    <col min="7" max="7" width="17.26953125" style="6" hidden="1" customWidth="1"/>
    <col min="8" max="8" width="19.36328125" style="6" customWidth="1"/>
    <col min="9" max="9" width="6.81640625" style="168" customWidth="1"/>
    <col min="10" max="10" width="16.453125" customWidth="1"/>
    <col min="11" max="11" width="13.453125" bestFit="1" customWidth="1"/>
    <col min="12" max="12" width="22.1796875" style="6" customWidth="1"/>
  </cols>
  <sheetData>
    <row r="1" spans="1:37" ht="15" thickBot="1" x14ac:dyDescent="0.4"/>
    <row r="2" spans="1:37" ht="15.5" thickTop="1" thickBot="1" x14ac:dyDescent="0.4">
      <c r="A2" s="307" t="s">
        <v>834</v>
      </c>
      <c r="B2" s="307" t="s">
        <v>833</v>
      </c>
      <c r="C2" s="306" t="s">
        <v>829</v>
      </c>
      <c r="D2" s="306" t="s">
        <v>830</v>
      </c>
      <c r="E2" s="307" t="s">
        <v>831</v>
      </c>
      <c r="F2" s="308"/>
      <c r="G2" s="308"/>
      <c r="H2" s="308" t="s">
        <v>832</v>
      </c>
      <c r="I2" s="169" t="s">
        <v>545</v>
      </c>
      <c r="J2" s="155" t="s">
        <v>546</v>
      </c>
      <c r="K2" s="155" t="s">
        <v>854</v>
      </c>
      <c r="M2" s="309">
        <v>43466</v>
      </c>
      <c r="N2" s="309">
        <v>43497</v>
      </c>
      <c r="O2" s="309">
        <v>43525</v>
      </c>
      <c r="P2" s="309">
        <v>43556</v>
      </c>
      <c r="Q2" s="309">
        <v>43586</v>
      </c>
      <c r="R2" s="309">
        <v>43617</v>
      </c>
      <c r="S2" s="309">
        <v>43647</v>
      </c>
      <c r="T2" s="309">
        <v>43678</v>
      </c>
      <c r="U2" s="309">
        <v>43709</v>
      </c>
      <c r="V2" s="309">
        <v>43739</v>
      </c>
      <c r="W2" s="309">
        <v>43770</v>
      </c>
      <c r="X2" s="309">
        <v>43800</v>
      </c>
      <c r="Y2" s="309">
        <v>43831</v>
      </c>
      <c r="Z2" s="309">
        <v>43862</v>
      </c>
      <c r="AA2" s="309">
        <v>43891</v>
      </c>
      <c r="AB2" s="309">
        <v>43922</v>
      </c>
      <c r="AC2" s="309">
        <v>43952</v>
      </c>
      <c r="AD2" s="309">
        <v>43983</v>
      </c>
      <c r="AE2" s="309">
        <v>44013</v>
      </c>
      <c r="AF2" s="309">
        <v>44044</v>
      </c>
      <c r="AG2" s="309">
        <v>44075</v>
      </c>
      <c r="AH2" s="309">
        <v>44105</v>
      </c>
      <c r="AI2" s="309">
        <v>44136</v>
      </c>
      <c r="AJ2" s="309">
        <v>44166</v>
      </c>
      <c r="AK2" s="307"/>
    </row>
    <row r="3" spans="1:37" ht="15.65" customHeight="1" thickTop="1" x14ac:dyDescent="0.35">
      <c r="A3" s="1012" t="s">
        <v>560</v>
      </c>
      <c r="B3" s="956" t="s">
        <v>561</v>
      </c>
      <c r="C3" s="1185" t="s">
        <v>43</v>
      </c>
      <c r="D3" s="1186"/>
      <c r="E3" s="1186"/>
      <c r="F3" s="100" t="s">
        <v>25</v>
      </c>
      <c r="G3" s="100" t="s">
        <v>26</v>
      </c>
      <c r="H3" s="203" t="s">
        <v>27</v>
      </c>
      <c r="I3" s="199"/>
      <c r="J3" s="153"/>
      <c r="K3" s="15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5.65" customHeight="1" x14ac:dyDescent="0.35">
      <c r="A4" s="1012"/>
      <c r="B4" s="957"/>
      <c r="C4" s="418">
        <v>1</v>
      </c>
      <c r="D4" s="419"/>
      <c r="E4" s="420" t="s">
        <v>5</v>
      </c>
      <c r="F4" s="421"/>
      <c r="G4" s="421"/>
      <c r="H4" s="422"/>
      <c r="I4" s="423"/>
      <c r="J4" s="424">
        <f>I4*H4</f>
        <v>0</v>
      </c>
      <c r="K4" s="4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5">
      <c r="A5" s="1012"/>
      <c r="B5" s="957"/>
      <c r="C5" s="425">
        <v>1.1000000000000001</v>
      </c>
      <c r="D5" s="426"/>
      <c r="E5" s="427" t="s">
        <v>0</v>
      </c>
      <c r="F5" s="421">
        <v>0</v>
      </c>
      <c r="G5" s="421">
        <v>7251375</v>
      </c>
      <c r="H5" s="422">
        <f t="shared" ref="H5:H10" si="0">F5+G5/305</f>
        <v>23775</v>
      </c>
      <c r="I5" s="423">
        <v>0.95</v>
      </c>
      <c r="J5" s="424">
        <f t="shared" ref="J5:J68" si="1">I5*H5</f>
        <v>22586.25</v>
      </c>
      <c r="K5" s="424">
        <f>H5-J5</f>
        <v>1188.75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5">
      <c r="A6" s="1012"/>
      <c r="B6" s="957"/>
      <c r="C6" s="425">
        <v>1.2</v>
      </c>
      <c r="D6" s="426"/>
      <c r="E6" s="427" t="s">
        <v>1</v>
      </c>
      <c r="F6" s="421">
        <v>0</v>
      </c>
      <c r="G6" s="421">
        <v>1712523.15</v>
      </c>
      <c r="H6" s="422">
        <f t="shared" si="0"/>
        <v>5614.83</v>
      </c>
      <c r="I6" s="423">
        <v>0.95</v>
      </c>
      <c r="J6" s="424">
        <f t="shared" si="1"/>
        <v>5334.0884999999998</v>
      </c>
      <c r="K6" s="424">
        <f t="shared" ref="K6:K28" si="2">H6-J6</f>
        <v>280.74150000000009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9" x14ac:dyDescent="0.35">
      <c r="A7" s="1012"/>
      <c r="B7" s="957"/>
      <c r="C7" s="425">
        <v>1.3</v>
      </c>
      <c r="D7" s="426"/>
      <c r="E7" s="427" t="s">
        <v>2</v>
      </c>
      <c r="F7" s="421">
        <v>0</v>
      </c>
      <c r="G7" s="421">
        <v>9629688.75</v>
      </c>
      <c r="H7" s="422">
        <f t="shared" si="0"/>
        <v>31572.75</v>
      </c>
      <c r="I7" s="423">
        <v>0.95</v>
      </c>
      <c r="J7" s="424">
        <f t="shared" si="1"/>
        <v>29994.112499999999</v>
      </c>
      <c r="K7" s="424">
        <f t="shared" si="2"/>
        <v>1578.6375000000007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5">
      <c r="A8" s="1012"/>
      <c r="B8" s="957"/>
      <c r="C8" s="425">
        <v>1.4</v>
      </c>
      <c r="D8" s="426"/>
      <c r="E8" s="427" t="s">
        <v>3</v>
      </c>
      <c r="F8" s="421">
        <v>0</v>
      </c>
      <c r="G8" s="421">
        <v>3845160.9476469094</v>
      </c>
      <c r="H8" s="422">
        <f t="shared" si="0"/>
        <v>12607.085074252162</v>
      </c>
      <c r="I8" s="423">
        <v>0.95</v>
      </c>
      <c r="J8" s="424">
        <f t="shared" si="1"/>
        <v>11976.730820539553</v>
      </c>
      <c r="K8" s="424">
        <f t="shared" si="2"/>
        <v>630.35425371260862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5">
      <c r="A9" s="1012"/>
      <c r="B9" s="957"/>
      <c r="C9" s="425">
        <v>1.5</v>
      </c>
      <c r="D9" s="426"/>
      <c r="E9" s="428" t="s">
        <v>4</v>
      </c>
      <c r="F9" s="421">
        <v>0</v>
      </c>
      <c r="G9" s="421">
        <v>18273858</v>
      </c>
      <c r="H9" s="422">
        <f t="shared" si="0"/>
        <v>59914.288524590163</v>
      </c>
      <c r="I9" s="423">
        <v>0.95</v>
      </c>
      <c r="J9" s="424">
        <f t="shared" si="1"/>
        <v>56918.574098360652</v>
      </c>
      <c r="K9" s="424">
        <f t="shared" si="2"/>
        <v>2995.7144262295114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.65" customHeight="1" x14ac:dyDescent="0.35">
      <c r="A10" s="1012"/>
      <c r="B10" s="957"/>
      <c r="C10" s="418">
        <v>2</v>
      </c>
      <c r="D10" s="419"/>
      <c r="E10" s="420" t="s">
        <v>6</v>
      </c>
      <c r="F10" s="421">
        <v>13382.04</v>
      </c>
      <c r="G10" s="421">
        <v>2729936.16</v>
      </c>
      <c r="H10" s="422">
        <f t="shared" si="0"/>
        <v>22332.650360655738</v>
      </c>
      <c r="I10" s="423">
        <v>0.95</v>
      </c>
      <c r="J10" s="424">
        <f t="shared" si="1"/>
        <v>21216.01784262295</v>
      </c>
      <c r="K10" s="424">
        <f t="shared" si="2"/>
        <v>1116.6325180327876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65" customHeight="1" x14ac:dyDescent="0.35">
      <c r="A11" s="1012"/>
      <c r="B11" s="957"/>
      <c r="C11" s="418">
        <v>3</v>
      </c>
      <c r="D11" s="419"/>
      <c r="E11" s="420" t="s">
        <v>7</v>
      </c>
      <c r="F11" s="421"/>
      <c r="G11" s="421"/>
      <c r="H11" s="422"/>
      <c r="I11" s="423"/>
      <c r="J11" s="424">
        <f t="shared" si="1"/>
        <v>0</v>
      </c>
      <c r="K11" s="424">
        <f t="shared" si="2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5">
      <c r="A12" s="1012"/>
      <c r="B12" s="957"/>
      <c r="C12" s="418">
        <v>3.1</v>
      </c>
      <c r="D12" s="419"/>
      <c r="E12" s="429" t="s">
        <v>8</v>
      </c>
      <c r="F12" s="421">
        <v>102084.71421400002</v>
      </c>
      <c r="G12" s="421">
        <v>20825250.846500017</v>
      </c>
      <c r="H12" s="422">
        <f t="shared" ref="H12:H28" si="3">F12+G12/305</f>
        <v>170364.22518613123</v>
      </c>
      <c r="I12" s="423">
        <v>1</v>
      </c>
      <c r="J12" s="424">
        <f t="shared" si="1"/>
        <v>170364.22518613123</v>
      </c>
      <c r="K12" s="424">
        <f t="shared" si="2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5">
      <c r="A13" s="1012"/>
      <c r="B13" s="957"/>
      <c r="C13" s="418"/>
      <c r="D13" s="419"/>
      <c r="E13" s="429" t="s">
        <v>9</v>
      </c>
      <c r="F13" s="421">
        <v>102084.71421400002</v>
      </c>
      <c r="G13" s="421">
        <v>20825250.846500017</v>
      </c>
      <c r="H13" s="422">
        <f t="shared" si="3"/>
        <v>170364.22518613123</v>
      </c>
      <c r="I13" s="423">
        <v>1</v>
      </c>
      <c r="J13" s="424">
        <f t="shared" si="1"/>
        <v>170364.22518613123</v>
      </c>
      <c r="K13" s="424">
        <f t="shared" si="2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5">
      <c r="A14" s="1012"/>
      <c r="B14" s="957"/>
      <c r="C14" s="418">
        <v>3.2</v>
      </c>
      <c r="D14" s="419"/>
      <c r="E14" s="429" t="s">
        <v>10</v>
      </c>
      <c r="F14" s="421">
        <v>290182.441749944</v>
      </c>
      <c r="G14" s="421">
        <v>45461348.002379887</v>
      </c>
      <c r="H14" s="422">
        <f t="shared" si="3"/>
        <v>439236.04175774695</v>
      </c>
      <c r="I14" s="423">
        <v>1</v>
      </c>
      <c r="J14" s="424">
        <f t="shared" si="1"/>
        <v>439236.04175774695</v>
      </c>
      <c r="K14" s="424">
        <f t="shared" si="2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5">
      <c r="A15" s="1012"/>
      <c r="B15" s="957"/>
      <c r="C15" s="418"/>
      <c r="D15" s="419"/>
      <c r="E15" s="429" t="s">
        <v>11</v>
      </c>
      <c r="F15" s="421">
        <v>290182.441749944</v>
      </c>
      <c r="G15" s="421">
        <v>45461348.002379887</v>
      </c>
      <c r="H15" s="422">
        <f t="shared" si="3"/>
        <v>439236.04175774695</v>
      </c>
      <c r="I15" s="423">
        <v>1</v>
      </c>
      <c r="J15" s="424">
        <f t="shared" si="1"/>
        <v>439236.04175774695</v>
      </c>
      <c r="K15" s="424">
        <f t="shared" si="2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5">
      <c r="A16" s="1012"/>
      <c r="B16" s="957"/>
      <c r="C16" s="418">
        <v>3.3</v>
      </c>
      <c r="D16" s="419"/>
      <c r="E16" s="429" t="s">
        <v>12</v>
      </c>
      <c r="F16" s="421">
        <v>1327.0029882465349</v>
      </c>
      <c r="G16" s="421">
        <v>269823.94094346208</v>
      </c>
      <c r="H16" s="422">
        <f t="shared" si="3"/>
        <v>2211.6716470775582</v>
      </c>
      <c r="I16" s="423">
        <v>1</v>
      </c>
      <c r="J16" s="424">
        <f t="shared" si="1"/>
        <v>2211.6716470775582</v>
      </c>
      <c r="K16" s="424">
        <f t="shared" si="2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5">
      <c r="A17" s="1012"/>
      <c r="B17" s="957"/>
      <c r="C17" s="418">
        <v>3.4</v>
      </c>
      <c r="D17" s="419"/>
      <c r="E17" s="429" t="s">
        <v>13</v>
      </c>
      <c r="F17" s="421">
        <v>5722.0929999999998</v>
      </c>
      <c r="G17" s="421">
        <v>2559700</v>
      </c>
      <c r="H17" s="422">
        <f t="shared" si="3"/>
        <v>14114.552016393442</v>
      </c>
      <c r="I17" s="423">
        <v>1</v>
      </c>
      <c r="J17" s="424">
        <f t="shared" si="1"/>
        <v>14114.552016393442</v>
      </c>
      <c r="K17" s="424">
        <f t="shared" si="2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5">
      <c r="A18" s="1012"/>
      <c r="B18" s="957"/>
      <c r="C18" s="418">
        <v>3.5</v>
      </c>
      <c r="D18" s="419"/>
      <c r="E18" s="429" t="s">
        <v>14</v>
      </c>
      <c r="F18" s="421">
        <v>18323.872000000003</v>
      </c>
      <c r="G18" s="421">
        <v>4242138.83846875</v>
      </c>
      <c r="H18" s="422">
        <f t="shared" si="3"/>
        <v>32232.523929405739</v>
      </c>
      <c r="I18" s="423">
        <v>1</v>
      </c>
      <c r="J18" s="424">
        <f t="shared" si="1"/>
        <v>32232.523929405739</v>
      </c>
      <c r="K18" s="424">
        <f t="shared" si="2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5">
      <c r="A19" s="1012"/>
      <c r="B19" s="957"/>
      <c r="C19" s="418">
        <v>3.6</v>
      </c>
      <c r="D19" s="419"/>
      <c r="E19" s="429" t="s">
        <v>15</v>
      </c>
      <c r="F19" s="421">
        <v>2971.1065573770488</v>
      </c>
      <c r="G19" s="421">
        <v>604125</v>
      </c>
      <c r="H19" s="422">
        <f t="shared" si="3"/>
        <v>4951.8442622950815</v>
      </c>
      <c r="I19" s="423">
        <v>1</v>
      </c>
      <c r="J19" s="424">
        <f t="shared" si="1"/>
        <v>4951.8442622950815</v>
      </c>
      <c r="K19" s="424">
        <f t="shared" si="2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.65" customHeight="1" x14ac:dyDescent="0.35">
      <c r="A20" s="1012"/>
      <c r="B20" s="957"/>
      <c r="C20" s="418">
        <v>4</v>
      </c>
      <c r="D20" s="419"/>
      <c r="E20" s="420" t="s">
        <v>16</v>
      </c>
      <c r="F20" s="421"/>
      <c r="G20" s="421"/>
      <c r="H20" s="422">
        <f t="shared" si="3"/>
        <v>0</v>
      </c>
      <c r="I20" s="423"/>
      <c r="J20" s="424">
        <f t="shared" si="1"/>
        <v>0</v>
      </c>
      <c r="K20" s="424">
        <f t="shared" si="2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5">
      <c r="A21" s="1012"/>
      <c r="B21" s="957"/>
      <c r="C21" s="418">
        <v>4.0999999999999996</v>
      </c>
      <c r="D21" s="419"/>
      <c r="E21" s="430" t="s">
        <v>17</v>
      </c>
      <c r="F21" s="421">
        <v>9439.1003934688542</v>
      </c>
      <c r="G21" s="421">
        <v>1919283.746672</v>
      </c>
      <c r="H21" s="422">
        <f t="shared" si="3"/>
        <v>15731.833989114755</v>
      </c>
      <c r="I21" s="423">
        <v>1</v>
      </c>
      <c r="J21" s="424">
        <f t="shared" si="1"/>
        <v>15731.833989114755</v>
      </c>
      <c r="K21" s="424">
        <f t="shared" si="2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5">
      <c r="A22" s="1012"/>
      <c r="B22" s="957"/>
      <c r="C22" s="418">
        <v>4.2</v>
      </c>
      <c r="D22" s="419"/>
      <c r="E22" s="430" t="s">
        <v>18</v>
      </c>
      <c r="F22" s="421">
        <v>160464.7066889705</v>
      </c>
      <c r="G22" s="421">
        <v>32627823.693423998</v>
      </c>
      <c r="H22" s="422">
        <f t="shared" si="3"/>
        <v>267441.17781495082</v>
      </c>
      <c r="I22" s="423">
        <v>1</v>
      </c>
      <c r="J22" s="424">
        <f t="shared" si="1"/>
        <v>267441.17781495082</v>
      </c>
      <c r="K22" s="424">
        <f t="shared" si="2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5">
      <c r="A23" s="1012"/>
      <c r="B23" s="957"/>
      <c r="C23" s="418">
        <v>4.3</v>
      </c>
      <c r="D23" s="419"/>
      <c r="E23" s="430" t="s">
        <v>19</v>
      </c>
      <c r="F23" s="421">
        <v>18878.200786937708</v>
      </c>
      <c r="G23" s="421">
        <v>3838567.4933440001</v>
      </c>
      <c r="H23" s="422">
        <f t="shared" si="3"/>
        <v>31463.66797822951</v>
      </c>
      <c r="I23" s="423">
        <v>1</v>
      </c>
      <c r="J23" s="424">
        <f t="shared" si="1"/>
        <v>31463.66797822951</v>
      </c>
      <c r="K23" s="424">
        <f t="shared" si="2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65" customHeight="1" x14ac:dyDescent="0.35">
      <c r="A24" s="1012"/>
      <c r="B24" s="957"/>
      <c r="C24" s="418">
        <v>5</v>
      </c>
      <c r="D24" s="419"/>
      <c r="E24" s="420" t="s">
        <v>20</v>
      </c>
      <c r="F24" s="421"/>
      <c r="G24" s="421"/>
      <c r="H24" s="422">
        <f t="shared" si="3"/>
        <v>0</v>
      </c>
      <c r="I24" s="423"/>
      <c r="J24" s="424">
        <f t="shared" si="1"/>
        <v>0</v>
      </c>
      <c r="K24" s="424">
        <f t="shared" si="2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5">
      <c r="A25" s="1012"/>
      <c r="B25" s="957"/>
      <c r="C25" s="418">
        <v>5.0999999999999996</v>
      </c>
      <c r="D25" s="419"/>
      <c r="E25" s="430" t="s">
        <v>21</v>
      </c>
      <c r="F25" s="421">
        <v>44945.73004637508</v>
      </c>
      <c r="G25" s="421">
        <v>9138965.1094295997</v>
      </c>
      <c r="H25" s="422">
        <f t="shared" si="3"/>
        <v>74909.550077291802</v>
      </c>
      <c r="I25" s="423">
        <v>0.9</v>
      </c>
      <c r="J25" s="424">
        <f t="shared" si="1"/>
        <v>67418.595069562623</v>
      </c>
      <c r="K25" s="424">
        <f t="shared" si="2"/>
        <v>7490.9550077291788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5">
      <c r="A26" s="1012"/>
      <c r="B26" s="957"/>
      <c r="C26" s="418">
        <v>5.2</v>
      </c>
      <c r="D26" s="419"/>
      <c r="E26" s="430" t="s">
        <v>22</v>
      </c>
      <c r="F26" s="421">
        <v>104873.37010820852</v>
      </c>
      <c r="G26" s="421">
        <v>21324251.922002397</v>
      </c>
      <c r="H26" s="422">
        <f t="shared" si="3"/>
        <v>174788.95018034754</v>
      </c>
      <c r="I26" s="423">
        <v>0.9</v>
      </c>
      <c r="J26" s="424">
        <f t="shared" si="1"/>
        <v>157310.05516231278</v>
      </c>
      <c r="K26" s="424">
        <f t="shared" si="2"/>
        <v>17478.89501803476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6" customHeight="1" x14ac:dyDescent="0.35">
      <c r="A27" s="1012"/>
      <c r="B27" s="957"/>
      <c r="C27" s="418">
        <v>5.3</v>
      </c>
      <c r="D27" s="419"/>
      <c r="E27" s="430" t="s">
        <v>23</v>
      </c>
      <c r="F27" s="421">
        <v>119855.28012366689</v>
      </c>
      <c r="G27" s="421">
        <v>24370573.625145599</v>
      </c>
      <c r="H27" s="422">
        <f t="shared" si="3"/>
        <v>199758.80020611148</v>
      </c>
      <c r="I27" s="423">
        <v>0.9</v>
      </c>
      <c r="J27" s="424">
        <f t="shared" si="1"/>
        <v>179782.92018550035</v>
      </c>
      <c r="K27" s="424">
        <f t="shared" si="2"/>
        <v>19975.880020611134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" thickBot="1" x14ac:dyDescent="0.4">
      <c r="A28" s="1012"/>
      <c r="B28" s="957"/>
      <c r="C28" s="431">
        <v>5.4</v>
      </c>
      <c r="D28" s="432"/>
      <c r="E28" s="433" t="s">
        <v>24</v>
      </c>
      <c r="F28" s="434">
        <v>29963.820030916722</v>
      </c>
      <c r="G28" s="434">
        <v>6092643.4062863998</v>
      </c>
      <c r="H28" s="435">
        <f t="shared" si="3"/>
        <v>49939.700051527871</v>
      </c>
      <c r="I28" s="423">
        <v>0.9</v>
      </c>
      <c r="J28" s="424">
        <f t="shared" si="1"/>
        <v>44945.730046375087</v>
      </c>
      <c r="K28" s="424">
        <f t="shared" si="2"/>
        <v>4993.9700051527834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65" customHeight="1" thickBot="1" x14ac:dyDescent="0.4">
      <c r="A29" s="1012"/>
      <c r="B29" s="957"/>
      <c r="C29" s="961" t="s">
        <v>582</v>
      </c>
      <c r="D29" s="962"/>
      <c r="E29" s="962"/>
      <c r="F29" s="436">
        <f>SUM(F4:F28)</f>
        <v>1314680.634652056</v>
      </c>
      <c r="G29" s="437">
        <f t="shared" ref="G29:H29" si="4">SUM(G4:G28)</f>
        <v>283003636.48112297</v>
      </c>
      <c r="H29" s="438">
        <f t="shared" si="4"/>
        <v>2242561.4100000006</v>
      </c>
      <c r="I29" s="439"/>
      <c r="J29" s="440">
        <f>SUM(J4:J28)</f>
        <v>2184830.8797504976</v>
      </c>
      <c r="K29" s="440">
        <f>SUM(K4:K28)</f>
        <v>57730.530249502764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65" customHeight="1" x14ac:dyDescent="0.35">
      <c r="A30" s="1012"/>
      <c r="B30" s="957"/>
      <c r="C30" s="963" t="s">
        <v>567</v>
      </c>
      <c r="D30" s="964"/>
      <c r="E30" s="964"/>
      <c r="F30" s="441"/>
      <c r="G30" s="442"/>
      <c r="H30" s="442"/>
      <c r="I30" s="423"/>
      <c r="J30" s="424">
        <f t="shared" si="1"/>
        <v>0</v>
      </c>
      <c r="K30" s="4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5">
      <c r="A31" s="1012"/>
      <c r="B31" s="957"/>
      <c r="C31" s="425">
        <v>1</v>
      </c>
      <c r="D31" s="426"/>
      <c r="E31" s="420" t="s">
        <v>29</v>
      </c>
      <c r="F31" s="421"/>
      <c r="G31" s="421"/>
      <c r="H31" s="443"/>
      <c r="I31" s="829">
        <v>0</v>
      </c>
      <c r="J31" s="424">
        <f t="shared" si="1"/>
        <v>0</v>
      </c>
      <c r="K31" s="424">
        <f>I31*H31</f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5">
      <c r="A32" s="1012"/>
      <c r="B32" s="957"/>
      <c r="C32" s="444"/>
      <c r="D32" s="445"/>
      <c r="E32" s="430" t="s">
        <v>30</v>
      </c>
      <c r="F32" s="421"/>
      <c r="G32" s="421"/>
      <c r="H32" s="443"/>
      <c r="I32" s="829">
        <v>0</v>
      </c>
      <c r="J32" s="424">
        <f t="shared" si="1"/>
        <v>0</v>
      </c>
      <c r="K32" s="424">
        <f t="shared" ref="K32:K41" si="5">I32*H32</f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6" customHeight="1" x14ac:dyDescent="0.35">
      <c r="A33" s="1012"/>
      <c r="B33" s="957"/>
      <c r="C33" s="444"/>
      <c r="D33" s="445"/>
      <c r="E33" s="430" t="s">
        <v>538</v>
      </c>
      <c r="F33" s="421">
        <v>224190.62639999998</v>
      </c>
      <c r="G33" s="421">
        <v>45585427.368000001</v>
      </c>
      <c r="H33" s="422">
        <v>373651.04399999999</v>
      </c>
      <c r="I33" s="246">
        <v>0</v>
      </c>
      <c r="J33" s="424"/>
      <c r="K33" s="424">
        <f t="shared" si="5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6" customHeight="1" x14ac:dyDescent="0.35">
      <c r="A34" s="1012"/>
      <c r="B34" s="957"/>
      <c r="C34" s="444"/>
      <c r="D34" s="445"/>
      <c r="E34" s="430" t="s">
        <v>539</v>
      </c>
      <c r="F34" s="421">
        <v>246328.29067672131</v>
      </c>
      <c r="G34" s="421">
        <v>50086752.437599994</v>
      </c>
      <c r="H34" s="422">
        <v>410547.1511278688</v>
      </c>
      <c r="I34" s="246">
        <v>0</v>
      </c>
      <c r="J34" s="424"/>
      <c r="K34" s="424">
        <f t="shared" si="5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6" customHeight="1" x14ac:dyDescent="0.35">
      <c r="A35" s="1012"/>
      <c r="B35" s="957"/>
      <c r="C35" s="444"/>
      <c r="D35" s="445"/>
      <c r="E35" s="430" t="s">
        <v>31</v>
      </c>
      <c r="F35" s="421">
        <v>0</v>
      </c>
      <c r="G35" s="421">
        <v>0</v>
      </c>
      <c r="H35" s="422">
        <v>0</v>
      </c>
      <c r="I35" s="246">
        <v>0</v>
      </c>
      <c r="J35" s="424"/>
      <c r="K35" s="424">
        <f t="shared" si="5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6" customHeight="1" x14ac:dyDescent="0.35">
      <c r="A36" s="1012"/>
      <c r="B36" s="957"/>
      <c r="C36" s="444"/>
      <c r="D36" s="445"/>
      <c r="E36" s="430" t="s">
        <v>32</v>
      </c>
      <c r="F36" s="421">
        <v>0</v>
      </c>
      <c r="G36" s="421">
        <v>0</v>
      </c>
      <c r="H36" s="422">
        <v>0</v>
      </c>
      <c r="I36" s="246">
        <v>0</v>
      </c>
      <c r="J36" s="424"/>
      <c r="K36" s="424">
        <f t="shared" si="5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6" customHeight="1" x14ac:dyDescent="0.35">
      <c r="A37" s="1012"/>
      <c r="B37" s="957"/>
      <c r="C37" s="444"/>
      <c r="D37" s="445"/>
      <c r="E37" s="430" t="s">
        <v>540</v>
      </c>
      <c r="F37" s="421">
        <v>572.79999999999995</v>
      </c>
      <c r="G37" s="421">
        <v>137472</v>
      </c>
      <c r="H37" s="422">
        <v>1023.5278688524591</v>
      </c>
      <c r="I37" s="246">
        <v>0</v>
      </c>
      <c r="J37" s="424"/>
      <c r="K37" s="424">
        <f t="shared" si="5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6" customHeight="1" x14ac:dyDescent="0.35">
      <c r="A38" s="1012"/>
      <c r="B38" s="957"/>
      <c r="C38" s="444"/>
      <c r="D38" s="445"/>
      <c r="E38" s="430" t="s">
        <v>541</v>
      </c>
      <c r="F38" s="421">
        <v>859.19999999999993</v>
      </c>
      <c r="G38" s="421">
        <v>206208</v>
      </c>
      <c r="H38" s="422">
        <v>1535.2918032786883</v>
      </c>
      <c r="I38" s="246">
        <v>0</v>
      </c>
      <c r="J38" s="424"/>
      <c r="K38" s="424">
        <f t="shared" si="5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5">
      <c r="A39" s="1012"/>
      <c r="B39" s="957"/>
      <c r="C39" s="425">
        <v>2</v>
      </c>
      <c r="D39" s="426"/>
      <c r="E39" s="420" t="s">
        <v>33</v>
      </c>
      <c r="F39" s="421"/>
      <c r="G39" s="421"/>
      <c r="H39" s="422">
        <v>0</v>
      </c>
      <c r="I39" s="829">
        <v>0</v>
      </c>
      <c r="J39" s="424">
        <f t="shared" si="1"/>
        <v>0</v>
      </c>
      <c r="K39" s="424">
        <f t="shared" si="5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58" x14ac:dyDescent="0.35">
      <c r="A40" s="1012"/>
      <c r="B40" s="957"/>
      <c r="C40" s="444"/>
      <c r="D40" s="445"/>
      <c r="E40" s="430" t="s">
        <v>34</v>
      </c>
      <c r="F40" s="421">
        <v>5705.0879999999997</v>
      </c>
      <c r="G40" s="421">
        <v>1160034.56</v>
      </c>
      <c r="H40" s="422">
        <v>9508.48</v>
      </c>
      <c r="I40" s="423">
        <v>1</v>
      </c>
      <c r="J40" s="424">
        <f t="shared" si="1"/>
        <v>9508.48</v>
      </c>
      <c r="K40" s="424">
        <f t="shared" si="5"/>
        <v>9508.48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5">
      <c r="A41" s="1012"/>
      <c r="B41" s="957"/>
      <c r="C41" s="444">
        <v>3</v>
      </c>
      <c r="D41" s="445"/>
      <c r="E41" s="420" t="s">
        <v>35</v>
      </c>
      <c r="F41" s="421"/>
      <c r="G41" s="421"/>
      <c r="H41" s="422">
        <v>0</v>
      </c>
      <c r="I41" s="423">
        <v>0</v>
      </c>
      <c r="J41" s="424">
        <f t="shared" si="1"/>
        <v>0</v>
      </c>
      <c r="K41" s="424">
        <f t="shared" si="5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" thickBot="1" x14ac:dyDescent="0.4">
      <c r="A42" s="1012"/>
      <c r="B42" s="957"/>
      <c r="C42" s="447"/>
      <c r="D42" s="448"/>
      <c r="E42" s="433" t="s">
        <v>36</v>
      </c>
      <c r="F42" s="434">
        <v>278191.64711999998</v>
      </c>
      <c r="G42" s="434">
        <v>56565634.914399996</v>
      </c>
      <c r="H42" s="435">
        <v>463652.7452</v>
      </c>
      <c r="I42" s="446"/>
      <c r="J42" s="424">
        <f t="shared" si="1"/>
        <v>0</v>
      </c>
      <c r="K42" s="424">
        <f>H42</f>
        <v>463652.7452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65" customHeight="1" thickBot="1" x14ac:dyDescent="0.4">
      <c r="A43" s="1012"/>
      <c r="B43" s="957"/>
      <c r="C43" s="961" t="s">
        <v>583</v>
      </c>
      <c r="D43" s="962"/>
      <c r="E43" s="962"/>
      <c r="F43" s="437">
        <f>SUM(F31:F42)</f>
        <v>755847.65219672129</v>
      </c>
      <c r="G43" s="437">
        <f t="shared" ref="G43:K43" si="6">SUM(G31:G42)</f>
        <v>153741529.27999997</v>
      </c>
      <c r="H43" s="449">
        <f t="shared" si="6"/>
        <v>1259918.24</v>
      </c>
      <c r="I43" s="439"/>
      <c r="J43" s="438">
        <f t="shared" si="6"/>
        <v>9508.48</v>
      </c>
      <c r="K43" s="438">
        <f t="shared" si="6"/>
        <v>473161.22519999999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65" customHeight="1" x14ac:dyDescent="0.35">
      <c r="A44" s="1012"/>
      <c r="B44" s="957"/>
      <c r="C44" s="963" t="s">
        <v>38</v>
      </c>
      <c r="D44" s="964"/>
      <c r="E44" s="964"/>
      <c r="F44" s="441"/>
      <c r="G44" s="450"/>
      <c r="H44" s="451"/>
      <c r="I44" s="423"/>
      <c r="J44" s="424">
        <f t="shared" si="1"/>
        <v>0</v>
      </c>
      <c r="K44" s="4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5">
      <c r="A45" s="1012"/>
      <c r="B45" s="957"/>
      <c r="C45" s="425">
        <v>1</v>
      </c>
      <c r="D45" s="426"/>
      <c r="E45" s="420" t="s">
        <v>39</v>
      </c>
      <c r="F45" s="421">
        <v>916214.19076688529</v>
      </c>
      <c r="G45" s="421">
        <v>214678934.56609997</v>
      </c>
      <c r="H45" s="422">
        <f>F45+G45/305</f>
        <v>1620079.5499999998</v>
      </c>
      <c r="I45" s="423">
        <v>1</v>
      </c>
      <c r="J45" s="424">
        <f t="shared" si="1"/>
        <v>1620079.5499999998</v>
      </c>
      <c r="K45" s="424">
        <f>H45-J45</f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" thickBot="1" x14ac:dyDescent="0.4">
      <c r="A46" s="1012"/>
      <c r="B46" s="957"/>
      <c r="C46" s="452">
        <v>2</v>
      </c>
      <c r="D46" s="453"/>
      <c r="E46" s="454" t="s">
        <v>40</v>
      </c>
      <c r="F46" s="434">
        <v>182595.30742974635</v>
      </c>
      <c r="G46" s="434">
        <v>39707328.583927356</v>
      </c>
      <c r="H46" s="435">
        <f>F46+G46/305</f>
        <v>312783.26999999996</v>
      </c>
      <c r="I46" s="423">
        <v>0</v>
      </c>
      <c r="J46" s="424">
        <f t="shared" si="1"/>
        <v>0</v>
      </c>
      <c r="K46" s="424">
        <f>H46-J46</f>
        <v>312783.26999999996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" thickBot="1" x14ac:dyDescent="0.4">
      <c r="A47" s="1012"/>
      <c r="B47" s="957"/>
      <c r="C47" s="961" t="s">
        <v>584</v>
      </c>
      <c r="D47" s="962"/>
      <c r="E47" s="962"/>
      <c r="F47" s="437">
        <f>SUM(F45:F46)</f>
        <v>1098809.4981966317</v>
      </c>
      <c r="G47" s="437">
        <f t="shared" ref="G47:K47" si="7">SUM(G45:G46)</f>
        <v>254386263.15002733</v>
      </c>
      <c r="H47" s="449">
        <f t="shared" si="7"/>
        <v>1932862.8199999998</v>
      </c>
      <c r="I47" s="439"/>
      <c r="J47" s="438">
        <f t="shared" si="7"/>
        <v>1620079.5499999998</v>
      </c>
      <c r="K47" s="438">
        <f t="shared" si="7"/>
        <v>312783.26999999996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" thickBot="1" x14ac:dyDescent="0.4">
      <c r="A48" s="1012"/>
      <c r="B48" s="957"/>
      <c r="C48" s="1193" t="s">
        <v>562</v>
      </c>
      <c r="D48" s="1194"/>
      <c r="E48" s="1195"/>
      <c r="F48" s="185">
        <f>F47+F43+F29</f>
        <v>3169337.7850454086</v>
      </c>
      <c r="G48" s="185">
        <f t="shared" ref="G48:K48" si="8">G47+G43+G29</f>
        <v>691131428.91115022</v>
      </c>
      <c r="H48" s="206">
        <f t="shared" si="8"/>
        <v>5435342.4700000007</v>
      </c>
      <c r="I48" s="247"/>
      <c r="J48" s="235">
        <f t="shared" si="8"/>
        <v>3814418.9097504974</v>
      </c>
      <c r="K48" s="235">
        <f t="shared" si="8"/>
        <v>843675.02544950275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65" customHeight="1" x14ac:dyDescent="0.35">
      <c r="A49" s="1012"/>
      <c r="B49" s="957"/>
      <c r="C49" s="1185" t="s">
        <v>42</v>
      </c>
      <c r="D49" s="1186"/>
      <c r="E49" s="1186"/>
      <c r="F49" s="1186"/>
      <c r="G49" s="1186"/>
      <c r="H49" s="1186"/>
      <c r="I49" s="199"/>
      <c r="J49" s="236">
        <f t="shared" si="1"/>
        <v>0</v>
      </c>
      <c r="K49" s="23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65" customHeight="1" x14ac:dyDescent="0.35">
      <c r="A50" s="1012"/>
      <c r="B50" s="957"/>
      <c r="C50" s="455">
        <v>1</v>
      </c>
      <c r="D50" s="456"/>
      <c r="E50" s="457" t="s">
        <v>5</v>
      </c>
      <c r="F50" s="458"/>
      <c r="G50" s="458"/>
      <c r="H50" s="459"/>
      <c r="I50" s="460"/>
      <c r="J50" s="461">
        <f t="shared" si="1"/>
        <v>0</v>
      </c>
      <c r="K50" s="4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5">
      <c r="A51" s="1012"/>
      <c r="B51" s="957"/>
      <c r="C51" s="455">
        <v>1.1000000000000001</v>
      </c>
      <c r="D51" s="456"/>
      <c r="E51" s="462" t="s">
        <v>0</v>
      </c>
      <c r="F51" s="458">
        <v>0</v>
      </c>
      <c r="G51" s="458">
        <v>7670312.416773702</v>
      </c>
      <c r="H51" s="459">
        <f t="shared" ref="H51:H65" si="9">F51+G51/305</f>
        <v>25148.565300897382</v>
      </c>
      <c r="I51" s="460">
        <v>0.8</v>
      </c>
      <c r="J51" s="461">
        <f t="shared" si="1"/>
        <v>20118.852240717908</v>
      </c>
      <c r="K51" s="461">
        <f>H51-J51</f>
        <v>5029.7130601794743</v>
      </c>
      <c r="L51" s="806">
        <v>51185.05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5">
      <c r="A52" s="1012"/>
      <c r="B52" s="957"/>
      <c r="C52" s="455">
        <v>1.2</v>
      </c>
      <c r="D52" s="456"/>
      <c r="E52" s="462" t="s">
        <v>1</v>
      </c>
      <c r="F52" s="458">
        <v>0</v>
      </c>
      <c r="G52" s="458">
        <v>1811461.6305814292</v>
      </c>
      <c r="H52" s="459">
        <f t="shared" si="9"/>
        <v>5939.2184609227188</v>
      </c>
      <c r="I52" s="460">
        <v>0.8</v>
      </c>
      <c r="J52" s="461">
        <f t="shared" si="1"/>
        <v>4751.3747687381756</v>
      </c>
      <c r="K52" s="461">
        <f t="shared" ref="K52:K74" si="10">H52-J52</f>
        <v>1187.8436921845432</v>
      </c>
      <c r="L52" s="16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29" x14ac:dyDescent="0.35">
      <c r="A53" s="1012"/>
      <c r="B53" s="957"/>
      <c r="C53" s="455">
        <v>1.3</v>
      </c>
      <c r="D53" s="456"/>
      <c r="E53" s="462" t="s">
        <v>2</v>
      </c>
      <c r="F53" s="458">
        <v>0</v>
      </c>
      <c r="G53" s="458">
        <v>10186029.710060647</v>
      </c>
      <c r="H53" s="459">
        <f t="shared" si="9"/>
        <v>33396.818721510317</v>
      </c>
      <c r="I53" s="460">
        <v>0.8</v>
      </c>
      <c r="J53" s="461">
        <f t="shared" si="1"/>
        <v>26717.454977208254</v>
      </c>
      <c r="K53" s="461">
        <f t="shared" si="10"/>
        <v>6679.3637443020634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5">
      <c r="A54" s="1012"/>
      <c r="B54" s="957"/>
      <c r="C54" s="455">
        <v>1.4</v>
      </c>
      <c r="D54" s="456"/>
      <c r="E54" s="462" t="s">
        <v>3</v>
      </c>
      <c r="F54" s="458">
        <v>0</v>
      </c>
      <c r="G54" s="458">
        <v>4067309.4083852265</v>
      </c>
      <c r="H54" s="459">
        <f t="shared" si="9"/>
        <v>13335.44068323025</v>
      </c>
      <c r="I54" s="460">
        <v>0.8</v>
      </c>
      <c r="J54" s="461">
        <f t="shared" si="1"/>
        <v>10668.352546584201</v>
      </c>
      <c r="K54" s="461">
        <f t="shared" si="10"/>
        <v>2667.088136646049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5">
      <c r="A55" s="1012"/>
      <c r="B55" s="957"/>
      <c r="C55" s="455">
        <v>1.5</v>
      </c>
      <c r="D55" s="456"/>
      <c r="E55" s="463" t="s">
        <v>4</v>
      </c>
      <c r="F55" s="458">
        <v>0</v>
      </c>
      <c r="G55" s="458">
        <v>19329602.99526082</v>
      </c>
      <c r="H55" s="459">
        <f t="shared" si="9"/>
        <v>63375.747525445309</v>
      </c>
      <c r="I55" s="460">
        <v>0.8</v>
      </c>
      <c r="J55" s="461">
        <f t="shared" si="1"/>
        <v>50700.59802035625</v>
      </c>
      <c r="K55" s="461">
        <f t="shared" si="10"/>
        <v>12675.149505089059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65" customHeight="1" x14ac:dyDescent="0.35">
      <c r="A56" s="1012"/>
      <c r="B56" s="957"/>
      <c r="C56" s="464">
        <v>2</v>
      </c>
      <c r="D56" s="465"/>
      <c r="E56" s="466" t="s">
        <v>6</v>
      </c>
      <c r="F56" s="458">
        <v>34888.89</v>
      </c>
      <c r="G56" s="458">
        <v>7117333.5600000005</v>
      </c>
      <c r="H56" s="459">
        <f t="shared" si="9"/>
        <v>58224.409868852461</v>
      </c>
      <c r="I56" s="460">
        <v>0.8</v>
      </c>
      <c r="J56" s="461">
        <f t="shared" si="1"/>
        <v>46579.52789508197</v>
      </c>
      <c r="K56" s="461">
        <f t="shared" si="10"/>
        <v>11644.881973770491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65" customHeight="1" x14ac:dyDescent="0.35">
      <c r="A57" s="1012"/>
      <c r="B57" s="957"/>
      <c r="C57" s="467">
        <v>3</v>
      </c>
      <c r="D57" s="468"/>
      <c r="E57" s="466" t="s">
        <v>7</v>
      </c>
      <c r="F57" s="458"/>
      <c r="G57" s="458"/>
      <c r="H57" s="459">
        <f t="shared" si="9"/>
        <v>0</v>
      </c>
      <c r="I57" s="460"/>
      <c r="J57" s="461">
        <f t="shared" si="1"/>
        <v>0</v>
      </c>
      <c r="K57" s="461">
        <f t="shared" si="10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5">
      <c r="A58" s="1012"/>
      <c r="B58" s="957"/>
      <c r="C58" s="467">
        <v>3.1</v>
      </c>
      <c r="D58" s="468"/>
      <c r="E58" s="469" t="s">
        <v>8</v>
      </c>
      <c r="F58" s="458">
        <v>192891.94897497812</v>
      </c>
      <c r="G58" s="458">
        <v>39349895.665300258</v>
      </c>
      <c r="H58" s="459">
        <f t="shared" si="9"/>
        <v>321908.00033661828</v>
      </c>
      <c r="I58" s="460">
        <v>1</v>
      </c>
      <c r="J58" s="461">
        <f t="shared" si="1"/>
        <v>321908.00033661828</v>
      </c>
      <c r="K58" s="461">
        <f t="shared" si="10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5">
      <c r="A59" s="1012"/>
      <c r="B59" s="957"/>
      <c r="C59" s="467"/>
      <c r="D59" s="468"/>
      <c r="E59" s="469" t="s">
        <v>9</v>
      </c>
      <c r="F59" s="458">
        <v>192891.94897497812</v>
      </c>
      <c r="G59" s="458">
        <v>39349895.665300258</v>
      </c>
      <c r="H59" s="459">
        <f t="shared" si="9"/>
        <v>321908.00033661828</v>
      </c>
      <c r="I59" s="460">
        <v>1</v>
      </c>
      <c r="J59" s="461">
        <f t="shared" si="1"/>
        <v>321908.00033661828</v>
      </c>
      <c r="K59" s="461">
        <f t="shared" si="10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5">
      <c r="A60" s="1012"/>
      <c r="B60" s="957"/>
      <c r="C60" s="467">
        <v>3.2</v>
      </c>
      <c r="D60" s="468"/>
      <c r="E60" s="469" t="s">
        <v>10</v>
      </c>
      <c r="F60" s="458">
        <v>521677.80747928144</v>
      </c>
      <c r="G60" s="458">
        <v>64881676.117740825</v>
      </c>
      <c r="H60" s="459">
        <f t="shared" si="9"/>
        <v>734404.61442269397</v>
      </c>
      <c r="I60" s="460">
        <v>1</v>
      </c>
      <c r="J60" s="461">
        <f t="shared" si="1"/>
        <v>734404.61442269397</v>
      </c>
      <c r="K60" s="461">
        <f t="shared" si="10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5">
      <c r="A61" s="1012"/>
      <c r="B61" s="957"/>
      <c r="C61" s="467"/>
      <c r="D61" s="468"/>
      <c r="E61" s="469" t="s">
        <v>11</v>
      </c>
      <c r="F61" s="458">
        <v>521677.80747928144</v>
      </c>
      <c r="G61" s="458">
        <v>64881676.117740825</v>
      </c>
      <c r="H61" s="459">
        <f t="shared" si="9"/>
        <v>734404.61442269397</v>
      </c>
      <c r="I61" s="460">
        <v>1</v>
      </c>
      <c r="J61" s="461">
        <f t="shared" si="1"/>
        <v>734404.61442269397</v>
      </c>
      <c r="K61" s="461">
        <f t="shared" si="10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5">
      <c r="A62" s="1012"/>
      <c r="B62" s="957"/>
      <c r="C62" s="467">
        <v>3.3</v>
      </c>
      <c r="D62" s="468"/>
      <c r="E62" s="469" t="s">
        <v>12</v>
      </c>
      <c r="F62" s="458">
        <v>5281.1621837463408</v>
      </c>
      <c r="G62" s="458">
        <v>1073836.3106950899</v>
      </c>
      <c r="H62" s="459">
        <f t="shared" si="9"/>
        <v>8801.9369729105692</v>
      </c>
      <c r="I62" s="460">
        <v>1</v>
      </c>
      <c r="J62" s="461">
        <f t="shared" si="1"/>
        <v>8801.9369729105692</v>
      </c>
      <c r="K62" s="461">
        <f t="shared" si="10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5">
      <c r="A63" s="1012"/>
      <c r="B63" s="957"/>
      <c r="C63" s="467">
        <v>3.4</v>
      </c>
      <c r="D63" s="468"/>
      <c r="E63" s="469" t="s">
        <v>13</v>
      </c>
      <c r="F63" s="458">
        <v>2136.1860000000001</v>
      </c>
      <c r="G63" s="458">
        <v>930800</v>
      </c>
      <c r="H63" s="459">
        <f t="shared" si="9"/>
        <v>5187.9892786885248</v>
      </c>
      <c r="I63" s="460">
        <v>1</v>
      </c>
      <c r="J63" s="461">
        <f t="shared" si="1"/>
        <v>5187.9892786885248</v>
      </c>
      <c r="K63" s="461">
        <f t="shared" si="10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5">
      <c r="A64" s="1012"/>
      <c r="B64" s="957"/>
      <c r="C64" s="467">
        <v>3.5</v>
      </c>
      <c r="D64" s="468"/>
      <c r="E64" s="469" t="s">
        <v>14</v>
      </c>
      <c r="F64" s="458"/>
      <c r="G64" s="458"/>
      <c r="H64" s="459">
        <f t="shared" si="9"/>
        <v>0</v>
      </c>
      <c r="I64" s="460">
        <v>1</v>
      </c>
      <c r="J64" s="461">
        <f t="shared" si="1"/>
        <v>0</v>
      </c>
      <c r="K64" s="461">
        <f t="shared" si="10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5">
      <c r="A65" s="1012"/>
      <c r="B65" s="957"/>
      <c r="C65" s="467">
        <v>3.6</v>
      </c>
      <c r="D65" s="468"/>
      <c r="E65" s="469" t="s">
        <v>15</v>
      </c>
      <c r="F65" s="458">
        <v>5460.8938524590167</v>
      </c>
      <c r="G65" s="458">
        <v>1110381.75</v>
      </c>
      <c r="H65" s="459">
        <f t="shared" si="9"/>
        <v>9101.489754098362</v>
      </c>
      <c r="I65" s="460">
        <v>1</v>
      </c>
      <c r="J65" s="461">
        <f t="shared" si="1"/>
        <v>9101.489754098362</v>
      </c>
      <c r="K65" s="461">
        <f t="shared" si="10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65" customHeight="1" x14ac:dyDescent="0.35">
      <c r="A66" s="1012"/>
      <c r="B66" s="957"/>
      <c r="C66" s="470">
        <v>4</v>
      </c>
      <c r="D66" s="471"/>
      <c r="E66" s="466" t="s">
        <v>16</v>
      </c>
      <c r="F66" s="458"/>
      <c r="G66" s="458"/>
      <c r="H66" s="459">
        <f t="shared" ref="H66:H74" si="11">F66+G66/305</f>
        <v>0</v>
      </c>
      <c r="I66" s="460"/>
      <c r="J66" s="461">
        <f t="shared" si="1"/>
        <v>0</v>
      </c>
      <c r="K66" s="461">
        <f t="shared" si="10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5">
      <c r="A67" s="1012"/>
      <c r="B67" s="957"/>
      <c r="C67" s="467">
        <v>4.0999999999999996</v>
      </c>
      <c r="D67" s="468"/>
      <c r="E67" s="457" t="s">
        <v>17</v>
      </c>
      <c r="F67" s="458">
        <v>18878.200786937708</v>
      </c>
      <c r="G67" s="458">
        <v>3838567.4933440001</v>
      </c>
      <c r="H67" s="459">
        <f t="shared" si="11"/>
        <v>31463.66797822951</v>
      </c>
      <c r="I67" s="460">
        <v>1</v>
      </c>
      <c r="J67" s="461">
        <f t="shared" si="1"/>
        <v>31463.66797822951</v>
      </c>
      <c r="K67" s="461">
        <f t="shared" si="10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5">
      <c r="A68" s="1012"/>
      <c r="B68" s="957"/>
      <c r="C68" s="467">
        <v>4.2</v>
      </c>
      <c r="D68" s="468"/>
      <c r="E68" s="457" t="s">
        <v>18</v>
      </c>
      <c r="F68" s="458">
        <v>320929.413377941</v>
      </c>
      <c r="G68" s="458">
        <v>65255647.386847995</v>
      </c>
      <c r="H68" s="459">
        <f t="shared" si="11"/>
        <v>534882.35562990163</v>
      </c>
      <c r="I68" s="460">
        <v>1</v>
      </c>
      <c r="J68" s="461">
        <f t="shared" si="1"/>
        <v>534882.35562990163</v>
      </c>
      <c r="K68" s="461">
        <f t="shared" si="10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5">
      <c r="A69" s="1012"/>
      <c r="B69" s="957"/>
      <c r="C69" s="467">
        <v>4.3</v>
      </c>
      <c r="D69" s="468"/>
      <c r="E69" s="457" t="s">
        <v>19</v>
      </c>
      <c r="F69" s="458">
        <v>37756.401573875417</v>
      </c>
      <c r="G69" s="458">
        <v>7677134.9866880002</v>
      </c>
      <c r="H69" s="459">
        <f t="shared" si="11"/>
        <v>62927.335956459021</v>
      </c>
      <c r="I69" s="460">
        <v>1</v>
      </c>
      <c r="J69" s="461">
        <f t="shared" ref="J69:J132" si="12">I69*H69</f>
        <v>62927.335956459021</v>
      </c>
      <c r="K69" s="461">
        <f t="shared" si="10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65" customHeight="1" x14ac:dyDescent="0.35">
      <c r="A70" s="1012"/>
      <c r="B70" s="957"/>
      <c r="C70" s="470">
        <v>5</v>
      </c>
      <c r="D70" s="471"/>
      <c r="E70" s="466" t="s">
        <v>20</v>
      </c>
      <c r="F70" s="458"/>
      <c r="G70" s="458"/>
      <c r="H70" s="459">
        <f t="shared" si="11"/>
        <v>0</v>
      </c>
      <c r="I70" s="460"/>
      <c r="J70" s="461">
        <f t="shared" si="12"/>
        <v>0</v>
      </c>
      <c r="K70" s="461">
        <f t="shared" si="10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5">
      <c r="A71" s="1012"/>
      <c r="B71" s="957"/>
      <c r="C71" s="467">
        <v>5.0999999999999996</v>
      </c>
      <c r="D71" s="468"/>
      <c r="E71" s="457" t="s">
        <v>21</v>
      </c>
      <c r="F71" s="458">
        <v>76570.903291520648</v>
      </c>
      <c r="G71" s="458">
        <v>15569417.002609201</v>
      </c>
      <c r="H71" s="459">
        <f t="shared" si="11"/>
        <v>127618.17215253442</v>
      </c>
      <c r="I71" s="460">
        <v>0.85</v>
      </c>
      <c r="J71" s="461">
        <f t="shared" si="12"/>
        <v>108475.44632965425</v>
      </c>
      <c r="K71" s="461">
        <f t="shared" si="10"/>
        <v>19142.725822880166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5">
      <c r="A72" s="1012"/>
      <c r="B72" s="957"/>
      <c r="C72" s="467">
        <v>5.2</v>
      </c>
      <c r="D72" s="468"/>
      <c r="E72" s="457" t="s">
        <v>22</v>
      </c>
      <c r="F72" s="458">
        <v>178665.44101354817</v>
      </c>
      <c r="G72" s="458">
        <v>36328639.672754802</v>
      </c>
      <c r="H72" s="459">
        <f t="shared" si="11"/>
        <v>297775.73502258031</v>
      </c>
      <c r="I72" s="460">
        <v>0.85</v>
      </c>
      <c r="J72" s="461">
        <f t="shared" si="12"/>
        <v>253109.37476919327</v>
      </c>
      <c r="K72" s="461">
        <f t="shared" si="10"/>
        <v>44666.360253387043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5">
      <c r="A73" s="1012"/>
      <c r="B73" s="957"/>
      <c r="C73" s="467">
        <v>5.3</v>
      </c>
      <c r="D73" s="468"/>
      <c r="E73" s="457" t="s">
        <v>23</v>
      </c>
      <c r="F73" s="458">
        <v>204189.07544405505</v>
      </c>
      <c r="G73" s="458">
        <v>41518445.340291202</v>
      </c>
      <c r="H73" s="459">
        <f t="shared" si="11"/>
        <v>340315.12574009178</v>
      </c>
      <c r="I73" s="460">
        <v>0.85</v>
      </c>
      <c r="J73" s="461">
        <f t="shared" si="12"/>
        <v>289267.85687907803</v>
      </c>
      <c r="K73" s="461">
        <f t="shared" si="10"/>
        <v>51047.268861013756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" thickBot="1" x14ac:dyDescent="0.4">
      <c r="A74" s="1012"/>
      <c r="B74" s="957"/>
      <c r="C74" s="472">
        <v>5.4</v>
      </c>
      <c r="D74" s="473"/>
      <c r="E74" s="474" t="s">
        <v>24</v>
      </c>
      <c r="F74" s="475">
        <v>51047.268861013763</v>
      </c>
      <c r="G74" s="475">
        <v>10379611.335072801</v>
      </c>
      <c r="H74" s="476">
        <f t="shared" si="11"/>
        <v>85078.781435022946</v>
      </c>
      <c r="I74" s="460">
        <v>0.85</v>
      </c>
      <c r="J74" s="461">
        <f t="shared" si="12"/>
        <v>72316.964219769507</v>
      </c>
      <c r="K74" s="461">
        <f t="shared" si="10"/>
        <v>12761.817215253439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" thickBot="1" x14ac:dyDescent="0.4">
      <c r="A75" s="1012"/>
      <c r="B75" s="957"/>
      <c r="C75" s="1196" t="s">
        <v>585</v>
      </c>
      <c r="D75" s="1197"/>
      <c r="E75" s="1197"/>
      <c r="F75" s="477">
        <f>SUM(F50:F74)</f>
        <v>2364943.3492936166</v>
      </c>
      <c r="G75" s="477">
        <f t="shared" ref="G75:K75" si="13">SUM(G50:G74)</f>
        <v>442327674.56544709</v>
      </c>
      <c r="H75" s="478">
        <f t="shared" si="13"/>
        <v>3815198.0200000005</v>
      </c>
      <c r="I75" s="479"/>
      <c r="J75" s="480">
        <f t="shared" si="13"/>
        <v>3647695.8077352932</v>
      </c>
      <c r="K75" s="480">
        <f t="shared" si="13"/>
        <v>167502.21226470609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65" customHeight="1" x14ac:dyDescent="0.35">
      <c r="A76" s="1012"/>
      <c r="B76" s="957"/>
      <c r="C76" s="1187" t="s">
        <v>568</v>
      </c>
      <c r="D76" s="1188"/>
      <c r="E76" s="1189"/>
      <c r="F76" s="481"/>
      <c r="G76" s="481"/>
      <c r="H76" s="482"/>
      <c r="I76" s="460"/>
      <c r="J76" s="461"/>
      <c r="K76" s="46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65" customHeight="1" x14ac:dyDescent="0.35">
      <c r="A77" s="1012"/>
      <c r="B77" s="957"/>
      <c r="C77" s="467">
        <v>1</v>
      </c>
      <c r="D77" s="468"/>
      <c r="E77" s="483" t="s">
        <v>29</v>
      </c>
      <c r="F77" s="484"/>
      <c r="G77" s="484"/>
      <c r="H77" s="485"/>
      <c r="I77" s="829"/>
      <c r="J77" s="461"/>
      <c r="K77" s="46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5">
      <c r="A78" s="1012"/>
      <c r="B78" s="957"/>
      <c r="C78" s="467"/>
      <c r="D78" s="468"/>
      <c r="E78" s="457" t="s">
        <v>30</v>
      </c>
      <c r="F78" s="458"/>
      <c r="G78" s="458"/>
      <c r="H78" s="486"/>
      <c r="I78" s="829"/>
      <c r="J78" s="461"/>
      <c r="K78" s="46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58" x14ac:dyDescent="0.35">
      <c r="A79" s="1012"/>
      <c r="B79" s="957"/>
      <c r="C79" s="467"/>
      <c r="D79" s="468"/>
      <c r="E79" s="457" t="s">
        <v>542</v>
      </c>
      <c r="F79" s="458">
        <v>224190.62639999998</v>
      </c>
      <c r="G79" s="458">
        <v>45585427.368000001</v>
      </c>
      <c r="H79" s="459">
        <v>373651.04399999999</v>
      </c>
      <c r="I79" s="246"/>
      <c r="J79" s="461"/>
      <c r="K79" s="46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29" x14ac:dyDescent="0.35">
      <c r="A80" s="1012"/>
      <c r="B80" s="957"/>
      <c r="C80" s="467"/>
      <c r="D80" s="468"/>
      <c r="E80" s="457" t="s">
        <v>31</v>
      </c>
      <c r="F80" s="458">
        <v>0</v>
      </c>
      <c r="G80" s="458">
        <v>0</v>
      </c>
      <c r="H80" s="459">
        <v>0</v>
      </c>
      <c r="I80" s="246"/>
      <c r="J80" s="461"/>
      <c r="K80" s="46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43.5" x14ac:dyDescent="0.35">
      <c r="A81" s="1012"/>
      <c r="B81" s="957"/>
      <c r="C81" s="467"/>
      <c r="D81" s="468"/>
      <c r="E81" s="457" t="s">
        <v>543</v>
      </c>
      <c r="F81" s="458">
        <v>410547.15112786886</v>
      </c>
      <c r="G81" s="458">
        <v>83477920.729333326</v>
      </c>
      <c r="H81" s="459">
        <v>684245.25187978148</v>
      </c>
      <c r="I81" s="246"/>
      <c r="J81" s="461"/>
      <c r="K81" s="46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5">
      <c r="A82" s="1012"/>
      <c r="B82" s="957"/>
      <c r="C82" s="467"/>
      <c r="D82" s="468"/>
      <c r="E82" s="457" t="s">
        <v>32</v>
      </c>
      <c r="F82" s="458">
        <v>0</v>
      </c>
      <c r="G82" s="458">
        <v>0</v>
      </c>
      <c r="H82" s="459">
        <v>0</v>
      </c>
      <c r="I82" s="246"/>
      <c r="J82" s="461"/>
      <c r="K82" s="46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29" x14ac:dyDescent="0.35">
      <c r="A83" s="1012"/>
      <c r="B83" s="957"/>
      <c r="C83" s="467"/>
      <c r="D83" s="468"/>
      <c r="E83" s="457" t="s">
        <v>544</v>
      </c>
      <c r="F83" s="458">
        <v>572.79999999999995</v>
      </c>
      <c r="G83" s="458">
        <v>137472</v>
      </c>
      <c r="H83" s="459">
        <v>1023.5278688524591</v>
      </c>
      <c r="I83" s="246"/>
      <c r="J83" s="461"/>
      <c r="K83" s="46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43.5" customHeight="1" x14ac:dyDescent="0.35">
      <c r="A84" s="1012"/>
      <c r="B84" s="957"/>
      <c r="C84" s="467"/>
      <c r="D84" s="468"/>
      <c r="E84" s="457" t="s">
        <v>541</v>
      </c>
      <c r="F84" s="458">
        <v>859.19999999999993</v>
      </c>
      <c r="G84" s="458">
        <v>206208</v>
      </c>
      <c r="H84" s="459">
        <v>1535.2918032786883</v>
      </c>
      <c r="I84" s="246"/>
      <c r="J84" s="461"/>
      <c r="K84" s="46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35">
      <c r="A85" s="1012"/>
      <c r="B85" s="957"/>
      <c r="C85" s="467"/>
      <c r="D85" s="468"/>
      <c r="E85" s="457"/>
      <c r="F85" s="458"/>
      <c r="G85" s="458"/>
      <c r="H85" s="459">
        <v>0</v>
      </c>
      <c r="I85" s="246"/>
      <c r="J85" s="461"/>
      <c r="K85" s="46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35">
      <c r="A86" s="1012"/>
      <c r="B86" s="957"/>
      <c r="C86" s="488">
        <v>3</v>
      </c>
      <c r="D86" s="489"/>
      <c r="E86" s="457" t="s">
        <v>33</v>
      </c>
      <c r="F86" s="458"/>
      <c r="G86" s="458"/>
      <c r="H86" s="459">
        <v>0</v>
      </c>
      <c r="I86" s="246"/>
      <c r="J86" s="461"/>
      <c r="K86" s="46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58" x14ac:dyDescent="0.35">
      <c r="A87" s="1012"/>
      <c r="B87" s="957"/>
      <c r="C87" s="467"/>
      <c r="D87" s="468"/>
      <c r="E87" s="457" t="s">
        <v>34</v>
      </c>
      <c r="F87" s="458">
        <v>5705.0879999999997</v>
      </c>
      <c r="G87" s="458">
        <v>1160034.56</v>
      </c>
      <c r="H87" s="459">
        <v>9508.48</v>
      </c>
      <c r="I87" s="460">
        <v>1</v>
      </c>
      <c r="J87" s="461">
        <f>I87*H87</f>
        <v>9508.48</v>
      </c>
      <c r="K87" s="461">
        <f>H87-I87</f>
        <v>9507.48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65" customHeight="1" x14ac:dyDescent="0.35">
      <c r="A88" s="1012"/>
      <c r="B88" s="957"/>
      <c r="C88" s="488">
        <v>3</v>
      </c>
      <c r="D88" s="489"/>
      <c r="E88" s="466" t="s">
        <v>35</v>
      </c>
      <c r="F88" s="458"/>
      <c r="G88" s="458"/>
      <c r="H88" s="459">
        <v>0</v>
      </c>
      <c r="I88" s="460"/>
      <c r="J88" s="461"/>
      <c r="K88" s="461">
        <f t="shared" ref="K88:K89" si="14">H88-I88</f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" thickBot="1" x14ac:dyDescent="0.4">
      <c r="A89" s="1012"/>
      <c r="B89" s="957"/>
      <c r="C89" s="472"/>
      <c r="D89" s="473"/>
      <c r="E89" s="474" t="s">
        <v>36</v>
      </c>
      <c r="F89" s="475">
        <v>296948.40266885242</v>
      </c>
      <c r="G89" s="475">
        <v>60379508.542666666</v>
      </c>
      <c r="H89" s="476">
        <v>494914.00444808742</v>
      </c>
      <c r="I89" s="487">
        <v>0</v>
      </c>
      <c r="J89" s="461"/>
      <c r="K89" s="461">
        <f t="shared" si="14"/>
        <v>494914.00444808742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65" customHeight="1" thickBot="1" x14ac:dyDescent="0.4">
      <c r="A90" s="1012"/>
      <c r="B90" s="957"/>
      <c r="C90" s="1190" t="s">
        <v>586</v>
      </c>
      <c r="D90" s="1191"/>
      <c r="E90" s="1192"/>
      <c r="F90" s="490">
        <f>SUM(F78:F89)</f>
        <v>938823.26819672133</v>
      </c>
      <c r="G90" s="490">
        <f t="shared" ref="G90:K90" si="15">SUM(G78:G89)</f>
        <v>190946571.19999999</v>
      </c>
      <c r="H90" s="491">
        <f t="shared" si="15"/>
        <v>1564877.6</v>
      </c>
      <c r="I90" s="479"/>
      <c r="J90" s="492">
        <f t="shared" si="15"/>
        <v>9508.48</v>
      </c>
      <c r="K90" s="492">
        <f t="shared" si="15"/>
        <v>504421.4844480874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" customHeight="1" thickBot="1" x14ac:dyDescent="0.4">
      <c r="A91" s="1012"/>
      <c r="B91" s="957"/>
      <c r="C91" s="1193" t="s">
        <v>563</v>
      </c>
      <c r="D91" s="1194"/>
      <c r="E91" s="1195"/>
      <c r="F91" s="185">
        <f>F90+F75</f>
        <v>3303766.6174903382</v>
      </c>
      <c r="G91" s="185">
        <f t="shared" ref="G91:K91" si="16">G90+G75</f>
        <v>633274245.76544714</v>
      </c>
      <c r="H91" s="206">
        <f t="shared" si="16"/>
        <v>5380075.620000001</v>
      </c>
      <c r="I91" s="247"/>
      <c r="J91" s="237">
        <f t="shared" si="16"/>
        <v>3657204.2877352932</v>
      </c>
      <c r="K91" s="237">
        <f t="shared" si="16"/>
        <v>671923.69671279355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65" customHeight="1" thickBot="1" x14ac:dyDescent="0.4">
      <c r="A92" s="1012"/>
      <c r="B92" s="958"/>
      <c r="C92" s="1165" t="s">
        <v>41</v>
      </c>
      <c r="D92" s="1166"/>
      <c r="E92" s="1167"/>
      <c r="F92" s="33">
        <f>F91+F48</f>
        <v>6473104.4025357468</v>
      </c>
      <c r="G92" s="33">
        <f t="shared" ref="G92:K92" si="17">G91+G48</f>
        <v>1324405674.6765974</v>
      </c>
      <c r="H92" s="208">
        <f>H91+H48</f>
        <v>10815418.090000002</v>
      </c>
      <c r="I92" s="247"/>
      <c r="J92" s="238">
        <f t="shared" si="17"/>
        <v>7471623.1974857906</v>
      </c>
      <c r="K92" s="238">
        <f t="shared" si="17"/>
        <v>1515598.7221622963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6.65" customHeight="1" thickBot="1" x14ac:dyDescent="0.4">
      <c r="A93" s="1012"/>
      <c r="C93" s="74"/>
      <c r="D93" s="74"/>
      <c r="F93" s="74"/>
      <c r="G93" s="74"/>
      <c r="H93" s="74"/>
      <c r="I93" s="20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35">
      <c r="A94" s="1012"/>
      <c r="B94" s="998" t="s">
        <v>565</v>
      </c>
      <c r="C94" s="119" t="s">
        <v>96</v>
      </c>
      <c r="D94" s="120"/>
      <c r="E94" s="121"/>
      <c r="F94" s="121"/>
      <c r="G94" s="121"/>
      <c r="H94" s="209"/>
      <c r="I94" s="199"/>
      <c r="J94" s="236">
        <f t="shared" si="12"/>
        <v>0</v>
      </c>
      <c r="K94" s="23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35">
      <c r="A95" s="1012"/>
      <c r="B95" s="999"/>
      <c r="C95" s="25">
        <v>1</v>
      </c>
      <c r="D95" s="54"/>
      <c r="E95" s="15" t="s">
        <v>95</v>
      </c>
      <c r="F95" s="17"/>
      <c r="G95" s="17"/>
      <c r="H95" s="23"/>
      <c r="I95" s="200"/>
      <c r="J95" s="233">
        <f t="shared" si="12"/>
        <v>0</v>
      </c>
      <c r="K95" s="2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35">
      <c r="A96" s="1012"/>
      <c r="B96" s="999"/>
      <c r="C96" s="111">
        <v>1</v>
      </c>
      <c r="D96" s="112"/>
      <c r="E96" s="77" t="s">
        <v>56</v>
      </c>
      <c r="F96" s="12"/>
      <c r="G96" s="12"/>
      <c r="H96" s="210"/>
      <c r="I96" s="200"/>
      <c r="J96" s="233">
        <f t="shared" si="12"/>
        <v>0</v>
      </c>
      <c r="K96" s="2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72.5" x14ac:dyDescent="0.35">
      <c r="A97" s="1012"/>
      <c r="B97" s="999"/>
      <c r="C97" s="27" t="s">
        <v>44</v>
      </c>
      <c r="D97" s="55"/>
      <c r="E97" s="5" t="s">
        <v>45</v>
      </c>
      <c r="F97" s="12">
        <v>310875.12</v>
      </c>
      <c r="G97" s="12">
        <v>63211274.399999999</v>
      </c>
      <c r="H97" s="210">
        <v>518125.19999999995</v>
      </c>
      <c r="I97" s="246"/>
      <c r="J97" s="233"/>
      <c r="K97" s="2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30.5" x14ac:dyDescent="0.35">
      <c r="A98" s="1012"/>
      <c r="B98" s="999"/>
      <c r="C98" s="27" t="s">
        <v>46</v>
      </c>
      <c r="D98" s="55"/>
      <c r="E98" s="5" t="s">
        <v>47</v>
      </c>
      <c r="F98" s="12">
        <v>145200</v>
      </c>
      <c r="G98" s="12">
        <v>29524000</v>
      </c>
      <c r="H98" s="210">
        <v>242000</v>
      </c>
      <c r="I98" s="246"/>
      <c r="J98" s="233"/>
      <c r="K98" s="2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87" x14ac:dyDescent="0.35">
      <c r="A99" s="1012"/>
      <c r="B99" s="999"/>
      <c r="C99" s="27" t="s">
        <v>48</v>
      </c>
      <c r="D99" s="55"/>
      <c r="E99" s="5" t="s">
        <v>49</v>
      </c>
      <c r="F99" s="12">
        <v>477000</v>
      </c>
      <c r="G99" s="12">
        <v>96990000</v>
      </c>
      <c r="H99" s="210">
        <v>795000</v>
      </c>
      <c r="I99" s="246"/>
      <c r="J99" s="233"/>
      <c r="K99" s="2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35">
      <c r="A100" s="1012"/>
      <c r="B100" s="999"/>
      <c r="C100" s="27" t="s">
        <v>50</v>
      </c>
      <c r="D100" s="55"/>
      <c r="E100" s="5" t="s">
        <v>51</v>
      </c>
      <c r="F100" s="12">
        <v>180000</v>
      </c>
      <c r="G100" s="12">
        <v>36600000</v>
      </c>
      <c r="H100" s="210">
        <v>300000</v>
      </c>
      <c r="I100" s="246"/>
      <c r="J100" s="233"/>
      <c r="K100" s="2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29" x14ac:dyDescent="0.35">
      <c r="A101" s="1012"/>
      <c r="B101" s="999"/>
      <c r="C101" s="27" t="s">
        <v>52</v>
      </c>
      <c r="D101" s="55"/>
      <c r="E101" s="5" t="s">
        <v>53</v>
      </c>
      <c r="F101" s="12">
        <v>180000</v>
      </c>
      <c r="G101" s="12">
        <v>36600000</v>
      </c>
      <c r="H101" s="210">
        <v>300000</v>
      </c>
      <c r="I101" s="246"/>
      <c r="J101" s="233"/>
      <c r="K101" s="2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29" x14ac:dyDescent="0.35">
      <c r="A102" s="1012"/>
      <c r="B102" s="999"/>
      <c r="C102" s="27" t="s">
        <v>54</v>
      </c>
      <c r="D102" s="55"/>
      <c r="E102" s="5" t="s">
        <v>55</v>
      </c>
      <c r="F102" s="12">
        <v>72000</v>
      </c>
      <c r="G102" s="12">
        <v>14640000</v>
      </c>
      <c r="H102" s="210">
        <v>120000</v>
      </c>
      <c r="I102" s="246"/>
      <c r="J102" s="233"/>
      <c r="K102" s="2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35">
      <c r="A103" s="1012"/>
      <c r="B103" s="999"/>
      <c r="C103" s="111"/>
      <c r="D103" s="112"/>
      <c r="E103" s="7" t="s">
        <v>57</v>
      </c>
      <c r="F103" s="20">
        <f>SUM(F97:F102)</f>
        <v>1365075.12</v>
      </c>
      <c r="G103" s="20">
        <f t="shared" ref="G103:K103" si="18">SUM(G97:G102)</f>
        <v>277565274.39999998</v>
      </c>
      <c r="H103" s="211">
        <f t="shared" si="18"/>
        <v>2275125.2000000002</v>
      </c>
      <c r="I103" s="829"/>
      <c r="J103" s="239">
        <f t="shared" si="18"/>
        <v>0</v>
      </c>
      <c r="K103" s="239">
        <f t="shared" si="18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29" x14ac:dyDescent="0.35">
      <c r="A104" s="1012"/>
      <c r="B104" s="999"/>
      <c r="C104" s="25">
        <v>1.2</v>
      </c>
      <c r="D104" s="54"/>
      <c r="E104" s="5" t="s">
        <v>58</v>
      </c>
      <c r="F104" s="12"/>
      <c r="G104" s="12"/>
      <c r="H104" s="210"/>
      <c r="I104" s="829"/>
      <c r="J104" s="233">
        <f t="shared" si="12"/>
        <v>0</v>
      </c>
      <c r="K104" s="2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65.150000000000006" customHeight="1" x14ac:dyDescent="0.35">
      <c r="A105" s="1012"/>
      <c r="B105" s="999"/>
      <c r="C105" s="27" t="s">
        <v>67</v>
      </c>
      <c r="D105" s="55"/>
      <c r="E105" s="9" t="s">
        <v>59</v>
      </c>
      <c r="F105" s="21">
        <v>362687.63999999996</v>
      </c>
      <c r="G105" s="21">
        <v>73746486.799999997</v>
      </c>
      <c r="H105" s="212">
        <v>604479.39999999991</v>
      </c>
      <c r="I105" s="829"/>
      <c r="J105" s="233"/>
      <c r="K105" s="2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87" x14ac:dyDescent="0.35">
      <c r="A106" s="1012"/>
      <c r="B106" s="999"/>
      <c r="C106" s="27" t="s">
        <v>68</v>
      </c>
      <c r="D106" s="55"/>
      <c r="E106" s="5" t="s">
        <v>49</v>
      </c>
      <c r="F106" s="21">
        <v>556500</v>
      </c>
      <c r="G106" s="21">
        <v>113155000</v>
      </c>
      <c r="H106" s="212">
        <v>927500</v>
      </c>
      <c r="I106" s="829"/>
      <c r="J106" s="233"/>
      <c r="K106" s="2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35">
      <c r="A107" s="1012"/>
      <c r="B107" s="999"/>
      <c r="C107" s="27" t="s">
        <v>68</v>
      </c>
      <c r="D107" s="55"/>
      <c r="E107" s="5" t="s">
        <v>51</v>
      </c>
      <c r="F107" s="21">
        <v>210000</v>
      </c>
      <c r="G107" s="21">
        <v>42700000</v>
      </c>
      <c r="H107" s="212">
        <v>350000</v>
      </c>
      <c r="I107" s="829"/>
      <c r="J107" s="233"/>
      <c r="K107" s="2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29" x14ac:dyDescent="0.35">
      <c r="A108" s="1012"/>
      <c r="B108" s="999"/>
      <c r="C108" s="27" t="s">
        <v>69</v>
      </c>
      <c r="D108" s="55"/>
      <c r="E108" s="5" t="s">
        <v>53</v>
      </c>
      <c r="F108" s="21">
        <v>210000</v>
      </c>
      <c r="G108" s="21">
        <v>42700000</v>
      </c>
      <c r="H108" s="212">
        <v>350000</v>
      </c>
      <c r="I108" s="829"/>
      <c r="J108" s="233"/>
      <c r="K108" s="2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29" x14ac:dyDescent="0.35">
      <c r="A109" s="1012"/>
      <c r="B109" s="999"/>
      <c r="C109" s="27" t="s">
        <v>68</v>
      </c>
      <c r="D109" s="55"/>
      <c r="E109" s="5" t="s">
        <v>60</v>
      </c>
      <c r="F109" s="21">
        <v>0</v>
      </c>
      <c r="G109" s="21">
        <v>0</v>
      </c>
      <c r="H109" s="212">
        <v>0</v>
      </c>
      <c r="I109" s="829"/>
      <c r="J109" s="233"/>
      <c r="K109" s="2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29" x14ac:dyDescent="0.35">
      <c r="A110" s="1012"/>
      <c r="B110" s="999"/>
      <c r="C110" s="27" t="s">
        <v>70</v>
      </c>
      <c r="D110" s="55"/>
      <c r="E110" s="122" t="s">
        <v>61</v>
      </c>
      <c r="F110" s="21">
        <v>20064.239999999998</v>
      </c>
      <c r="G110" s="21">
        <v>4079728.8</v>
      </c>
      <c r="H110" s="212">
        <v>33440.399999999994</v>
      </c>
      <c r="I110" s="829"/>
      <c r="J110" s="233"/>
      <c r="K110" s="2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87" x14ac:dyDescent="0.35">
      <c r="A111" s="1012"/>
      <c r="B111" s="999"/>
      <c r="C111" s="27" t="s">
        <v>71</v>
      </c>
      <c r="D111" s="55"/>
      <c r="E111" s="122" t="s">
        <v>62</v>
      </c>
      <c r="F111" s="21">
        <v>20064.239999999998</v>
      </c>
      <c r="G111" s="21">
        <v>4079728.8</v>
      </c>
      <c r="H111" s="212">
        <v>33440.399999999994</v>
      </c>
      <c r="I111" s="829"/>
      <c r="J111" s="233"/>
      <c r="K111" s="23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29" x14ac:dyDescent="0.35">
      <c r="A112" s="1012"/>
      <c r="B112" s="999"/>
      <c r="C112" s="27" t="s">
        <v>72</v>
      </c>
      <c r="D112" s="55"/>
      <c r="E112" s="122" t="s">
        <v>63</v>
      </c>
      <c r="F112" s="21">
        <v>20064.239999999998</v>
      </c>
      <c r="G112" s="21">
        <v>4079728.8</v>
      </c>
      <c r="H112" s="212">
        <v>33440.399999999994</v>
      </c>
      <c r="I112" s="829"/>
      <c r="J112" s="233"/>
      <c r="K112" s="2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29" x14ac:dyDescent="0.35">
      <c r="A113" s="1012"/>
      <c r="B113" s="999"/>
      <c r="C113" s="27" t="s">
        <v>73</v>
      </c>
      <c r="D113" s="55"/>
      <c r="E113" s="122" t="s">
        <v>64</v>
      </c>
      <c r="F113" s="21">
        <v>20064.239999999998</v>
      </c>
      <c r="G113" s="21">
        <v>4079728.8</v>
      </c>
      <c r="H113" s="212">
        <v>33440.399999999994</v>
      </c>
      <c r="I113" s="829"/>
      <c r="J113" s="233"/>
      <c r="K113" s="2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29" x14ac:dyDescent="0.35">
      <c r="A114" s="1012"/>
      <c r="B114" s="999"/>
      <c r="C114" s="28" t="s">
        <v>74</v>
      </c>
      <c r="D114" s="56"/>
      <c r="E114" s="10" t="s">
        <v>65</v>
      </c>
      <c r="F114" s="21">
        <v>20064.239999999998</v>
      </c>
      <c r="G114" s="21">
        <v>4079728.8</v>
      </c>
      <c r="H114" s="212">
        <v>33440.399999999994</v>
      </c>
      <c r="I114" s="829"/>
      <c r="J114" s="233"/>
      <c r="K114" s="2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29" x14ac:dyDescent="0.35">
      <c r="A115" s="1012"/>
      <c r="B115" s="999"/>
      <c r="C115" s="27" t="s">
        <v>69</v>
      </c>
      <c r="D115" s="55"/>
      <c r="E115" s="5" t="s">
        <v>66</v>
      </c>
      <c r="F115" s="21">
        <v>84000</v>
      </c>
      <c r="G115" s="21">
        <v>17080000</v>
      </c>
      <c r="H115" s="212">
        <v>140000</v>
      </c>
      <c r="I115" s="829"/>
      <c r="J115" s="233"/>
      <c r="K115" s="23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35">
      <c r="A116" s="1012"/>
      <c r="B116" s="999"/>
      <c r="C116" s="111"/>
      <c r="D116" s="112"/>
      <c r="E116" s="7" t="s">
        <v>75</v>
      </c>
      <c r="F116" s="20">
        <f>SUM(F105:F115)</f>
        <v>1523508.8399999999</v>
      </c>
      <c r="G116" s="20">
        <f t="shared" ref="G116:K116" si="19">SUM(G105:G115)</f>
        <v>309780130.80000007</v>
      </c>
      <c r="H116" s="211">
        <f t="shared" si="19"/>
        <v>2539181.3999999994</v>
      </c>
      <c r="I116" s="829"/>
      <c r="J116" s="239">
        <f t="shared" si="19"/>
        <v>0</v>
      </c>
      <c r="K116" s="239">
        <f t="shared" si="19"/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29" x14ac:dyDescent="0.35">
      <c r="A117" s="1012"/>
      <c r="B117" s="999"/>
      <c r="C117" s="25">
        <v>1.3</v>
      </c>
      <c r="D117" s="54"/>
      <c r="E117" s="15" t="s">
        <v>76</v>
      </c>
      <c r="F117" s="22"/>
      <c r="G117" s="22"/>
      <c r="H117" s="213"/>
      <c r="I117" s="829"/>
      <c r="J117" s="233">
        <f t="shared" si="12"/>
        <v>0</v>
      </c>
      <c r="K117" s="23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61.5" customHeight="1" x14ac:dyDescent="0.35">
      <c r="A118" s="1012"/>
      <c r="B118" s="999"/>
      <c r="C118" s="29" t="s">
        <v>77</v>
      </c>
      <c r="D118" s="57"/>
      <c r="E118" s="9" t="s">
        <v>78</v>
      </c>
      <c r="F118" s="21">
        <v>227975.08799999999</v>
      </c>
      <c r="G118" s="21">
        <v>46354934.560000002</v>
      </c>
      <c r="H118" s="212">
        <v>379958.48</v>
      </c>
      <c r="I118" s="829"/>
      <c r="J118" s="233">
        <f t="shared" si="12"/>
        <v>0</v>
      </c>
      <c r="K118" s="23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30.5" x14ac:dyDescent="0.35">
      <c r="A119" s="1012"/>
      <c r="B119" s="999"/>
      <c r="C119" s="29"/>
      <c r="D119" s="57"/>
      <c r="E119" s="5" t="s">
        <v>47</v>
      </c>
      <c r="F119" s="21">
        <v>145200</v>
      </c>
      <c r="G119" s="21">
        <v>29524000</v>
      </c>
      <c r="H119" s="212">
        <v>242000</v>
      </c>
      <c r="I119" s="829"/>
      <c r="J119" s="233">
        <f t="shared" si="12"/>
        <v>0</v>
      </c>
      <c r="K119" s="23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87" x14ac:dyDescent="0.35">
      <c r="A120" s="1012"/>
      <c r="B120" s="999"/>
      <c r="C120" s="29"/>
      <c r="D120" s="57"/>
      <c r="E120" s="5" t="s">
        <v>49</v>
      </c>
      <c r="F120" s="21">
        <v>349800</v>
      </c>
      <c r="G120" s="21">
        <v>71126000</v>
      </c>
      <c r="H120" s="212">
        <v>583000</v>
      </c>
      <c r="I120" s="829"/>
      <c r="J120" s="233">
        <f t="shared" si="12"/>
        <v>0</v>
      </c>
      <c r="K120" s="23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35">
      <c r="A121" s="1012"/>
      <c r="B121" s="999"/>
      <c r="C121" s="29" t="s">
        <v>79</v>
      </c>
      <c r="D121" s="57"/>
      <c r="E121" s="5" t="s">
        <v>51</v>
      </c>
      <c r="F121" s="21">
        <v>132000</v>
      </c>
      <c r="G121" s="21">
        <v>26840000</v>
      </c>
      <c r="H121" s="212">
        <v>220000</v>
      </c>
      <c r="I121" s="829"/>
      <c r="J121" s="233">
        <f t="shared" si="12"/>
        <v>0</v>
      </c>
      <c r="K121" s="23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29" x14ac:dyDescent="0.35">
      <c r="A122" s="1012"/>
      <c r="B122" s="999"/>
      <c r="C122" s="29" t="s">
        <v>80</v>
      </c>
      <c r="D122" s="57"/>
      <c r="E122" s="5" t="s">
        <v>53</v>
      </c>
      <c r="F122" s="21">
        <v>132000</v>
      </c>
      <c r="G122" s="21">
        <v>26840000</v>
      </c>
      <c r="H122" s="212">
        <v>220000</v>
      </c>
      <c r="I122" s="829"/>
      <c r="J122" s="233">
        <f t="shared" si="12"/>
        <v>0</v>
      </c>
      <c r="K122" s="23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29" x14ac:dyDescent="0.35">
      <c r="A123" s="1012"/>
      <c r="B123" s="999"/>
      <c r="C123" s="29" t="s">
        <v>81</v>
      </c>
      <c r="D123" s="57"/>
      <c r="E123" s="5" t="s">
        <v>82</v>
      </c>
      <c r="F123" s="21">
        <v>52800</v>
      </c>
      <c r="G123" s="21">
        <v>10736000</v>
      </c>
      <c r="H123" s="212">
        <v>88000</v>
      </c>
      <c r="I123" s="829"/>
      <c r="J123" s="233">
        <f t="shared" si="12"/>
        <v>0</v>
      </c>
      <c r="K123" s="23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35">
      <c r="A124" s="1012"/>
      <c r="B124" s="999"/>
      <c r="C124" s="30"/>
      <c r="D124" s="58"/>
      <c r="E124" s="7" t="s">
        <v>57</v>
      </c>
      <c r="F124" s="20">
        <f>SUM(F118:F123)</f>
        <v>1039775.088</v>
      </c>
      <c r="G124" s="20">
        <f t="shared" ref="G124:K124" si="20">SUM(G118:G123)</f>
        <v>211420934.56</v>
      </c>
      <c r="H124" s="211">
        <f t="shared" si="20"/>
        <v>1732958.48</v>
      </c>
      <c r="I124" s="200"/>
      <c r="J124" s="239">
        <f t="shared" si="20"/>
        <v>0</v>
      </c>
      <c r="K124" s="239">
        <f t="shared" si="20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35">
      <c r="A125" s="1012"/>
      <c r="B125" s="999"/>
      <c r="C125" s="25">
        <v>1.4</v>
      </c>
      <c r="D125" s="54"/>
      <c r="E125" s="15" t="s">
        <v>83</v>
      </c>
      <c r="F125" s="152"/>
      <c r="G125" s="152"/>
      <c r="H125" s="214"/>
      <c r="I125" s="200"/>
      <c r="J125" s="233">
        <f t="shared" si="12"/>
        <v>0</v>
      </c>
      <c r="K125" s="23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54" customHeight="1" x14ac:dyDescent="0.35">
      <c r="A126" s="1012"/>
      <c r="B126" s="999"/>
      <c r="C126" s="29" t="s">
        <v>84</v>
      </c>
      <c r="D126" s="57"/>
      <c r="E126" s="9" t="s">
        <v>85</v>
      </c>
      <c r="F126" s="12">
        <v>186525.07199999999</v>
      </c>
      <c r="G126" s="12">
        <v>37926764.640000001</v>
      </c>
      <c r="H126" s="210">
        <v>310875.12</v>
      </c>
      <c r="I126" s="200"/>
      <c r="J126" s="233">
        <f t="shared" si="12"/>
        <v>0</v>
      </c>
      <c r="K126" s="233">
        <f>H126-J126</f>
        <v>310875.12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87" x14ac:dyDescent="0.35">
      <c r="A127" s="1012"/>
      <c r="B127" s="999"/>
      <c r="C127" s="29"/>
      <c r="D127" s="57"/>
      <c r="E127" s="5" t="s">
        <v>49</v>
      </c>
      <c r="F127" s="12">
        <v>286200</v>
      </c>
      <c r="G127" s="12">
        <v>58194000</v>
      </c>
      <c r="H127" s="210">
        <v>477000</v>
      </c>
      <c r="I127" s="200"/>
      <c r="J127" s="233">
        <f t="shared" si="12"/>
        <v>0</v>
      </c>
      <c r="K127" s="233">
        <f t="shared" ref="K127:K136" si="21">H127-J127</f>
        <v>477000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35">
      <c r="A128" s="1012"/>
      <c r="B128" s="999"/>
      <c r="C128" s="29" t="s">
        <v>86</v>
      </c>
      <c r="D128" s="57"/>
      <c r="E128" s="5" t="s">
        <v>51</v>
      </c>
      <c r="F128" s="12">
        <v>108000</v>
      </c>
      <c r="G128" s="12">
        <v>21960000</v>
      </c>
      <c r="H128" s="210">
        <v>180000</v>
      </c>
      <c r="I128" s="200"/>
      <c r="J128" s="233">
        <f t="shared" si="12"/>
        <v>0</v>
      </c>
      <c r="K128" s="233">
        <f t="shared" si="21"/>
        <v>180000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29" x14ac:dyDescent="0.35">
      <c r="A129" s="1012"/>
      <c r="B129" s="999"/>
      <c r="C129" s="29" t="s">
        <v>87</v>
      </c>
      <c r="D129" s="57"/>
      <c r="E129" s="5" t="s">
        <v>53</v>
      </c>
      <c r="F129" s="12">
        <v>108000</v>
      </c>
      <c r="G129" s="12">
        <v>21960000</v>
      </c>
      <c r="H129" s="210">
        <v>180000</v>
      </c>
      <c r="I129" s="200"/>
      <c r="J129" s="233">
        <f t="shared" si="12"/>
        <v>0</v>
      </c>
      <c r="K129" s="233">
        <f t="shared" si="21"/>
        <v>180000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29" x14ac:dyDescent="0.35">
      <c r="A130" s="1012"/>
      <c r="B130" s="999"/>
      <c r="C130" s="29" t="s">
        <v>88</v>
      </c>
      <c r="D130" s="57"/>
      <c r="E130" s="5" t="s">
        <v>60</v>
      </c>
      <c r="F130" s="12">
        <v>0</v>
      </c>
      <c r="G130" s="12">
        <v>0</v>
      </c>
      <c r="H130" s="210">
        <v>0</v>
      </c>
      <c r="I130" s="200"/>
      <c r="J130" s="233">
        <f t="shared" si="12"/>
        <v>0</v>
      </c>
      <c r="K130" s="233">
        <f t="shared" si="2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29" x14ac:dyDescent="0.35">
      <c r="A131" s="1012"/>
      <c r="B131" s="999"/>
      <c r="C131" s="29" t="s">
        <v>89</v>
      </c>
      <c r="D131" s="57"/>
      <c r="E131" s="123" t="s">
        <v>61</v>
      </c>
      <c r="F131" s="12">
        <v>10318.751999999999</v>
      </c>
      <c r="G131" s="12">
        <v>2098146.2399999998</v>
      </c>
      <c r="H131" s="210">
        <v>17197.919999999998</v>
      </c>
      <c r="I131" s="200"/>
      <c r="J131" s="233">
        <f t="shared" si="12"/>
        <v>0</v>
      </c>
      <c r="K131" s="233">
        <f t="shared" si="21"/>
        <v>17197.919999999998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87" x14ac:dyDescent="0.35">
      <c r="A132" s="1012"/>
      <c r="B132" s="999"/>
      <c r="C132" s="29" t="s">
        <v>90</v>
      </c>
      <c r="D132" s="57"/>
      <c r="E132" s="123" t="s">
        <v>62</v>
      </c>
      <c r="F132" s="12">
        <v>10318.751999999999</v>
      </c>
      <c r="G132" s="12">
        <v>2098146.2399999998</v>
      </c>
      <c r="H132" s="210">
        <v>17197.919999999998</v>
      </c>
      <c r="I132" s="200"/>
      <c r="J132" s="233">
        <f t="shared" si="12"/>
        <v>0</v>
      </c>
      <c r="K132" s="233">
        <f t="shared" si="21"/>
        <v>17197.919999999998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29" x14ac:dyDescent="0.35">
      <c r="A133" s="1012"/>
      <c r="B133" s="999"/>
      <c r="C133" s="29" t="s">
        <v>91</v>
      </c>
      <c r="D133" s="57"/>
      <c r="E133" s="123" t="s">
        <v>63</v>
      </c>
      <c r="F133" s="12">
        <v>10318.751999999999</v>
      </c>
      <c r="G133" s="12">
        <v>2098146.2399999998</v>
      </c>
      <c r="H133" s="210">
        <v>17197.919999999998</v>
      </c>
      <c r="I133" s="200"/>
      <c r="J133" s="233">
        <f t="shared" ref="J133:J198" si="22">I133*H133</f>
        <v>0</v>
      </c>
      <c r="K133" s="233">
        <f>H133-J133</f>
        <v>17197.919999999998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29" x14ac:dyDescent="0.35">
      <c r="A134" s="1012"/>
      <c r="B134" s="999"/>
      <c r="C134" s="29" t="s">
        <v>92</v>
      </c>
      <c r="D134" s="57"/>
      <c r="E134" s="123" t="s">
        <v>64</v>
      </c>
      <c r="F134" s="12">
        <v>10318.751999999999</v>
      </c>
      <c r="G134" s="12">
        <v>2098146.2399999998</v>
      </c>
      <c r="H134" s="210">
        <v>17197.919999999998</v>
      </c>
      <c r="I134" s="200"/>
      <c r="J134" s="233">
        <f t="shared" si="22"/>
        <v>0</v>
      </c>
      <c r="K134" s="233">
        <f t="shared" si="21"/>
        <v>17197.919999999998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29" x14ac:dyDescent="0.35">
      <c r="A135" s="1012"/>
      <c r="B135" s="999"/>
      <c r="C135" s="29" t="s">
        <v>93</v>
      </c>
      <c r="D135" s="57"/>
      <c r="E135" s="123" t="s">
        <v>65</v>
      </c>
      <c r="F135" s="12">
        <v>10318.751999999999</v>
      </c>
      <c r="G135" s="12">
        <v>2098146.2399999998</v>
      </c>
      <c r="H135" s="210">
        <v>17197.919999999998</v>
      </c>
      <c r="I135" s="200"/>
      <c r="J135" s="233">
        <f t="shared" si="22"/>
        <v>0</v>
      </c>
      <c r="K135" s="233">
        <f t="shared" si="21"/>
        <v>17197.919999999998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29" x14ac:dyDescent="0.35">
      <c r="A136" s="1012"/>
      <c r="B136" s="999"/>
      <c r="C136" s="29" t="s">
        <v>94</v>
      </c>
      <c r="D136" s="57"/>
      <c r="E136" s="5" t="s">
        <v>66</v>
      </c>
      <c r="F136" s="12">
        <v>43200</v>
      </c>
      <c r="G136" s="12">
        <v>8784000</v>
      </c>
      <c r="H136" s="210">
        <v>72000</v>
      </c>
      <c r="I136" s="200"/>
      <c r="J136" s="233">
        <f t="shared" si="22"/>
        <v>0</v>
      </c>
      <c r="K136" s="233">
        <f t="shared" si="21"/>
        <v>72000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" thickBot="1" x14ac:dyDescent="0.4">
      <c r="A137" s="1012"/>
      <c r="B137" s="999"/>
      <c r="C137" s="190"/>
      <c r="D137" s="191"/>
      <c r="E137" s="192" t="s">
        <v>57</v>
      </c>
      <c r="F137" s="186">
        <f>SUM(F126:F136)</f>
        <v>783518.83199999982</v>
      </c>
      <c r="G137" s="186">
        <f t="shared" ref="G137" si="23">SUM(G126:G136)</f>
        <v>159315495.84000003</v>
      </c>
      <c r="H137" s="215">
        <f>SUM(H126:H136)</f>
        <v>1305864.7199999997</v>
      </c>
      <c r="I137" s="200"/>
      <c r="J137" s="240">
        <f>SUM(J126:J136)</f>
        <v>0</v>
      </c>
      <c r="K137" s="240">
        <f>SUM(K126:K136)</f>
        <v>1305864.7199999997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" thickBot="1" x14ac:dyDescent="0.4">
      <c r="A138" s="1012"/>
      <c r="B138" s="999"/>
      <c r="C138" s="1001" t="s">
        <v>564</v>
      </c>
      <c r="D138" s="1002"/>
      <c r="E138" s="1002"/>
      <c r="F138" s="188">
        <f>F137+F124+F116+F103</f>
        <v>4711877.88</v>
      </c>
      <c r="G138" s="189">
        <f t="shared" ref="G138:K138" si="24">G137+G124+G116+G103</f>
        <v>958081835.60000002</v>
      </c>
      <c r="H138" s="216">
        <f t="shared" si="24"/>
        <v>7853129.7999999998</v>
      </c>
      <c r="I138" s="248">
        <f t="shared" si="24"/>
        <v>0</v>
      </c>
      <c r="J138" s="241">
        <f t="shared" si="24"/>
        <v>0</v>
      </c>
      <c r="K138" s="241">
        <f t="shared" si="24"/>
        <v>1305864.7199999997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35">
      <c r="A139" s="1012"/>
      <c r="B139" s="999"/>
      <c r="C139" s="193" t="s">
        <v>118</v>
      </c>
      <c r="D139" s="194"/>
      <c r="E139" s="187"/>
      <c r="F139" s="187"/>
      <c r="G139" s="187"/>
      <c r="H139" s="217"/>
      <c r="I139" s="200"/>
      <c r="J139" s="233">
        <f t="shared" si="22"/>
        <v>0</v>
      </c>
      <c r="K139" s="23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29" x14ac:dyDescent="0.35">
      <c r="A140" s="1012"/>
      <c r="B140" s="999"/>
      <c r="C140" s="25">
        <v>3.1</v>
      </c>
      <c r="D140" s="54"/>
      <c r="E140" s="15" t="s">
        <v>117</v>
      </c>
      <c r="F140" s="17"/>
      <c r="G140" s="17"/>
      <c r="H140" s="23"/>
      <c r="I140" s="829"/>
      <c r="J140" s="233">
        <f t="shared" si="22"/>
        <v>0</v>
      </c>
      <c r="K140" s="23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72.5" x14ac:dyDescent="0.35">
      <c r="A141" s="1012"/>
      <c r="B141" s="999"/>
      <c r="C141" s="4" t="s">
        <v>97</v>
      </c>
      <c r="D141" s="59"/>
      <c r="E141" s="5" t="s">
        <v>98</v>
      </c>
      <c r="F141" s="12">
        <v>310875.12</v>
      </c>
      <c r="G141" s="12">
        <v>63211274.399999999</v>
      </c>
      <c r="H141" s="210">
        <v>518125.19999999995</v>
      </c>
      <c r="I141" s="829"/>
      <c r="J141" s="233">
        <f t="shared" si="22"/>
        <v>0</v>
      </c>
      <c r="K141" s="23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72.5" x14ac:dyDescent="0.35">
      <c r="A142" s="1012"/>
      <c r="B142" s="999"/>
      <c r="C142" s="4" t="s">
        <v>99</v>
      </c>
      <c r="D142" s="59"/>
      <c r="E142" s="5" t="s">
        <v>100</v>
      </c>
      <c r="F142" s="12">
        <v>128400</v>
      </c>
      <c r="G142" s="12">
        <v>26108000</v>
      </c>
      <c r="H142" s="210">
        <v>214000</v>
      </c>
      <c r="I142" s="829"/>
      <c r="J142" s="233">
        <f t="shared" si="22"/>
        <v>0</v>
      </c>
      <c r="K142" s="23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29" x14ac:dyDescent="0.35">
      <c r="A143" s="1012"/>
      <c r="B143" s="999"/>
      <c r="C143" s="4" t="s">
        <v>101</v>
      </c>
      <c r="D143" s="59"/>
      <c r="E143" s="5" t="s">
        <v>102</v>
      </c>
      <c r="F143" s="12">
        <v>417600</v>
      </c>
      <c r="G143" s="12">
        <v>84912000</v>
      </c>
      <c r="H143" s="210">
        <v>696000</v>
      </c>
      <c r="I143" s="829"/>
      <c r="J143" s="233">
        <f t="shared" si="22"/>
        <v>0</v>
      </c>
      <c r="K143" s="23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35">
      <c r="A144" s="1012"/>
      <c r="B144" s="999"/>
      <c r="C144" s="4" t="s">
        <v>103</v>
      </c>
      <c r="D144" s="59"/>
      <c r="E144" s="5" t="s">
        <v>51</v>
      </c>
      <c r="F144" s="12">
        <v>180000</v>
      </c>
      <c r="G144" s="12">
        <v>36600000</v>
      </c>
      <c r="H144" s="210">
        <v>300000</v>
      </c>
      <c r="I144" s="829"/>
      <c r="J144" s="233">
        <f t="shared" si="22"/>
        <v>0</v>
      </c>
      <c r="K144" s="23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29" x14ac:dyDescent="0.35">
      <c r="A145" s="1012"/>
      <c r="B145" s="999"/>
      <c r="C145" s="4" t="s">
        <v>104</v>
      </c>
      <c r="D145" s="59"/>
      <c r="E145" s="5" t="s">
        <v>53</v>
      </c>
      <c r="F145" s="12">
        <v>180000</v>
      </c>
      <c r="G145" s="12">
        <v>36600000</v>
      </c>
      <c r="H145" s="210">
        <v>300000</v>
      </c>
      <c r="I145" s="829"/>
      <c r="J145" s="233">
        <f t="shared" si="22"/>
        <v>0</v>
      </c>
      <c r="K145" s="23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29" x14ac:dyDescent="0.35">
      <c r="A146" s="1012"/>
      <c r="B146" s="999"/>
      <c r="C146" s="4" t="s">
        <v>105</v>
      </c>
      <c r="D146" s="59"/>
      <c r="E146" s="5" t="s">
        <v>55</v>
      </c>
      <c r="F146" s="12">
        <v>72000</v>
      </c>
      <c r="G146" s="12">
        <v>14640000</v>
      </c>
      <c r="H146" s="210">
        <v>120000</v>
      </c>
      <c r="I146" s="829"/>
      <c r="J146" s="233">
        <f t="shared" si="22"/>
        <v>0</v>
      </c>
      <c r="K146" s="23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35">
      <c r="A147" s="1012"/>
      <c r="B147" s="999"/>
      <c r="C147" s="4"/>
      <c r="D147" s="59"/>
      <c r="E147" s="7" t="s">
        <v>106</v>
      </c>
      <c r="F147" s="20">
        <f>SUM(F141:F146)</f>
        <v>1288875.1200000001</v>
      </c>
      <c r="G147" s="20">
        <f t="shared" ref="G147:J147" si="25">SUM(G141:G146)</f>
        <v>262071274.40000001</v>
      </c>
      <c r="H147" s="211">
        <f t="shared" si="25"/>
        <v>2148125.2000000002</v>
      </c>
      <c r="I147" s="829"/>
      <c r="J147" s="234">
        <f t="shared" si="25"/>
        <v>0</v>
      </c>
      <c r="K147" s="23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29" x14ac:dyDescent="0.35">
      <c r="A148" s="1012"/>
      <c r="B148" s="999"/>
      <c r="C148" s="8">
        <v>3.2</v>
      </c>
      <c r="D148" s="60"/>
      <c r="E148" s="15" t="s">
        <v>107</v>
      </c>
      <c r="F148" s="152"/>
      <c r="G148" s="152"/>
      <c r="H148" s="214"/>
      <c r="I148" s="829"/>
      <c r="J148" s="233">
        <f t="shared" si="22"/>
        <v>0</v>
      </c>
      <c r="K148" s="23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72.5" x14ac:dyDescent="0.35">
      <c r="A149" s="1012"/>
      <c r="B149" s="999"/>
      <c r="C149" s="16" t="s">
        <v>108</v>
      </c>
      <c r="D149" s="61"/>
      <c r="E149" s="9" t="s">
        <v>109</v>
      </c>
      <c r="F149" s="12">
        <v>227975.08799999999</v>
      </c>
      <c r="G149" s="12">
        <v>46354934.560000002</v>
      </c>
      <c r="H149" s="210">
        <v>379958.48</v>
      </c>
      <c r="I149" s="829"/>
      <c r="J149" s="233">
        <f t="shared" si="22"/>
        <v>0</v>
      </c>
      <c r="K149" s="23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72.5" x14ac:dyDescent="0.35">
      <c r="A150" s="1012"/>
      <c r="B150" s="999"/>
      <c r="C150" s="16" t="s">
        <v>110</v>
      </c>
      <c r="D150" s="61"/>
      <c r="E150" s="5" t="s">
        <v>111</v>
      </c>
      <c r="F150" s="12">
        <v>128400</v>
      </c>
      <c r="G150" s="12">
        <v>26108000</v>
      </c>
      <c r="H150" s="210">
        <v>214000</v>
      </c>
      <c r="I150" s="829"/>
      <c r="J150" s="233">
        <f t="shared" si="22"/>
        <v>0</v>
      </c>
      <c r="K150" s="23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43.5" x14ac:dyDescent="0.35">
      <c r="A151" s="1012"/>
      <c r="B151" s="999"/>
      <c r="C151" s="16" t="s">
        <v>112</v>
      </c>
      <c r="D151" s="61"/>
      <c r="E151" s="5" t="s">
        <v>113</v>
      </c>
      <c r="F151" s="12">
        <v>306240</v>
      </c>
      <c r="G151" s="12">
        <v>62268800</v>
      </c>
      <c r="H151" s="210">
        <v>510400</v>
      </c>
      <c r="I151" s="829"/>
      <c r="J151" s="233">
        <f t="shared" si="22"/>
        <v>0</v>
      </c>
      <c r="K151" s="23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35">
      <c r="A152" s="1012"/>
      <c r="B152" s="999"/>
      <c r="C152" s="16" t="s">
        <v>114</v>
      </c>
      <c r="D152" s="61"/>
      <c r="E152" s="5" t="s">
        <v>51</v>
      </c>
      <c r="F152" s="12">
        <v>132000</v>
      </c>
      <c r="G152" s="12">
        <v>26840000</v>
      </c>
      <c r="H152" s="210">
        <v>220000</v>
      </c>
      <c r="I152" s="829"/>
      <c r="J152" s="233">
        <f t="shared" si="22"/>
        <v>0</v>
      </c>
      <c r="K152" s="23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29" x14ac:dyDescent="0.35">
      <c r="A153" s="1012"/>
      <c r="B153" s="999"/>
      <c r="C153" s="16" t="s">
        <v>115</v>
      </c>
      <c r="D153" s="61"/>
      <c r="E153" s="5" t="s">
        <v>53</v>
      </c>
      <c r="F153" s="12">
        <v>132000</v>
      </c>
      <c r="G153" s="12">
        <v>26840000</v>
      </c>
      <c r="H153" s="210">
        <v>220000</v>
      </c>
      <c r="I153" s="829"/>
      <c r="J153" s="233">
        <f t="shared" si="22"/>
        <v>0</v>
      </c>
      <c r="K153" s="23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29" x14ac:dyDescent="0.35">
      <c r="A154" s="1012"/>
      <c r="B154" s="999"/>
      <c r="C154" s="16" t="s">
        <v>116</v>
      </c>
      <c r="D154" s="61"/>
      <c r="E154" s="5" t="s">
        <v>82</v>
      </c>
      <c r="F154" s="12">
        <v>52800</v>
      </c>
      <c r="G154" s="12">
        <v>10736000</v>
      </c>
      <c r="H154" s="210">
        <v>88000</v>
      </c>
      <c r="I154" s="829"/>
      <c r="J154" s="233">
        <f t="shared" si="22"/>
        <v>0</v>
      </c>
      <c r="K154" s="23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" thickBot="1" x14ac:dyDescent="0.4">
      <c r="A155" s="1012"/>
      <c r="B155" s="999"/>
      <c r="C155" s="31"/>
      <c r="D155" s="62"/>
      <c r="E155" s="32" t="s">
        <v>106</v>
      </c>
      <c r="F155" s="202">
        <f>SUM(F148:F154)</f>
        <v>979415.08799999999</v>
      </c>
      <c r="G155" s="202">
        <f t="shared" ref="G155:J155" si="26">SUM(G148:G154)</f>
        <v>199147734.56</v>
      </c>
      <c r="H155" s="218">
        <f t="shared" si="26"/>
        <v>1632358.48</v>
      </c>
      <c r="I155" s="829"/>
      <c r="J155" s="242">
        <f t="shared" si="26"/>
        <v>0</v>
      </c>
      <c r="K155" s="24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" thickBot="1" x14ac:dyDescent="0.4">
      <c r="A156" s="1012"/>
      <c r="B156" s="999"/>
      <c r="C156" s="1009" t="s">
        <v>118</v>
      </c>
      <c r="D156" s="1010"/>
      <c r="E156" s="1011"/>
      <c r="F156" s="36">
        <f>F155+F147</f>
        <v>2268290.2080000001</v>
      </c>
      <c r="G156" s="36">
        <f t="shared" ref="G156:K156" si="27">G155+G147</f>
        <v>461219008.96000004</v>
      </c>
      <c r="H156" s="219">
        <f t="shared" si="27"/>
        <v>3780483.68</v>
      </c>
      <c r="I156" s="200"/>
      <c r="J156" s="243">
        <f t="shared" si="27"/>
        <v>0</v>
      </c>
      <c r="K156" s="243">
        <f t="shared" si="27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" thickBot="1" x14ac:dyDescent="0.4">
      <c r="A157" s="1012"/>
      <c r="B157" s="999"/>
      <c r="C157" s="1156" t="s">
        <v>130</v>
      </c>
      <c r="D157" s="1157"/>
      <c r="E157" s="1158"/>
      <c r="F157" s="195">
        <f>F156+F138</f>
        <v>6980168.0879999995</v>
      </c>
      <c r="G157" s="195">
        <f t="shared" ref="G157:K157" si="28">G156+G138</f>
        <v>1419300844.5599999</v>
      </c>
      <c r="H157" s="195">
        <f t="shared" si="28"/>
        <v>11633613.48</v>
      </c>
      <c r="I157" s="200"/>
      <c r="J157" s="196">
        <f t="shared" si="28"/>
        <v>0</v>
      </c>
      <c r="K157" s="196">
        <f t="shared" si="28"/>
        <v>1305864.7199999997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" thickBot="1" x14ac:dyDescent="0.4">
      <c r="A158" s="1012"/>
      <c r="B158" s="999"/>
      <c r="C158" s="124"/>
      <c r="D158" s="125"/>
      <c r="E158" s="82"/>
      <c r="F158" s="19"/>
      <c r="G158" s="19"/>
      <c r="H158" s="19"/>
      <c r="I158" s="200"/>
      <c r="J158" s="233">
        <f t="shared" si="22"/>
        <v>0</v>
      </c>
      <c r="K158" s="23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8" customHeight="1" x14ac:dyDescent="0.35">
      <c r="A159" s="1012"/>
      <c r="B159" s="999"/>
      <c r="C159" s="126"/>
      <c r="D159" s="127"/>
      <c r="E159" s="64" t="s">
        <v>119</v>
      </c>
      <c r="F159" s="35"/>
      <c r="G159" s="35"/>
      <c r="H159" s="220"/>
      <c r="I159" s="200"/>
      <c r="J159" s="233">
        <f t="shared" si="22"/>
        <v>0</v>
      </c>
      <c r="K159" s="23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35">
      <c r="A160" s="1012"/>
      <c r="B160" s="999"/>
      <c r="C160" s="128">
        <v>1</v>
      </c>
      <c r="D160" s="129"/>
      <c r="E160" s="130" t="s">
        <v>120</v>
      </c>
      <c r="F160" s="11"/>
      <c r="G160" s="11"/>
      <c r="H160" s="221"/>
      <c r="I160" s="200"/>
      <c r="J160" s="233">
        <f t="shared" si="22"/>
        <v>0</v>
      </c>
      <c r="K160" s="233">
        <f>H160-J160</f>
        <v>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" thickBot="1" x14ac:dyDescent="0.4">
      <c r="A161" s="1012"/>
      <c r="B161" s="999"/>
      <c r="C161" s="128">
        <v>2</v>
      </c>
      <c r="D161" s="129"/>
      <c r="E161" s="130" t="s">
        <v>121</v>
      </c>
      <c r="F161" s="11">
        <v>355816.43437704921</v>
      </c>
      <c r="G161" s="11">
        <v>10408657.414999988</v>
      </c>
      <c r="H161" s="221">
        <f>F161+G161/305</f>
        <v>389943.18</v>
      </c>
      <c r="I161" s="200">
        <v>0.5</v>
      </c>
      <c r="J161" s="233">
        <f t="shared" si="22"/>
        <v>194971.59</v>
      </c>
      <c r="K161" s="233">
        <f t="shared" ref="K161:K172" si="29">H161-J161</f>
        <v>194971.59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8" customHeight="1" x14ac:dyDescent="0.35">
      <c r="A162" s="1012"/>
      <c r="B162" s="999"/>
      <c r="C162" s="126"/>
      <c r="D162" s="127"/>
      <c r="E162" s="64" t="s">
        <v>122</v>
      </c>
      <c r="F162" s="35"/>
      <c r="G162" s="35"/>
      <c r="H162" s="220"/>
      <c r="I162" s="200"/>
      <c r="J162" s="233">
        <f t="shared" si="22"/>
        <v>0</v>
      </c>
      <c r="K162" s="233">
        <f t="shared" si="29"/>
        <v>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35">
      <c r="A163" s="1012"/>
      <c r="B163" s="999"/>
      <c r="C163" s="128">
        <v>1</v>
      </c>
      <c r="D163" s="129"/>
      <c r="E163" s="130" t="s">
        <v>123</v>
      </c>
      <c r="F163" s="11">
        <v>59869.606899374987</v>
      </c>
      <c r="G163" s="11">
        <v>6086743.3681031251</v>
      </c>
      <c r="H163" s="221">
        <f t="shared" ref="H163:H164" si="30">F163+G163/305</f>
        <v>79826.142532499987</v>
      </c>
      <c r="I163" s="200">
        <v>1</v>
      </c>
      <c r="J163" s="233">
        <f t="shared" si="22"/>
        <v>79826.142532499987</v>
      </c>
      <c r="K163" s="233">
        <f t="shared" si="29"/>
        <v>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" thickBot="1" x14ac:dyDescent="0.4">
      <c r="A164" s="1012"/>
      <c r="B164" s="999"/>
      <c r="C164" s="128">
        <v>2</v>
      </c>
      <c r="D164" s="129"/>
      <c r="E164" s="130" t="s">
        <v>124</v>
      </c>
      <c r="F164" s="11">
        <v>59869.606899374987</v>
      </c>
      <c r="G164" s="11">
        <v>6086743.3681031251</v>
      </c>
      <c r="H164" s="221">
        <f t="shared" si="30"/>
        <v>79826.142532499987</v>
      </c>
      <c r="I164" s="200">
        <v>1</v>
      </c>
      <c r="J164" s="233">
        <f t="shared" si="22"/>
        <v>79826.142532499987</v>
      </c>
      <c r="K164" s="233">
        <f t="shared" si="29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9" customHeight="1" x14ac:dyDescent="0.35">
      <c r="A165" s="1012"/>
      <c r="B165" s="999"/>
      <c r="C165" s="126"/>
      <c r="D165" s="127"/>
      <c r="E165" s="64" t="s">
        <v>125</v>
      </c>
      <c r="F165" s="35"/>
      <c r="G165" s="35"/>
      <c r="H165" s="220"/>
      <c r="I165" s="200"/>
      <c r="J165" s="233">
        <f t="shared" si="22"/>
        <v>0</v>
      </c>
      <c r="K165" s="233">
        <f t="shared" si="29"/>
        <v>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35">
      <c r="A166" s="1012"/>
      <c r="B166" s="999"/>
      <c r="C166" s="128">
        <v>1</v>
      </c>
      <c r="D166" s="129"/>
      <c r="E166" s="130" t="s">
        <v>126</v>
      </c>
      <c r="F166" s="131">
        <v>205548.054</v>
      </c>
      <c r="G166" s="131">
        <v>41794770.980000004</v>
      </c>
      <c r="H166" s="221">
        <f>F166+G166/305</f>
        <v>342580.09</v>
      </c>
      <c r="I166" s="200">
        <v>0.2</v>
      </c>
      <c r="J166" s="233">
        <f t="shared" si="22"/>
        <v>68516.018000000011</v>
      </c>
      <c r="K166" s="233">
        <f t="shared" si="29"/>
        <v>274064.07200000004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" thickBot="1" x14ac:dyDescent="0.4">
      <c r="A167" s="1012"/>
      <c r="B167" s="999"/>
      <c r="C167" s="128">
        <v>2</v>
      </c>
      <c r="D167" s="129"/>
      <c r="E167" s="132" t="s">
        <v>127</v>
      </c>
      <c r="F167" s="131">
        <v>205548.054</v>
      </c>
      <c r="G167" s="131">
        <v>41794770.980000004</v>
      </c>
      <c r="H167" s="221">
        <f>F167+G167/305</f>
        <v>342580.09</v>
      </c>
      <c r="I167" s="200">
        <v>0.2</v>
      </c>
      <c r="J167" s="233">
        <f t="shared" si="22"/>
        <v>68516.018000000011</v>
      </c>
      <c r="K167" s="233">
        <f t="shared" si="29"/>
        <v>274064.07200000004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7.5" customHeight="1" x14ac:dyDescent="0.35">
      <c r="A168" s="1012"/>
      <c r="B168" s="999"/>
      <c r="C168" s="126"/>
      <c r="D168" s="127"/>
      <c r="E168" s="64" t="s">
        <v>128</v>
      </c>
      <c r="F168" s="35"/>
      <c r="G168" s="35"/>
      <c r="H168" s="220"/>
      <c r="I168" s="200"/>
      <c r="J168" s="233">
        <f t="shared" si="22"/>
        <v>0</v>
      </c>
      <c r="K168" s="233">
        <f t="shared" si="29"/>
        <v>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35">
      <c r="A169" s="1012"/>
      <c r="B169" s="999"/>
      <c r="C169" s="128">
        <v>1</v>
      </c>
      <c r="D169" s="129"/>
      <c r="E169" s="130" t="s">
        <v>6</v>
      </c>
      <c r="F169" s="131">
        <v>77.537965794046897</v>
      </c>
      <c r="G169" s="131">
        <v>15817.745021985567</v>
      </c>
      <c r="H169" s="221">
        <f t="shared" ref="H169:H172" si="31">F169+G169/305</f>
        <v>129.39942488252416</v>
      </c>
      <c r="I169" s="200">
        <v>1</v>
      </c>
      <c r="J169" s="233">
        <f t="shared" si="22"/>
        <v>129.39942488252416</v>
      </c>
      <c r="K169" s="233">
        <f t="shared" si="29"/>
        <v>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35">
      <c r="A170" s="1012"/>
      <c r="B170" s="999"/>
      <c r="C170" s="128">
        <v>2</v>
      </c>
      <c r="D170" s="129"/>
      <c r="E170" s="132" t="s">
        <v>7</v>
      </c>
      <c r="F170" s="131">
        <v>1300.6952293910254</v>
      </c>
      <c r="G170" s="131">
        <v>0</v>
      </c>
      <c r="H170" s="221">
        <f t="shared" si="31"/>
        <v>1300.6952293910254</v>
      </c>
      <c r="I170" s="200"/>
      <c r="J170" s="233">
        <f t="shared" si="22"/>
        <v>0</v>
      </c>
      <c r="K170" s="233">
        <f t="shared" si="29"/>
        <v>1300.6952293910254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35">
      <c r="A171" s="1012"/>
      <c r="B171" s="999"/>
      <c r="C171" s="128">
        <v>3</v>
      </c>
      <c r="D171" s="129"/>
      <c r="E171" s="132" t="s">
        <v>16</v>
      </c>
      <c r="F171" s="131">
        <v>1506.99094691096</v>
      </c>
      <c r="G171" s="131">
        <v>306421.49253856193</v>
      </c>
      <c r="H171" s="221">
        <f t="shared" si="31"/>
        <v>2511.6515781849334</v>
      </c>
      <c r="I171" s="200"/>
      <c r="J171" s="233">
        <f t="shared" si="22"/>
        <v>0</v>
      </c>
      <c r="K171" s="233">
        <f t="shared" si="29"/>
        <v>2511.6515781849334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" thickBot="1" x14ac:dyDescent="0.4">
      <c r="A172" s="1012"/>
      <c r="B172" s="999"/>
      <c r="C172" s="133">
        <v>4</v>
      </c>
      <c r="D172" s="134"/>
      <c r="E172" s="135" t="s">
        <v>129</v>
      </c>
      <c r="F172" s="136">
        <v>4209.0260704291168</v>
      </c>
      <c r="G172" s="136">
        <v>564014.44761928194</v>
      </c>
      <c r="H172" s="222">
        <f t="shared" si="31"/>
        <v>6058.2537675415169</v>
      </c>
      <c r="I172" s="200"/>
      <c r="J172" s="233">
        <f t="shared" si="22"/>
        <v>0</v>
      </c>
      <c r="K172" s="233">
        <f t="shared" si="29"/>
        <v>6058.2537675415169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" thickBot="1" x14ac:dyDescent="0.4">
      <c r="A173" s="1012"/>
      <c r="B173" s="999"/>
      <c r="C173" s="1009" t="s">
        <v>587</v>
      </c>
      <c r="D173" s="1010"/>
      <c r="E173" s="1011"/>
      <c r="F173" s="36">
        <f>SUM(F159:F172)</f>
        <v>893746.00638832431</v>
      </c>
      <c r="G173" s="36">
        <f t="shared" ref="G173:K173" si="32">SUM(G159:G172)</f>
        <v>107057939.79638608</v>
      </c>
      <c r="H173" s="219">
        <f>SUM(H159:H172)</f>
        <v>1244755.6450650003</v>
      </c>
      <c r="I173" s="200"/>
      <c r="J173" s="244">
        <f t="shared" si="32"/>
        <v>491785.31048988254</v>
      </c>
      <c r="K173" s="244">
        <f t="shared" si="32"/>
        <v>752970.33457511745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" thickBot="1" x14ac:dyDescent="0.4">
      <c r="A174" s="1012"/>
      <c r="B174" s="1000"/>
      <c r="C174" s="1165" t="s">
        <v>132</v>
      </c>
      <c r="D174" s="1166"/>
      <c r="E174" s="1167"/>
      <c r="F174" s="33">
        <f>F157+F173</f>
        <v>7873914.0943883238</v>
      </c>
      <c r="G174" s="33">
        <f t="shared" ref="G174:K174" si="33">G157+G173</f>
        <v>1526358784.3563859</v>
      </c>
      <c r="H174" s="208">
        <f t="shared" si="33"/>
        <v>12878369.125065001</v>
      </c>
      <c r="I174" s="201"/>
      <c r="J174" s="245">
        <f t="shared" si="33"/>
        <v>491785.31048988254</v>
      </c>
      <c r="K174" s="245">
        <f t="shared" si="33"/>
        <v>2058835.0545751173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8.15" customHeight="1" thickBot="1" x14ac:dyDescent="0.4">
      <c r="I175" s="200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65" customHeight="1" x14ac:dyDescent="0.35">
      <c r="A176" s="982" t="s">
        <v>566</v>
      </c>
      <c r="B176" s="983" t="s">
        <v>561</v>
      </c>
      <c r="C176" s="986" t="s">
        <v>588</v>
      </c>
      <c r="D176" s="986"/>
      <c r="E176" s="986"/>
      <c r="F176" s="137"/>
      <c r="G176" s="137"/>
      <c r="H176" s="223"/>
      <c r="I176" s="199"/>
      <c r="J176" s="236">
        <f t="shared" si="22"/>
        <v>0</v>
      </c>
      <c r="K176" s="23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65" customHeight="1" x14ac:dyDescent="0.35">
      <c r="A177" s="982"/>
      <c r="B177" s="984"/>
      <c r="C177" s="138">
        <v>1</v>
      </c>
      <c r="D177" s="138"/>
      <c r="E177" s="5" t="s">
        <v>5</v>
      </c>
      <c r="F177" s="139"/>
      <c r="G177" s="139"/>
      <c r="H177" s="224"/>
      <c r="I177" s="200"/>
      <c r="J177" s="233">
        <f t="shared" si="22"/>
        <v>0</v>
      </c>
      <c r="K177" s="233">
        <f>H177-J177</f>
        <v>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35">
      <c r="A178" s="982"/>
      <c r="B178" s="984"/>
      <c r="C178" s="9">
        <v>1.1000000000000001</v>
      </c>
      <c r="D178" s="9"/>
      <c r="E178" s="9" t="s">
        <v>0</v>
      </c>
      <c r="F178" s="139">
        <v>0</v>
      </c>
      <c r="G178" s="139">
        <v>6366052.1022102237</v>
      </c>
      <c r="H178" s="224">
        <f t="shared" ref="H178:H192" si="34">F178+G178/305</f>
        <v>20872.301974459751</v>
      </c>
      <c r="I178" s="200">
        <v>0.1</v>
      </c>
      <c r="J178" s="805">
        <v>20872.301967213112</v>
      </c>
      <c r="K178" s="233">
        <f t="shared" ref="K178:K201" si="35">H178-J178</f>
        <v>7.2466391429770738E-6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35">
      <c r="A179" s="982"/>
      <c r="B179" s="984"/>
      <c r="C179" s="9">
        <v>1.2</v>
      </c>
      <c r="D179" s="9"/>
      <c r="E179" s="9" t="s">
        <v>1</v>
      </c>
      <c r="F179" s="139">
        <v>0</v>
      </c>
      <c r="G179" s="139">
        <v>1503440.6025258901</v>
      </c>
      <c r="H179" s="224">
        <f t="shared" si="34"/>
        <v>4929.3134509045576</v>
      </c>
      <c r="I179" s="200">
        <v>0.1</v>
      </c>
      <c r="J179" s="805">
        <v>2453.39</v>
      </c>
      <c r="K179" s="233">
        <f t="shared" si="35"/>
        <v>2475.9234509045577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29" x14ac:dyDescent="0.35">
      <c r="A180" s="982"/>
      <c r="B180" s="984"/>
      <c r="C180" s="9">
        <v>1.3</v>
      </c>
      <c r="D180" s="9"/>
      <c r="E180" s="9" t="s">
        <v>2</v>
      </c>
      <c r="F180" s="139">
        <v>0</v>
      </c>
      <c r="G180" s="139">
        <v>8453996.6986354515</v>
      </c>
      <c r="H180" s="224">
        <f t="shared" si="34"/>
        <v>27718.021962739185</v>
      </c>
      <c r="I180" s="200">
        <v>0.1</v>
      </c>
      <c r="J180" s="233">
        <f t="shared" si="22"/>
        <v>2771.8021962739185</v>
      </c>
      <c r="K180" s="233">
        <f t="shared" si="35"/>
        <v>24946.219766465267</v>
      </c>
      <c r="L180" s="6">
        <f>J178+J179</f>
        <v>23325.691967213112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35">
      <c r="A181" s="982"/>
      <c r="B181" s="984"/>
      <c r="C181" s="9">
        <v>1.4</v>
      </c>
      <c r="D181" s="9"/>
      <c r="E181" s="9" t="s">
        <v>3</v>
      </c>
      <c r="F181" s="139">
        <v>0</v>
      </c>
      <c r="G181" s="139">
        <v>3375703.9091350622</v>
      </c>
      <c r="H181" s="224">
        <f t="shared" si="34"/>
        <v>11067.881669295286</v>
      </c>
      <c r="I181" s="200">
        <v>0.1</v>
      </c>
      <c r="J181" s="233">
        <f t="shared" si="22"/>
        <v>1106.7881669295286</v>
      </c>
      <c r="K181" s="233">
        <f t="shared" si="35"/>
        <v>9961.0935023657566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35">
      <c r="A182" s="982"/>
      <c r="B182" s="984"/>
      <c r="C182" s="9">
        <v>1.5</v>
      </c>
      <c r="D182" s="9"/>
      <c r="E182" s="140" t="s">
        <v>4</v>
      </c>
      <c r="F182" s="139">
        <v>0</v>
      </c>
      <c r="G182" s="139">
        <v>16042796.31606297</v>
      </c>
      <c r="H182" s="224">
        <f t="shared" si="34"/>
        <v>52599.332183813014</v>
      </c>
      <c r="I182" s="200">
        <v>0.1</v>
      </c>
      <c r="J182" s="233">
        <f t="shared" si="22"/>
        <v>5259.9332183813021</v>
      </c>
      <c r="K182" s="233">
        <f t="shared" si="35"/>
        <v>47339.398965431712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65" customHeight="1" x14ac:dyDescent="0.35">
      <c r="A183" s="982"/>
      <c r="B183" s="984"/>
      <c r="C183" s="138">
        <v>2</v>
      </c>
      <c r="D183" s="138"/>
      <c r="E183" s="5" t="s">
        <v>6</v>
      </c>
      <c r="F183" s="139">
        <v>26177.083842126638</v>
      </c>
      <c r="G183" s="139">
        <v>5340125.1037938343</v>
      </c>
      <c r="H183" s="224">
        <f t="shared" si="34"/>
        <v>43685.69073981134</v>
      </c>
      <c r="I183" s="200">
        <v>0.02</v>
      </c>
      <c r="J183" s="233">
        <v>8721.130000000001</v>
      </c>
      <c r="K183" s="233">
        <f t="shared" si="35"/>
        <v>34964.560739811335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65" customHeight="1" x14ac:dyDescent="0.35">
      <c r="A184" s="982"/>
      <c r="B184" s="984"/>
      <c r="C184" s="5">
        <v>3</v>
      </c>
      <c r="D184" s="5"/>
      <c r="E184" s="5" t="s">
        <v>7</v>
      </c>
      <c r="F184" s="139">
        <v>0</v>
      </c>
      <c r="G184" s="139">
        <v>0</v>
      </c>
      <c r="H184" s="224">
        <f t="shared" si="34"/>
        <v>0</v>
      </c>
      <c r="I184" s="200"/>
      <c r="J184" s="233">
        <f t="shared" si="22"/>
        <v>0</v>
      </c>
      <c r="K184" s="233">
        <f t="shared" si="35"/>
        <v>0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35">
      <c r="A185" s="982"/>
      <c r="B185" s="984"/>
      <c r="C185" s="5">
        <v>3.1</v>
      </c>
      <c r="D185" s="5"/>
      <c r="E185" s="141" t="s">
        <v>8</v>
      </c>
      <c r="F185" s="139">
        <v>81214.771600573324</v>
      </c>
      <c r="G185" s="139">
        <v>16513670.22544991</v>
      </c>
      <c r="H185" s="224">
        <f t="shared" si="34"/>
        <v>135357.95266762222</v>
      </c>
      <c r="I185" s="200"/>
      <c r="J185" s="805">
        <v>155367.30101639344</v>
      </c>
      <c r="K185" s="233">
        <v>0</v>
      </c>
      <c r="L185" s="6">
        <f>SUM(J185:J192)</f>
        <v>329429.20056054578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35">
      <c r="A186" s="982"/>
      <c r="B186" s="984"/>
      <c r="C186" s="5"/>
      <c r="D186" s="5"/>
      <c r="E186" s="141" t="s">
        <v>9</v>
      </c>
      <c r="F186" s="139">
        <v>81214.771600573324</v>
      </c>
      <c r="G186" s="139">
        <v>16513670.22544991</v>
      </c>
      <c r="H186" s="224">
        <f t="shared" si="34"/>
        <v>135357.95266762222</v>
      </c>
      <c r="I186" s="200"/>
      <c r="J186" s="805">
        <v>135110.44</v>
      </c>
      <c r="K186" s="233">
        <v>0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35">
      <c r="A187" s="982"/>
      <c r="B187" s="984"/>
      <c r="C187" s="5">
        <v>3.2</v>
      </c>
      <c r="D187" s="5"/>
      <c r="E187" s="141" t="s">
        <v>10</v>
      </c>
      <c r="F187" s="139">
        <v>202329.08680855486</v>
      </c>
      <c r="G187" s="139">
        <v>41140247.651072815</v>
      </c>
      <c r="H187" s="224">
        <f t="shared" si="34"/>
        <v>337215.14468092471</v>
      </c>
      <c r="I187" s="200"/>
      <c r="J187" s="805">
        <v>33659.85</v>
      </c>
      <c r="K187" s="233">
        <f t="shared" si="35"/>
        <v>303555.29468092474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35">
      <c r="A188" s="982"/>
      <c r="B188" s="984"/>
      <c r="C188" s="5"/>
      <c r="D188" s="5"/>
      <c r="E188" s="141" t="s">
        <v>11</v>
      </c>
      <c r="F188" s="139">
        <v>202329.08680855486</v>
      </c>
      <c r="G188" s="139">
        <v>41140247.651072815</v>
      </c>
      <c r="H188" s="224">
        <f t="shared" si="34"/>
        <v>337215.14468092471</v>
      </c>
      <c r="I188" s="200"/>
      <c r="J188" s="233"/>
      <c r="K188" s="233">
        <f t="shared" si="35"/>
        <v>337215.14468092471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35">
      <c r="A189" s="982"/>
      <c r="B189" s="984"/>
      <c r="C189" s="5">
        <v>3.3</v>
      </c>
      <c r="D189" s="5"/>
      <c r="E189" s="141" t="s">
        <v>12</v>
      </c>
      <c r="F189" s="139">
        <v>1054.3317264914253</v>
      </c>
      <c r="G189" s="139">
        <v>214380.7843865898</v>
      </c>
      <c r="H189" s="224">
        <f t="shared" si="34"/>
        <v>1757.2195441523754</v>
      </c>
      <c r="I189" s="200"/>
      <c r="J189" s="805">
        <f>H189</f>
        <v>1757.2195441523754</v>
      </c>
      <c r="K189" s="233">
        <f t="shared" si="35"/>
        <v>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35">
      <c r="A190" s="982"/>
      <c r="B190" s="984"/>
      <c r="C190" s="5">
        <v>3.4</v>
      </c>
      <c r="D190" s="5"/>
      <c r="E190" s="141" t="s">
        <v>13</v>
      </c>
      <c r="F190" s="139">
        <v>6728.5846955451198</v>
      </c>
      <c r="G190" s="139">
        <v>1368145.554760841</v>
      </c>
      <c r="H190" s="224">
        <f t="shared" si="34"/>
        <v>11214.307825908532</v>
      </c>
      <c r="I190" s="200"/>
      <c r="J190" s="233">
        <f t="shared" si="22"/>
        <v>0</v>
      </c>
      <c r="K190" s="233">
        <f t="shared" si="35"/>
        <v>11214.307825908532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35">
      <c r="A191" s="982"/>
      <c r="B191" s="984"/>
      <c r="C191" s="5">
        <v>3.5</v>
      </c>
      <c r="D191" s="5"/>
      <c r="E191" s="141" t="s">
        <v>14</v>
      </c>
      <c r="F191" s="139">
        <v>15365.650072230092</v>
      </c>
      <c r="G191" s="139">
        <v>3124348.8480201187</v>
      </c>
      <c r="H191" s="224">
        <f t="shared" si="34"/>
        <v>25609.416787050155</v>
      </c>
      <c r="I191" s="200"/>
      <c r="J191" s="233">
        <f t="shared" si="22"/>
        <v>0</v>
      </c>
      <c r="K191" s="233">
        <f t="shared" si="35"/>
        <v>25609.416787050155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35">
      <c r="A192" s="982"/>
      <c r="B192" s="984"/>
      <c r="C192" s="5">
        <v>3.6</v>
      </c>
      <c r="D192" s="5"/>
      <c r="E192" s="141" t="s">
        <v>15</v>
      </c>
      <c r="F192" s="139">
        <v>2360.6065200867251</v>
      </c>
      <c r="G192" s="139">
        <v>479989.99241763417</v>
      </c>
      <c r="H192" s="224">
        <f t="shared" si="34"/>
        <v>3934.3442001445419</v>
      </c>
      <c r="I192" s="200"/>
      <c r="J192" s="805">
        <v>3534.39</v>
      </c>
      <c r="K192" s="233">
        <f t="shared" si="35"/>
        <v>399.95420014454203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65" customHeight="1" x14ac:dyDescent="0.35">
      <c r="A193" s="982"/>
      <c r="B193" s="984"/>
      <c r="C193" s="5">
        <v>4</v>
      </c>
      <c r="D193" s="5"/>
      <c r="E193" s="5" t="s">
        <v>16</v>
      </c>
      <c r="F193" s="139">
        <v>0</v>
      </c>
      <c r="G193" s="139">
        <v>0</v>
      </c>
      <c r="H193" s="224">
        <f t="shared" ref="H193:H201" si="36">F193+G193/305</f>
        <v>0</v>
      </c>
      <c r="I193" s="200"/>
      <c r="J193" s="233">
        <f t="shared" si="22"/>
        <v>0</v>
      </c>
      <c r="K193" s="233">
        <f t="shared" si="35"/>
        <v>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35">
      <c r="A194" s="982"/>
      <c r="B194" s="984"/>
      <c r="C194" s="5">
        <v>4.0999999999999996</v>
      </c>
      <c r="D194" s="5"/>
      <c r="E194" s="142" t="s">
        <v>17</v>
      </c>
      <c r="F194" s="139">
        <v>12005.609907233833</v>
      </c>
      <c r="G194" s="139">
        <v>2441140.6811375464</v>
      </c>
      <c r="H194" s="224">
        <f t="shared" si="36"/>
        <v>20009.349845389723</v>
      </c>
      <c r="I194" s="200"/>
      <c r="J194" s="233">
        <f t="shared" si="22"/>
        <v>0</v>
      </c>
      <c r="K194" s="233">
        <f t="shared" si="35"/>
        <v>20009.349845389723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35">
      <c r="A195" s="982"/>
      <c r="B195" s="984"/>
      <c r="C195" s="5">
        <v>4.2</v>
      </c>
      <c r="D195" s="5"/>
      <c r="E195" s="142" t="s">
        <v>18</v>
      </c>
      <c r="F195" s="139">
        <v>204095.36842297515</v>
      </c>
      <c r="G195" s="139">
        <v>41499391.57933829</v>
      </c>
      <c r="H195" s="224">
        <f t="shared" si="36"/>
        <v>340158.94737162528</v>
      </c>
      <c r="I195" s="200"/>
      <c r="J195" s="805">
        <v>339536.93</v>
      </c>
      <c r="K195" s="233">
        <f t="shared" si="35"/>
        <v>622.01737162529025</v>
      </c>
      <c r="L195" s="6">
        <f>+J196+J195</f>
        <v>379482.45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35">
      <c r="A196" s="982"/>
      <c r="B196" s="984"/>
      <c r="C196" s="5">
        <v>4.3</v>
      </c>
      <c r="D196" s="5"/>
      <c r="E196" s="142" t="s">
        <v>19</v>
      </c>
      <c r="F196" s="139">
        <v>24011.219814467666</v>
      </c>
      <c r="G196" s="139">
        <v>4882281.3622750929</v>
      </c>
      <c r="H196" s="224">
        <f t="shared" si="36"/>
        <v>40018.699690779446</v>
      </c>
      <c r="I196" s="200"/>
      <c r="J196" s="805">
        <v>39945.519999999997</v>
      </c>
      <c r="K196" s="233">
        <f t="shared" si="35"/>
        <v>73.17969077944872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65" customHeight="1" x14ac:dyDescent="0.35">
      <c r="A197" s="982"/>
      <c r="B197" s="984"/>
      <c r="C197" s="138">
        <v>5</v>
      </c>
      <c r="D197" s="138"/>
      <c r="E197" s="5" t="s">
        <v>20</v>
      </c>
      <c r="F197" s="139">
        <v>0</v>
      </c>
      <c r="G197" s="139">
        <v>0</v>
      </c>
      <c r="H197" s="224"/>
      <c r="I197" s="200"/>
      <c r="J197" s="233">
        <f t="shared" si="22"/>
        <v>0</v>
      </c>
      <c r="K197" s="233">
        <f t="shared" si="35"/>
        <v>0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35">
      <c r="A198" s="982"/>
      <c r="B198" s="984"/>
      <c r="C198" s="5">
        <v>5.0999999999999996</v>
      </c>
      <c r="D198" s="5"/>
      <c r="E198" s="142" t="s">
        <v>21</v>
      </c>
      <c r="F198" s="139">
        <v>47698.00182511496</v>
      </c>
      <c r="G198" s="139">
        <v>9698593.7044400405</v>
      </c>
      <c r="H198" s="224">
        <f t="shared" si="36"/>
        <v>79496.669708524933</v>
      </c>
      <c r="I198" s="200"/>
      <c r="J198" s="233">
        <f t="shared" si="22"/>
        <v>0</v>
      </c>
      <c r="K198" s="233">
        <f t="shared" si="35"/>
        <v>79496.669708524933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35">
      <c r="A199" s="982"/>
      <c r="B199" s="984"/>
      <c r="C199" s="5">
        <v>5.2</v>
      </c>
      <c r="D199" s="5"/>
      <c r="E199" s="142" t="s">
        <v>22</v>
      </c>
      <c r="F199" s="139">
        <v>111295.33759193492</v>
      </c>
      <c r="G199" s="139">
        <v>22630051.977026768</v>
      </c>
      <c r="H199" s="224">
        <f t="shared" si="36"/>
        <v>185492.22931989154</v>
      </c>
      <c r="I199" s="200"/>
      <c r="J199" s="233">
        <f t="shared" ref="J199:J262" si="37">I199*H199</f>
        <v>0</v>
      </c>
      <c r="K199" s="233">
        <f t="shared" si="35"/>
        <v>185492.22931989154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35">
      <c r="A200" s="982"/>
      <c r="B200" s="984"/>
      <c r="C200" s="5">
        <v>5.3</v>
      </c>
      <c r="D200" s="5"/>
      <c r="E200" s="142" t="s">
        <v>23</v>
      </c>
      <c r="F200" s="139">
        <v>127194.67153363989</v>
      </c>
      <c r="G200" s="139">
        <v>25862916.545173448</v>
      </c>
      <c r="H200" s="224">
        <f t="shared" si="36"/>
        <v>211991.11922273316</v>
      </c>
      <c r="I200" s="200"/>
      <c r="J200" s="233">
        <f t="shared" si="37"/>
        <v>0</v>
      </c>
      <c r="K200" s="233">
        <f t="shared" si="35"/>
        <v>211991.11922273316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" thickBot="1" x14ac:dyDescent="0.4">
      <c r="A201" s="982"/>
      <c r="B201" s="984"/>
      <c r="C201" s="275">
        <v>5.4</v>
      </c>
      <c r="D201" s="275"/>
      <c r="E201" s="276" t="s">
        <v>24</v>
      </c>
      <c r="F201" s="277">
        <v>31798.667883409973</v>
      </c>
      <c r="G201" s="277">
        <v>6465729.1362933619</v>
      </c>
      <c r="H201" s="278">
        <f t="shared" si="36"/>
        <v>52997.779805683291</v>
      </c>
      <c r="I201" s="200"/>
      <c r="J201" s="233">
        <f t="shared" si="37"/>
        <v>0</v>
      </c>
      <c r="K201" s="233">
        <f t="shared" si="35"/>
        <v>52997.779805683291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65" customHeight="1" thickBot="1" x14ac:dyDescent="0.4">
      <c r="A202" s="982"/>
      <c r="B202" s="984"/>
      <c r="C202" s="1163" t="s">
        <v>589</v>
      </c>
      <c r="D202" s="1164"/>
      <c r="E202" s="1164"/>
      <c r="F202" s="281">
        <f>SUM(F177:F201)</f>
        <v>1176872.8506535129</v>
      </c>
      <c r="G202" s="281">
        <f>SUM(G177:G201)</f>
        <v>275056920.65067858</v>
      </c>
      <c r="H202" s="282">
        <f>SUM(H177:H201)</f>
        <v>2078698.82</v>
      </c>
      <c r="I202" s="247"/>
      <c r="J202" s="235">
        <f>SUM(J177:J201)</f>
        <v>750096.9961093436</v>
      </c>
      <c r="K202" s="235">
        <f>SUM(K177:K201)</f>
        <v>1348363.6595718053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65" customHeight="1" x14ac:dyDescent="0.35">
      <c r="A203" s="982"/>
      <c r="B203" s="984"/>
      <c r="C203" s="1181" t="s">
        <v>591</v>
      </c>
      <c r="D203" s="1182"/>
      <c r="E203" s="1183"/>
      <c r="F203" s="279"/>
      <c r="G203" s="279"/>
      <c r="H203" s="280"/>
      <c r="I203" s="200"/>
      <c r="J203" s="233">
        <f t="shared" si="37"/>
        <v>0</v>
      </c>
      <c r="K203" s="23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35">
      <c r="A204" s="982"/>
      <c r="B204" s="984"/>
      <c r="C204" s="138">
        <v>1</v>
      </c>
      <c r="D204" s="138"/>
      <c r="E204" s="77" t="s">
        <v>29</v>
      </c>
      <c r="F204" s="12"/>
      <c r="G204" s="12"/>
      <c r="H204" s="210"/>
      <c r="I204" s="200"/>
      <c r="J204" s="233">
        <f t="shared" si="37"/>
        <v>0</v>
      </c>
      <c r="K204" s="23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35">
      <c r="A205" s="982"/>
      <c r="B205" s="984"/>
      <c r="C205" s="138"/>
      <c r="D205" s="138"/>
      <c r="E205" s="142" t="s">
        <v>30</v>
      </c>
      <c r="F205" s="12">
        <v>217198.04803375417</v>
      </c>
      <c r="G205" s="12">
        <v>44163603.100196689</v>
      </c>
      <c r="H205" s="210">
        <v>361996.74672292365</v>
      </c>
      <c r="I205" s="200"/>
      <c r="J205" s="233">
        <f t="shared" si="37"/>
        <v>0</v>
      </c>
      <c r="K205" s="233">
        <f>H205-J205</f>
        <v>361996.74672292365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58" x14ac:dyDescent="0.35">
      <c r="A206" s="982"/>
      <c r="B206" s="984"/>
      <c r="C206" s="138"/>
      <c r="D206" s="138"/>
      <c r="E206" s="142" t="s">
        <v>133</v>
      </c>
      <c r="F206" s="12">
        <v>0</v>
      </c>
      <c r="G206" s="12">
        <v>0</v>
      </c>
      <c r="H206" s="210">
        <v>0</v>
      </c>
      <c r="I206" s="200"/>
      <c r="J206" s="233">
        <f t="shared" si="37"/>
        <v>0</v>
      </c>
      <c r="K206" s="233">
        <f t="shared" ref="K206:K214" si="38">H206-J206</f>
        <v>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29" x14ac:dyDescent="0.35">
      <c r="A207" s="982"/>
      <c r="B207" s="984"/>
      <c r="C207" s="138"/>
      <c r="D207" s="138"/>
      <c r="E207" s="142" t="s">
        <v>31</v>
      </c>
      <c r="F207" s="12">
        <v>397742.05230014829</v>
      </c>
      <c r="G207" s="12">
        <v>80874217.301030144</v>
      </c>
      <c r="H207" s="210">
        <v>662903.42050024704</v>
      </c>
      <c r="I207" s="200"/>
      <c r="J207" s="233">
        <f t="shared" si="37"/>
        <v>0</v>
      </c>
      <c r="K207" s="233">
        <f t="shared" si="38"/>
        <v>662903.42050024704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43.5" x14ac:dyDescent="0.35">
      <c r="A208" s="982"/>
      <c r="B208" s="984"/>
      <c r="C208" s="138"/>
      <c r="D208" s="138"/>
      <c r="E208" s="142" t="s">
        <v>134</v>
      </c>
      <c r="F208" s="12">
        <v>0</v>
      </c>
      <c r="G208" s="12">
        <v>0</v>
      </c>
      <c r="H208" s="210">
        <v>0</v>
      </c>
      <c r="I208" s="200"/>
      <c r="J208" s="233">
        <f t="shared" si="37"/>
        <v>0</v>
      </c>
      <c r="K208" s="233">
        <f t="shared" si="38"/>
        <v>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35">
      <c r="A209" s="982"/>
      <c r="B209" s="984"/>
      <c r="C209" s="138"/>
      <c r="D209" s="138"/>
      <c r="E209" s="142" t="s">
        <v>32</v>
      </c>
      <c r="F209" s="12">
        <v>554.93418218012698</v>
      </c>
      <c r="G209" s="12">
        <v>133184.20372323049</v>
      </c>
      <c r="H209" s="210">
        <v>991.60370258416128</v>
      </c>
      <c r="I209" s="200"/>
      <c r="J209" s="233">
        <f t="shared" si="37"/>
        <v>0</v>
      </c>
      <c r="K209" s="233">
        <f t="shared" si="38"/>
        <v>991.60370258416128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29" x14ac:dyDescent="0.35">
      <c r="A210" s="982"/>
      <c r="B210" s="984"/>
      <c r="C210" s="138"/>
      <c r="D210" s="138"/>
      <c r="E210" s="142" t="s">
        <v>135</v>
      </c>
      <c r="F210" s="12">
        <v>832.40127327019047</v>
      </c>
      <c r="G210" s="12">
        <v>199776.30558484572</v>
      </c>
      <c r="H210" s="210">
        <v>1487.405553876242</v>
      </c>
      <c r="I210" s="200"/>
      <c r="J210" s="233">
        <f t="shared" si="37"/>
        <v>0</v>
      </c>
      <c r="K210" s="233">
        <f t="shared" si="38"/>
        <v>1487.405553876242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43.5" x14ac:dyDescent="0.35">
      <c r="A211" s="982"/>
      <c r="B211" s="984"/>
      <c r="C211" s="138"/>
      <c r="D211" s="138"/>
      <c r="E211" s="142" t="s">
        <v>136</v>
      </c>
      <c r="F211" s="12"/>
      <c r="G211" s="12"/>
      <c r="H211" s="210">
        <v>0</v>
      </c>
      <c r="I211" s="200"/>
      <c r="J211" s="233">
        <f t="shared" si="37"/>
        <v>0</v>
      </c>
      <c r="K211" s="233">
        <f t="shared" si="38"/>
        <v>0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35">
      <c r="A212" s="982"/>
      <c r="B212" s="984"/>
      <c r="C212" s="9">
        <v>2</v>
      </c>
      <c r="D212" s="9"/>
      <c r="E212" s="142" t="s">
        <v>33</v>
      </c>
      <c r="F212" s="12"/>
      <c r="G212" s="12"/>
      <c r="H212" s="210">
        <v>0</v>
      </c>
      <c r="I212" s="200"/>
      <c r="J212" s="233">
        <f t="shared" si="37"/>
        <v>0</v>
      </c>
      <c r="K212" s="233">
        <f t="shared" si="38"/>
        <v>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58" x14ac:dyDescent="0.35">
      <c r="A213" s="982"/>
      <c r="B213" s="984"/>
      <c r="C213" s="138"/>
      <c r="D213" s="138"/>
      <c r="E213" s="142" t="s">
        <v>34</v>
      </c>
      <c r="F213" s="12">
        <v>5527.1444545140657</v>
      </c>
      <c r="G213" s="12">
        <v>1123852.7057511935</v>
      </c>
      <c r="H213" s="210">
        <v>9211.9074241901108</v>
      </c>
      <c r="I213" s="200"/>
      <c r="J213" s="233">
        <f t="shared" si="37"/>
        <v>0</v>
      </c>
      <c r="K213" s="233">
        <f t="shared" si="38"/>
        <v>9211.9074241901108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35">
      <c r="A214" s="982"/>
      <c r="B214" s="984"/>
      <c r="C214" s="9">
        <v>3</v>
      </c>
      <c r="D214" s="9"/>
      <c r="E214" s="77" t="s">
        <v>35</v>
      </c>
      <c r="F214" s="12"/>
      <c r="G214" s="12"/>
      <c r="H214" s="210">
        <v>0</v>
      </c>
      <c r="I214" s="200"/>
      <c r="J214" s="233">
        <f t="shared" si="37"/>
        <v>0</v>
      </c>
      <c r="K214" s="233">
        <f t="shared" si="38"/>
        <v>0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" thickBot="1" x14ac:dyDescent="0.4">
      <c r="A215" s="982"/>
      <c r="B215" s="984"/>
      <c r="C215" s="283">
        <v>4</v>
      </c>
      <c r="D215" s="283"/>
      <c r="E215" s="276" t="s">
        <v>36</v>
      </c>
      <c r="F215" s="284">
        <v>287686.48565770721</v>
      </c>
      <c r="G215" s="284">
        <v>58496252.083733805</v>
      </c>
      <c r="H215" s="285">
        <v>479477.4760961787</v>
      </c>
      <c r="I215" s="200"/>
      <c r="J215" s="234">
        <f t="shared" si="37"/>
        <v>0</v>
      </c>
      <c r="K215" s="233">
        <f>H215-J215</f>
        <v>479477.4760961787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" thickBot="1" x14ac:dyDescent="0.4">
      <c r="A216" s="982"/>
      <c r="B216" s="984"/>
      <c r="C216" s="1163" t="s">
        <v>590</v>
      </c>
      <c r="D216" s="1164"/>
      <c r="E216" s="1164"/>
      <c r="F216" s="286">
        <f>SUM(F205:F215)</f>
        <v>909541.06590157398</v>
      </c>
      <c r="G216" s="286">
        <f t="shared" ref="G216:K216" si="39">SUM(G205:G215)</f>
        <v>184990885.70001993</v>
      </c>
      <c r="H216" s="287">
        <f t="shared" si="39"/>
        <v>1516068.5599999998</v>
      </c>
      <c r="I216" s="247"/>
      <c r="J216" s="288">
        <f t="shared" si="39"/>
        <v>0</v>
      </c>
      <c r="K216" s="288">
        <f t="shared" si="39"/>
        <v>1516068.5599999998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35">
      <c r="A217" s="982"/>
      <c r="B217" s="984"/>
      <c r="C217" s="1179" t="s">
        <v>38</v>
      </c>
      <c r="D217" s="1179"/>
      <c r="E217" s="1180"/>
      <c r="F217" s="279"/>
      <c r="G217" s="279"/>
      <c r="H217" s="280"/>
      <c r="I217" s="200"/>
      <c r="J217" s="233">
        <f t="shared" si="37"/>
        <v>0</v>
      </c>
      <c r="K217" s="23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35">
      <c r="A218" s="982"/>
      <c r="B218" s="984"/>
      <c r="C218" s="143">
        <v>1</v>
      </c>
      <c r="D218" s="143"/>
      <c r="E218" s="5" t="s">
        <v>39</v>
      </c>
      <c r="F218" s="139">
        <v>1319619.5832</v>
      </c>
      <c r="G218" s="37">
        <v>12447957.923999999</v>
      </c>
      <c r="H218" s="224">
        <f>F218+G218/305</f>
        <v>1360432.56</v>
      </c>
      <c r="I218" s="829"/>
      <c r="J218" s="233">
        <f t="shared" si="37"/>
        <v>0</v>
      </c>
      <c r="K218" s="23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35">
      <c r="A219" s="982"/>
      <c r="B219" s="984"/>
      <c r="C219" s="143">
        <v>2</v>
      </c>
      <c r="D219" s="143"/>
      <c r="E219" s="5" t="s">
        <v>40</v>
      </c>
      <c r="F219" s="139">
        <v>1043395.4919929794</v>
      </c>
      <c r="G219" s="139">
        <v>226897658.14214131</v>
      </c>
      <c r="H219" s="224">
        <f>F219+G219/305</f>
        <v>1787322.2400000002</v>
      </c>
      <c r="I219" s="200"/>
      <c r="J219" s="233">
        <f t="shared" si="37"/>
        <v>0</v>
      </c>
      <c r="K219" s="233">
        <f t="shared" ref="K219" si="40">H219-J219</f>
        <v>1787322.2400000002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" thickBot="1" x14ac:dyDescent="0.4">
      <c r="A220" s="982"/>
      <c r="B220" s="984"/>
      <c r="C220" s="1184" t="s">
        <v>592</v>
      </c>
      <c r="D220" s="1184"/>
      <c r="E220" s="1184"/>
      <c r="F220" s="290">
        <f>SUM(F218:F219)</f>
        <v>2363015.0751929795</v>
      </c>
      <c r="G220" s="290">
        <f t="shared" ref="G220:K220" si="41">SUM(G218:G219)</f>
        <v>239345616.06614131</v>
      </c>
      <c r="H220" s="291">
        <f t="shared" si="41"/>
        <v>3147754.8000000003</v>
      </c>
      <c r="I220" s="200"/>
      <c r="J220" s="234">
        <f t="shared" si="41"/>
        <v>0</v>
      </c>
      <c r="K220" s="234">
        <f t="shared" si="41"/>
        <v>1787322.2400000002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35">
      <c r="A221" s="982"/>
      <c r="B221" s="984"/>
      <c r="C221" s="1173" t="s">
        <v>141</v>
      </c>
      <c r="D221" s="1174"/>
      <c r="E221" s="1174"/>
      <c r="F221" s="1174"/>
      <c r="G221" s="1174"/>
      <c r="H221" s="1175"/>
      <c r="I221" s="830"/>
      <c r="J221" s="236">
        <f t="shared" si="37"/>
        <v>0</v>
      </c>
      <c r="K221" s="23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35">
      <c r="A222" s="982"/>
      <c r="B222" s="984"/>
      <c r="C222" s="1170" t="s">
        <v>28</v>
      </c>
      <c r="D222" s="1171"/>
      <c r="E222" s="1172"/>
      <c r="F222" s="144"/>
      <c r="G222" s="12"/>
      <c r="H222" s="210"/>
      <c r="I222" s="829"/>
      <c r="J222" s="233">
        <f t="shared" si="37"/>
        <v>0</v>
      </c>
      <c r="K222" s="23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35">
      <c r="A223" s="982"/>
      <c r="B223" s="984"/>
      <c r="C223" s="1168" t="s">
        <v>29</v>
      </c>
      <c r="D223" s="1169"/>
      <c r="E223" s="1169"/>
      <c r="F223" s="12"/>
      <c r="G223" s="12"/>
      <c r="H223" s="210"/>
      <c r="I223" s="829"/>
      <c r="J223" s="233">
        <f t="shared" si="37"/>
        <v>0</v>
      </c>
      <c r="K223" s="23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35">
      <c r="A224" s="982"/>
      <c r="B224" s="984"/>
      <c r="C224" s="292"/>
      <c r="D224" s="145"/>
      <c r="E224" s="145" t="s">
        <v>30</v>
      </c>
      <c r="F224" s="12"/>
      <c r="G224" s="12"/>
      <c r="H224" s="210"/>
      <c r="I224" s="829"/>
      <c r="J224" s="233">
        <f t="shared" si="37"/>
        <v>0</v>
      </c>
      <c r="K224" s="23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44" thickBot="1" x14ac:dyDescent="0.4">
      <c r="A225" s="982"/>
      <c r="B225" s="984"/>
      <c r="C225" s="293"/>
      <c r="D225" s="276"/>
      <c r="E225" s="276" t="s">
        <v>137</v>
      </c>
      <c r="F225" s="284">
        <v>177531.16800000001</v>
      </c>
      <c r="G225" s="284">
        <v>36098004.159999996</v>
      </c>
      <c r="H225" s="285">
        <v>295885.28000000003</v>
      </c>
      <c r="I225" s="829"/>
      <c r="J225" s="233">
        <f t="shared" si="37"/>
        <v>0</v>
      </c>
      <c r="K225" s="23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" thickBot="1" x14ac:dyDescent="0.4">
      <c r="A226" s="982"/>
      <c r="B226" s="984"/>
      <c r="C226" s="1163" t="s">
        <v>37</v>
      </c>
      <c r="D226" s="1164"/>
      <c r="E226" s="1164"/>
      <c r="F226" s="286">
        <f>SUM(F225)</f>
        <v>177531.16800000001</v>
      </c>
      <c r="G226" s="286">
        <f t="shared" ref="G226:K226" si="42">SUM(G225)</f>
        <v>36098004.159999996</v>
      </c>
      <c r="H226" s="287">
        <f t="shared" si="42"/>
        <v>295885.28000000003</v>
      </c>
      <c r="I226" s="247"/>
      <c r="J226" s="235">
        <f t="shared" si="42"/>
        <v>0</v>
      </c>
      <c r="K226" s="235">
        <f t="shared" si="42"/>
        <v>0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35">
      <c r="A227" s="982"/>
      <c r="B227" s="984"/>
      <c r="C227" s="1176" t="s">
        <v>38</v>
      </c>
      <c r="D227" s="1177"/>
      <c r="E227" s="1178"/>
      <c r="F227" s="279"/>
      <c r="G227" s="279"/>
      <c r="H227" s="280"/>
      <c r="I227" s="829"/>
      <c r="J227" s="233">
        <f t="shared" si="37"/>
        <v>0</v>
      </c>
      <c r="K227" s="23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35">
      <c r="A228" s="982"/>
      <c r="B228" s="984"/>
      <c r="C228" s="1168" t="s">
        <v>40</v>
      </c>
      <c r="D228" s="1169"/>
      <c r="E228" s="1169"/>
      <c r="F228" s="12"/>
      <c r="G228" s="12"/>
      <c r="H228" s="210"/>
      <c r="I228" s="829"/>
      <c r="J228" s="233">
        <f t="shared" si="37"/>
        <v>0</v>
      </c>
      <c r="K228" s="23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35">
      <c r="A229" s="982"/>
      <c r="B229" s="984"/>
      <c r="C229" s="292"/>
      <c r="D229" s="145"/>
      <c r="E229" s="146" t="s">
        <v>138</v>
      </c>
      <c r="F229" s="12">
        <v>330642.95981491136</v>
      </c>
      <c r="G229" s="12">
        <v>67230735.162365302</v>
      </c>
      <c r="H229" s="210">
        <v>551071.59969151893</v>
      </c>
      <c r="I229" s="829"/>
      <c r="J229" s="233">
        <f t="shared" si="37"/>
        <v>0</v>
      </c>
      <c r="K229" s="23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35">
      <c r="A230" s="982"/>
      <c r="B230" s="984"/>
      <c r="C230" s="292"/>
      <c r="D230" s="145"/>
      <c r="E230" s="147" t="s">
        <v>139</v>
      </c>
      <c r="F230" s="12">
        <v>135647.30173381756</v>
      </c>
      <c r="G230" s="12">
        <v>27581618.019209571</v>
      </c>
      <c r="H230" s="210">
        <v>226078.83622302927</v>
      </c>
      <c r="I230" s="829"/>
      <c r="J230" s="233">
        <f t="shared" si="37"/>
        <v>0</v>
      </c>
      <c r="K230" s="23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" thickBot="1" x14ac:dyDescent="0.4">
      <c r="A231" s="982"/>
      <c r="B231" s="984"/>
      <c r="C231" s="293"/>
      <c r="D231" s="276"/>
      <c r="E231" s="289" t="s">
        <v>140</v>
      </c>
      <c r="F231" s="284">
        <v>32112.422451271093</v>
      </c>
      <c r="G231" s="284">
        <v>6529525.8984251227</v>
      </c>
      <c r="H231" s="285">
        <v>53520.704085451827</v>
      </c>
      <c r="I231" s="829"/>
      <c r="J231" s="233">
        <f t="shared" si="37"/>
        <v>0</v>
      </c>
      <c r="K231" s="23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" thickBot="1" x14ac:dyDescent="0.4">
      <c r="A232" s="982"/>
      <c r="B232" s="984"/>
      <c r="C232" s="1163" t="s">
        <v>37</v>
      </c>
      <c r="D232" s="1164"/>
      <c r="E232" s="1164"/>
      <c r="F232" s="286">
        <f>SUM(F229:F231)</f>
        <v>498402.68400000001</v>
      </c>
      <c r="G232" s="286">
        <f t="shared" ref="G232:K232" si="43">SUM(G229:G231)</f>
        <v>101341879.08</v>
      </c>
      <c r="H232" s="287">
        <f t="shared" si="43"/>
        <v>830671.14</v>
      </c>
      <c r="I232" s="247"/>
      <c r="J232" s="288">
        <f t="shared" si="43"/>
        <v>0</v>
      </c>
      <c r="K232" s="288">
        <f t="shared" si="43"/>
        <v>0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" thickBot="1" x14ac:dyDescent="0.4">
      <c r="A233" s="982"/>
      <c r="B233" s="985"/>
      <c r="C233" s="1165" t="s">
        <v>131</v>
      </c>
      <c r="D233" s="1166"/>
      <c r="E233" s="1167"/>
      <c r="F233" s="33">
        <f>F232+F226+F220+F216+F202</f>
        <v>5125362.8437480666</v>
      </c>
      <c r="G233" s="33">
        <f>G232+G226+G220+G216+G202</f>
        <v>836833305.65683985</v>
      </c>
      <c r="H233" s="208">
        <f>H232+H226+H220+H216+H202</f>
        <v>7869078.6000000006</v>
      </c>
      <c r="I233" s="201"/>
      <c r="J233" s="238">
        <f>J232+J226+J220+J216+J202</f>
        <v>750096.9961093436</v>
      </c>
      <c r="K233" s="238">
        <f>K232+K226+K220+K216+K202</f>
        <v>4651754.4595718049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5.5" customHeight="1" thickBot="1" x14ac:dyDescent="0.4">
      <c r="A234" s="982"/>
      <c r="B234" s="197"/>
      <c r="I234" s="200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4.5" customHeight="1" x14ac:dyDescent="0.35">
      <c r="A235" s="982"/>
      <c r="B235" s="1026" t="s">
        <v>565</v>
      </c>
      <c r="C235" s="63">
        <v>2</v>
      </c>
      <c r="D235" s="63"/>
      <c r="E235" s="64" t="s">
        <v>142</v>
      </c>
      <c r="F235" s="65"/>
      <c r="G235" s="65"/>
      <c r="H235" s="225"/>
      <c r="I235" s="199"/>
      <c r="J235" s="236">
        <f t="shared" si="37"/>
        <v>0</v>
      </c>
      <c r="K235" s="23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4.5" customHeight="1" x14ac:dyDescent="0.35">
      <c r="A236" s="982"/>
      <c r="B236" s="1027"/>
      <c r="C236" s="13">
        <v>2.1</v>
      </c>
      <c r="D236" s="13"/>
      <c r="E236" s="24" t="s">
        <v>143</v>
      </c>
      <c r="F236" s="40"/>
      <c r="G236" s="40"/>
      <c r="H236" s="41"/>
      <c r="I236" s="200"/>
      <c r="J236" s="233">
        <f t="shared" si="37"/>
        <v>0</v>
      </c>
      <c r="K236" s="23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72.5" x14ac:dyDescent="0.35">
      <c r="A237" s="982"/>
      <c r="B237" s="1027"/>
      <c r="C237" s="43" t="s">
        <v>144</v>
      </c>
      <c r="D237" s="43"/>
      <c r="E237" s="5" t="s">
        <v>98</v>
      </c>
      <c r="F237" s="12">
        <v>248700.09599999996</v>
      </c>
      <c r="G237" s="12">
        <v>50569019.519999996</v>
      </c>
      <c r="H237" s="210">
        <v>414500.15999999992</v>
      </c>
      <c r="I237" s="829"/>
      <c r="J237" s="233">
        <f t="shared" si="37"/>
        <v>0</v>
      </c>
      <c r="K237" s="23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30.5" x14ac:dyDescent="0.35">
      <c r="A238" s="982"/>
      <c r="B238" s="1027"/>
      <c r="C238" s="43" t="s">
        <v>145</v>
      </c>
      <c r="D238" s="43"/>
      <c r="E238" s="5" t="s">
        <v>146</v>
      </c>
      <c r="F238" s="12">
        <v>159000</v>
      </c>
      <c r="G238" s="12">
        <v>32330000</v>
      </c>
      <c r="H238" s="210">
        <v>265000</v>
      </c>
      <c r="I238" s="829"/>
      <c r="J238" s="233">
        <f t="shared" si="37"/>
        <v>0</v>
      </c>
      <c r="K238" s="23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87" x14ac:dyDescent="0.35">
      <c r="A239" s="982"/>
      <c r="B239" s="1027"/>
      <c r="C239" s="43" t="s">
        <v>147</v>
      </c>
      <c r="D239" s="43"/>
      <c r="E239" s="5" t="s">
        <v>49</v>
      </c>
      <c r="F239" s="12">
        <v>381600</v>
      </c>
      <c r="G239" s="12">
        <v>77592000</v>
      </c>
      <c r="H239" s="210">
        <v>636000</v>
      </c>
      <c r="I239" s="829"/>
      <c r="J239" s="233">
        <f t="shared" si="37"/>
        <v>0</v>
      </c>
      <c r="K239" s="23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35">
      <c r="A240" s="982"/>
      <c r="B240" s="1027"/>
      <c r="C240" s="43" t="s">
        <v>148</v>
      </c>
      <c r="D240" s="43"/>
      <c r="E240" s="5" t="s">
        <v>51</v>
      </c>
      <c r="F240" s="12">
        <v>144000</v>
      </c>
      <c r="G240" s="12">
        <v>29280000</v>
      </c>
      <c r="H240" s="210">
        <v>240000</v>
      </c>
      <c r="I240" s="829"/>
      <c r="J240" s="233">
        <f t="shared" si="37"/>
        <v>0</v>
      </c>
      <c r="K240" s="23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29" x14ac:dyDescent="0.35">
      <c r="A241" s="982"/>
      <c r="B241" s="1027"/>
      <c r="C241" s="43" t="s">
        <v>149</v>
      </c>
      <c r="D241" s="43"/>
      <c r="E241" s="5" t="s">
        <v>53</v>
      </c>
      <c r="F241" s="12">
        <v>144000</v>
      </c>
      <c r="G241" s="12">
        <v>29280000</v>
      </c>
      <c r="H241" s="210">
        <v>240000</v>
      </c>
      <c r="I241" s="829"/>
      <c r="J241" s="233">
        <f t="shared" si="37"/>
        <v>0</v>
      </c>
      <c r="K241" s="23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29" x14ac:dyDescent="0.35">
      <c r="A242" s="982"/>
      <c r="B242" s="1027"/>
      <c r="C242" s="43" t="s">
        <v>150</v>
      </c>
      <c r="D242" s="43"/>
      <c r="E242" s="5" t="s">
        <v>55</v>
      </c>
      <c r="F242" s="12">
        <v>57600</v>
      </c>
      <c r="G242" s="12">
        <v>11712000</v>
      </c>
      <c r="H242" s="210">
        <v>96000</v>
      </c>
      <c r="I242" s="829"/>
      <c r="J242" s="233">
        <f t="shared" si="37"/>
        <v>0</v>
      </c>
      <c r="K242" s="23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35">
      <c r="A243" s="982"/>
      <c r="B243" s="1027"/>
      <c r="C243" s="75"/>
      <c r="D243" s="75"/>
      <c r="E243" s="26" t="s">
        <v>151</v>
      </c>
      <c r="F243" s="20">
        <f>SUM(F237:F242)</f>
        <v>1134900.0959999999</v>
      </c>
      <c r="G243" s="20">
        <f t="shared" ref="G243:K243" si="44">SUM(G237:G242)</f>
        <v>230763019.51999998</v>
      </c>
      <c r="H243" s="211">
        <f t="shared" si="44"/>
        <v>1891500.16</v>
      </c>
      <c r="I243" s="200"/>
      <c r="J243" s="234">
        <f t="shared" si="44"/>
        <v>0</v>
      </c>
      <c r="K243" s="234">
        <f t="shared" si="44"/>
        <v>0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29" x14ac:dyDescent="0.35">
      <c r="A244" s="982"/>
      <c r="B244" s="1027"/>
      <c r="C244" s="13">
        <v>2.2000000000000002</v>
      </c>
      <c r="D244" s="13"/>
      <c r="E244" s="24" t="s">
        <v>152</v>
      </c>
      <c r="F244" s="40"/>
      <c r="G244" s="40"/>
      <c r="H244" s="41"/>
      <c r="I244" s="829"/>
      <c r="J244" s="233">
        <f t="shared" si="37"/>
        <v>0</v>
      </c>
      <c r="K244" s="23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01.5" x14ac:dyDescent="0.35">
      <c r="A245" s="982"/>
      <c r="B245" s="1027"/>
      <c r="C245" s="43" t="s">
        <v>153</v>
      </c>
      <c r="D245" s="43"/>
      <c r="E245" s="9" t="s">
        <v>154</v>
      </c>
      <c r="F245" s="11">
        <v>248700.09599999996</v>
      </c>
      <c r="G245" s="14">
        <v>50569019.519999996</v>
      </c>
      <c r="H245" s="226">
        <v>414500.15999999992</v>
      </c>
      <c r="I245" s="829"/>
      <c r="J245" s="233">
        <f t="shared" si="37"/>
        <v>0</v>
      </c>
      <c r="K245" s="23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30.5" x14ac:dyDescent="0.35">
      <c r="A246" s="982"/>
      <c r="B246" s="1027"/>
      <c r="C246" s="43" t="s">
        <v>155</v>
      </c>
      <c r="D246" s="43"/>
      <c r="E246" s="5" t="s">
        <v>146</v>
      </c>
      <c r="F246" s="11">
        <v>159000</v>
      </c>
      <c r="G246" s="14">
        <v>32330000</v>
      </c>
      <c r="H246" s="226">
        <v>265000</v>
      </c>
      <c r="I246" s="829"/>
      <c r="J246" s="233">
        <f t="shared" si="37"/>
        <v>0</v>
      </c>
      <c r="K246" s="23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87" x14ac:dyDescent="0.35">
      <c r="A247" s="982"/>
      <c r="B247" s="1027"/>
      <c r="C247" s="43" t="s">
        <v>156</v>
      </c>
      <c r="D247" s="43"/>
      <c r="E247" s="5" t="s">
        <v>49</v>
      </c>
      <c r="F247" s="11">
        <v>381600</v>
      </c>
      <c r="G247" s="14">
        <v>77592000</v>
      </c>
      <c r="H247" s="226">
        <v>636000</v>
      </c>
      <c r="I247" s="829"/>
      <c r="J247" s="233">
        <f t="shared" si="37"/>
        <v>0</v>
      </c>
      <c r="K247" s="23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35">
      <c r="A248" s="982"/>
      <c r="B248" s="1027"/>
      <c r="C248" s="43" t="s">
        <v>157</v>
      </c>
      <c r="D248" s="43"/>
      <c r="E248" s="5" t="s">
        <v>51</v>
      </c>
      <c r="F248" s="11">
        <v>144000</v>
      </c>
      <c r="G248" s="14">
        <v>29280000</v>
      </c>
      <c r="H248" s="226">
        <v>240000</v>
      </c>
      <c r="I248" s="829"/>
      <c r="J248" s="233">
        <f t="shared" si="37"/>
        <v>0</v>
      </c>
      <c r="K248" s="23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29" x14ac:dyDescent="0.35">
      <c r="A249" s="982"/>
      <c r="B249" s="1027"/>
      <c r="C249" s="43" t="s">
        <v>158</v>
      </c>
      <c r="D249" s="43"/>
      <c r="E249" s="5" t="s">
        <v>53</v>
      </c>
      <c r="F249" s="11">
        <v>144000</v>
      </c>
      <c r="G249" s="14">
        <v>29280000</v>
      </c>
      <c r="H249" s="226">
        <v>240000</v>
      </c>
      <c r="I249" s="829"/>
      <c r="J249" s="233">
        <f t="shared" si="37"/>
        <v>0</v>
      </c>
      <c r="K249" s="23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29" x14ac:dyDescent="0.35">
      <c r="A250" s="982"/>
      <c r="B250" s="1027"/>
      <c r="C250" s="43" t="s">
        <v>159</v>
      </c>
      <c r="D250" s="43"/>
      <c r="E250" s="5" t="s">
        <v>60</v>
      </c>
      <c r="F250" s="46"/>
      <c r="G250" s="49"/>
      <c r="H250" s="226">
        <v>0</v>
      </c>
      <c r="I250" s="829"/>
      <c r="J250" s="233">
        <f t="shared" si="37"/>
        <v>0</v>
      </c>
      <c r="K250" s="23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29" x14ac:dyDescent="0.35">
      <c r="A251" s="982"/>
      <c r="B251" s="1027"/>
      <c r="C251" s="43" t="s">
        <v>160</v>
      </c>
      <c r="D251" s="43"/>
      <c r="E251" s="44" t="s">
        <v>61</v>
      </c>
      <c r="F251" s="11">
        <v>27516.671999999995</v>
      </c>
      <c r="G251" s="14">
        <v>5595056.6399999997</v>
      </c>
      <c r="H251" s="226">
        <v>45861.119999999995</v>
      </c>
      <c r="I251" s="829"/>
      <c r="J251" s="233">
        <f t="shared" si="37"/>
        <v>0</v>
      </c>
      <c r="K251" s="23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87" x14ac:dyDescent="0.35">
      <c r="A252" s="982"/>
      <c r="B252" s="1027"/>
      <c r="C252" s="43" t="s">
        <v>161</v>
      </c>
      <c r="D252" s="43"/>
      <c r="E252" s="44" t="s">
        <v>62</v>
      </c>
      <c r="F252" s="11">
        <v>13758.335999999998</v>
      </c>
      <c r="G252" s="14">
        <v>2797528.32</v>
      </c>
      <c r="H252" s="226">
        <v>22930.559999999998</v>
      </c>
      <c r="I252" s="829"/>
      <c r="J252" s="233">
        <f t="shared" si="37"/>
        <v>0</v>
      </c>
      <c r="K252" s="23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29" x14ac:dyDescent="0.35">
      <c r="A253" s="982"/>
      <c r="B253" s="1027"/>
      <c r="C253" s="43" t="s">
        <v>162</v>
      </c>
      <c r="D253" s="43"/>
      <c r="E253" s="44" t="s">
        <v>63</v>
      </c>
      <c r="F253" s="11">
        <v>13758.335999999998</v>
      </c>
      <c r="G253" s="14">
        <v>2797528.32</v>
      </c>
      <c r="H253" s="226">
        <v>22930.559999999998</v>
      </c>
      <c r="I253" s="829"/>
      <c r="J253" s="233">
        <f t="shared" si="37"/>
        <v>0</v>
      </c>
      <c r="K253" s="23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29" x14ac:dyDescent="0.35">
      <c r="A254" s="982"/>
      <c r="B254" s="1027"/>
      <c r="C254" s="43" t="s">
        <v>163</v>
      </c>
      <c r="D254" s="43"/>
      <c r="E254" s="44" t="s">
        <v>64</v>
      </c>
      <c r="F254" s="11">
        <v>13758.335999999998</v>
      </c>
      <c r="G254" s="14">
        <v>2797528.32</v>
      </c>
      <c r="H254" s="226">
        <v>22930.559999999998</v>
      </c>
      <c r="I254" s="829"/>
      <c r="J254" s="233">
        <f t="shared" si="37"/>
        <v>0</v>
      </c>
      <c r="K254" s="23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29" x14ac:dyDescent="0.35">
      <c r="A255" s="982"/>
      <c r="B255" s="1027"/>
      <c r="C255" s="43" t="s">
        <v>164</v>
      </c>
      <c r="D255" s="43"/>
      <c r="E255" s="45" t="s">
        <v>65</v>
      </c>
      <c r="F255" s="11">
        <v>13758.335999999999</v>
      </c>
      <c r="G255" s="14">
        <v>2797528.3200000003</v>
      </c>
      <c r="H255" s="226">
        <v>22930.559999999998</v>
      </c>
      <c r="I255" s="829"/>
      <c r="J255" s="233">
        <f t="shared" si="37"/>
        <v>0</v>
      </c>
      <c r="K255" s="23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29" x14ac:dyDescent="0.35">
      <c r="A256" s="982"/>
      <c r="B256" s="1027"/>
      <c r="C256" s="43" t="s">
        <v>165</v>
      </c>
      <c r="D256" s="43"/>
      <c r="E256" s="5" t="s">
        <v>66</v>
      </c>
      <c r="F256" s="11">
        <v>57600</v>
      </c>
      <c r="G256" s="14">
        <v>11712000</v>
      </c>
      <c r="H256" s="226">
        <v>96000</v>
      </c>
      <c r="I256" s="829"/>
      <c r="J256" s="233">
        <f t="shared" si="37"/>
        <v>0</v>
      </c>
      <c r="K256" s="23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35">
      <c r="A257" s="982"/>
      <c r="B257" s="1027"/>
      <c r="C257" s="42"/>
      <c r="D257" s="42"/>
      <c r="E257" s="26" t="s">
        <v>151</v>
      </c>
      <c r="F257" s="47">
        <f>SUM(F245:F256)</f>
        <v>1217450.1119999995</v>
      </c>
      <c r="G257" s="47">
        <f t="shared" ref="G257:J257" si="45">SUM(G245:G256)</f>
        <v>247548189.43999994</v>
      </c>
      <c r="H257" s="227">
        <f t="shared" si="45"/>
        <v>2029083.52</v>
      </c>
      <c r="I257" s="200"/>
      <c r="J257" s="233">
        <f t="shared" si="45"/>
        <v>0</v>
      </c>
      <c r="K257" s="23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35">
      <c r="A258" s="982"/>
      <c r="B258" s="1027"/>
      <c r="C258" s="75"/>
      <c r="D258" s="75"/>
      <c r="E258" s="77"/>
      <c r="F258" s="12"/>
      <c r="G258" s="12"/>
      <c r="H258" s="210"/>
      <c r="I258" s="200"/>
      <c r="J258" s="233">
        <f t="shared" si="37"/>
        <v>0</v>
      </c>
      <c r="K258" s="23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29" x14ac:dyDescent="0.35">
      <c r="A259" s="982"/>
      <c r="B259" s="1027"/>
      <c r="C259" s="13">
        <v>2.2999999999999998</v>
      </c>
      <c r="D259" s="13"/>
      <c r="E259" s="15" t="s">
        <v>166</v>
      </c>
      <c r="F259" s="38"/>
      <c r="G259" s="38"/>
      <c r="H259" s="39"/>
      <c r="I259" s="200"/>
      <c r="J259" s="233">
        <f t="shared" si="37"/>
        <v>0</v>
      </c>
      <c r="K259" s="23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72.5" x14ac:dyDescent="0.35">
      <c r="A260" s="982"/>
      <c r="B260" s="1027"/>
      <c r="C260" s="42" t="s">
        <v>167</v>
      </c>
      <c r="D260" s="42"/>
      <c r="E260" s="9" t="s">
        <v>168</v>
      </c>
      <c r="F260" s="12">
        <v>196887.57599999997</v>
      </c>
      <c r="G260" s="12">
        <v>40033807.119999997</v>
      </c>
      <c r="H260" s="210">
        <v>328145.95999999996</v>
      </c>
      <c r="I260" s="829"/>
      <c r="J260" s="233">
        <f t="shared" si="37"/>
        <v>0</v>
      </c>
      <c r="K260" s="23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30.5" x14ac:dyDescent="0.35">
      <c r="A261" s="982"/>
      <c r="B261" s="1027"/>
      <c r="C261" s="42" t="s">
        <v>169</v>
      </c>
      <c r="D261" s="42"/>
      <c r="E261" s="5" t="s">
        <v>146</v>
      </c>
      <c r="F261" s="12">
        <v>159000</v>
      </c>
      <c r="G261" s="12">
        <v>32330000</v>
      </c>
      <c r="H261" s="210">
        <v>265000</v>
      </c>
      <c r="I261" s="829"/>
      <c r="J261" s="233">
        <f t="shared" si="37"/>
        <v>0</v>
      </c>
      <c r="K261" s="23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87" x14ac:dyDescent="0.35">
      <c r="A262" s="982"/>
      <c r="B262" s="1027"/>
      <c r="C262" s="42" t="s">
        <v>170</v>
      </c>
      <c r="D262" s="42"/>
      <c r="E262" s="5" t="s">
        <v>49</v>
      </c>
      <c r="F262" s="12">
        <v>302100</v>
      </c>
      <c r="G262" s="12">
        <v>61427000</v>
      </c>
      <c r="H262" s="210">
        <v>503500</v>
      </c>
      <c r="I262" s="829"/>
      <c r="J262" s="233">
        <f t="shared" si="37"/>
        <v>0</v>
      </c>
      <c r="K262" s="23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35">
      <c r="A263" s="982"/>
      <c r="B263" s="1027"/>
      <c r="C263" s="42" t="s">
        <v>171</v>
      </c>
      <c r="D263" s="42"/>
      <c r="E263" s="5" t="s">
        <v>51</v>
      </c>
      <c r="F263" s="12">
        <v>114000</v>
      </c>
      <c r="G263" s="12">
        <v>23180000</v>
      </c>
      <c r="H263" s="210">
        <v>190000</v>
      </c>
      <c r="I263" s="829"/>
      <c r="J263" s="233">
        <f t="shared" ref="J263:J308" si="46">I263*H263</f>
        <v>0</v>
      </c>
      <c r="K263" s="23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29" x14ac:dyDescent="0.35">
      <c r="A264" s="982"/>
      <c r="B264" s="1027"/>
      <c r="C264" s="42" t="s">
        <v>172</v>
      </c>
      <c r="D264" s="42"/>
      <c r="E264" s="5" t="s">
        <v>53</v>
      </c>
      <c r="F264" s="12">
        <v>114000</v>
      </c>
      <c r="G264" s="12">
        <v>23180000</v>
      </c>
      <c r="H264" s="210">
        <v>190000</v>
      </c>
      <c r="I264" s="829"/>
      <c r="J264" s="233">
        <f t="shared" si="46"/>
        <v>0</v>
      </c>
      <c r="K264" s="23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29" x14ac:dyDescent="0.35">
      <c r="A265" s="982"/>
      <c r="B265" s="1027"/>
      <c r="C265" s="42" t="s">
        <v>173</v>
      </c>
      <c r="D265" s="42"/>
      <c r="E265" s="5" t="s">
        <v>82</v>
      </c>
      <c r="F265" s="12">
        <v>45600</v>
      </c>
      <c r="G265" s="12">
        <v>9272000</v>
      </c>
      <c r="H265" s="210">
        <v>76000</v>
      </c>
      <c r="I265" s="829"/>
      <c r="J265" s="233">
        <f t="shared" si="46"/>
        <v>0</v>
      </c>
      <c r="K265" s="23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35">
      <c r="A266" s="982"/>
      <c r="B266" s="1027"/>
      <c r="C266" s="42"/>
      <c r="D266" s="42"/>
      <c r="E266" s="26" t="s">
        <v>151</v>
      </c>
      <c r="F266" s="20">
        <f>SUM(F260:F265)</f>
        <v>931587.576</v>
      </c>
      <c r="G266" s="20">
        <f t="shared" ref="G266:J266" si="47">SUM(G260:G265)</f>
        <v>189422807.12</v>
      </c>
      <c r="H266" s="211">
        <f t="shared" si="47"/>
        <v>1552645.96</v>
      </c>
      <c r="I266" s="200"/>
      <c r="J266" s="234">
        <f t="shared" si="47"/>
        <v>0</v>
      </c>
      <c r="K266" s="23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35">
      <c r="A267" s="982"/>
      <c r="B267" s="1027"/>
      <c r="C267" s="13">
        <v>2.4</v>
      </c>
      <c r="D267" s="13"/>
      <c r="E267" s="15" t="s">
        <v>83</v>
      </c>
      <c r="F267" s="38"/>
      <c r="G267" s="38"/>
      <c r="H267" s="39"/>
      <c r="I267" s="200"/>
      <c r="J267" s="233">
        <f t="shared" si="46"/>
        <v>0</v>
      </c>
      <c r="K267" s="23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87" x14ac:dyDescent="0.35">
      <c r="A268" s="982"/>
      <c r="B268" s="1027"/>
      <c r="C268" s="42" t="s">
        <v>174</v>
      </c>
      <c r="D268" s="42"/>
      <c r="E268" s="9" t="s">
        <v>175</v>
      </c>
      <c r="F268" s="11">
        <v>196887.57599999997</v>
      </c>
      <c r="G268" s="14">
        <v>40033807.119999997</v>
      </c>
      <c r="H268" s="226">
        <v>328145.95999999996</v>
      </c>
      <c r="I268" s="829"/>
      <c r="J268" s="233">
        <f t="shared" si="46"/>
        <v>0</v>
      </c>
      <c r="K268" s="23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87" x14ac:dyDescent="0.35">
      <c r="A269" s="982"/>
      <c r="B269" s="1027"/>
      <c r="C269" s="42" t="s">
        <v>176</v>
      </c>
      <c r="D269" s="42"/>
      <c r="E269" s="5" t="s">
        <v>49</v>
      </c>
      <c r="F269" s="11">
        <v>302100</v>
      </c>
      <c r="G269" s="14">
        <v>61427000</v>
      </c>
      <c r="H269" s="226">
        <v>503500</v>
      </c>
      <c r="I269" s="829"/>
      <c r="J269" s="233">
        <f t="shared" si="46"/>
        <v>0</v>
      </c>
      <c r="K269" s="23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30.5" x14ac:dyDescent="0.35">
      <c r="A270" s="982"/>
      <c r="B270" s="1027"/>
      <c r="C270" s="42" t="s">
        <v>177</v>
      </c>
      <c r="D270" s="42"/>
      <c r="E270" s="5" t="s">
        <v>146</v>
      </c>
      <c r="F270" s="11"/>
      <c r="G270" s="14"/>
      <c r="H270" s="226">
        <v>0</v>
      </c>
      <c r="I270" s="829"/>
      <c r="J270" s="233">
        <f t="shared" si="46"/>
        <v>0</v>
      </c>
      <c r="K270" s="23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35">
      <c r="A271" s="982"/>
      <c r="B271" s="1027"/>
      <c r="C271" s="42" t="s">
        <v>177</v>
      </c>
      <c r="D271" s="42"/>
      <c r="E271" s="5" t="s">
        <v>51</v>
      </c>
      <c r="F271" s="11">
        <v>114000</v>
      </c>
      <c r="G271" s="14">
        <v>23180000</v>
      </c>
      <c r="H271" s="226">
        <v>190000</v>
      </c>
      <c r="I271" s="829"/>
      <c r="J271" s="233">
        <f t="shared" si="46"/>
        <v>0</v>
      </c>
      <c r="K271" s="23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29" x14ac:dyDescent="0.35">
      <c r="A272" s="982"/>
      <c r="B272" s="1027"/>
      <c r="C272" s="42" t="s">
        <v>178</v>
      </c>
      <c r="D272" s="42"/>
      <c r="E272" s="5" t="s">
        <v>53</v>
      </c>
      <c r="F272" s="11">
        <v>114000</v>
      </c>
      <c r="G272" s="14">
        <v>23180000</v>
      </c>
      <c r="H272" s="226">
        <v>190000</v>
      </c>
      <c r="I272" s="829"/>
      <c r="J272" s="233">
        <f t="shared" si="46"/>
        <v>0</v>
      </c>
      <c r="K272" s="23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29" x14ac:dyDescent="0.35">
      <c r="A273" s="982"/>
      <c r="B273" s="1027"/>
      <c r="C273" s="42" t="s">
        <v>179</v>
      </c>
      <c r="D273" s="42"/>
      <c r="E273" s="5" t="s">
        <v>60</v>
      </c>
      <c r="F273" s="46"/>
      <c r="G273" s="49"/>
      <c r="H273" s="226">
        <v>0</v>
      </c>
      <c r="I273" s="829"/>
      <c r="J273" s="233">
        <f t="shared" si="46"/>
        <v>0</v>
      </c>
      <c r="K273" s="23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29" x14ac:dyDescent="0.35">
      <c r="A274" s="982"/>
      <c r="B274" s="1027"/>
      <c r="C274" s="42" t="s">
        <v>180</v>
      </c>
      <c r="D274" s="42"/>
      <c r="E274" s="294" t="s">
        <v>181</v>
      </c>
      <c r="F274" s="11">
        <v>21784.031999999996</v>
      </c>
      <c r="G274" s="14">
        <v>4429419.84</v>
      </c>
      <c r="H274" s="226">
        <v>36306.719999999994</v>
      </c>
      <c r="I274" s="829"/>
      <c r="J274" s="233">
        <f t="shared" si="46"/>
        <v>0</v>
      </c>
      <c r="K274" s="23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87" x14ac:dyDescent="0.35">
      <c r="A275" s="982"/>
      <c r="B275" s="1027"/>
      <c r="C275" s="42" t="s">
        <v>182</v>
      </c>
      <c r="D275" s="42"/>
      <c r="E275" s="294" t="s">
        <v>183</v>
      </c>
      <c r="F275" s="11">
        <v>10892.015999999998</v>
      </c>
      <c r="G275" s="14">
        <v>2214709.92</v>
      </c>
      <c r="H275" s="226">
        <v>18153.359999999997</v>
      </c>
      <c r="I275" s="829"/>
      <c r="J275" s="233">
        <f t="shared" si="46"/>
        <v>0</v>
      </c>
      <c r="K275" s="23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29" x14ac:dyDescent="0.35">
      <c r="A276" s="982"/>
      <c r="B276" s="1027"/>
      <c r="C276" s="42" t="s">
        <v>184</v>
      </c>
      <c r="D276" s="42"/>
      <c r="E276" s="294" t="s">
        <v>185</v>
      </c>
      <c r="F276" s="11">
        <v>10892.015999999998</v>
      </c>
      <c r="G276" s="14">
        <v>2214709.92</v>
      </c>
      <c r="H276" s="226">
        <v>18153.359999999997</v>
      </c>
      <c r="I276" s="829"/>
      <c r="J276" s="233">
        <f t="shared" si="46"/>
        <v>0</v>
      </c>
      <c r="K276" s="23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29" x14ac:dyDescent="0.35">
      <c r="A277" s="982"/>
      <c r="B277" s="1027"/>
      <c r="C277" s="42" t="s">
        <v>186</v>
      </c>
      <c r="D277" s="42"/>
      <c r="E277" s="294" t="s">
        <v>187</v>
      </c>
      <c r="F277" s="11">
        <v>10892.015999999998</v>
      </c>
      <c r="G277" s="14">
        <v>2214709.92</v>
      </c>
      <c r="H277" s="226">
        <v>18153.359999999997</v>
      </c>
      <c r="I277" s="829"/>
      <c r="J277" s="233">
        <f t="shared" si="46"/>
        <v>0</v>
      </c>
      <c r="K277" s="23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29" x14ac:dyDescent="0.35">
      <c r="A278" s="982"/>
      <c r="B278" s="1027"/>
      <c r="C278" s="42" t="s">
        <v>188</v>
      </c>
      <c r="D278" s="42"/>
      <c r="E278" s="294" t="s">
        <v>65</v>
      </c>
      <c r="F278" s="11">
        <v>10892.015999999998</v>
      </c>
      <c r="G278" s="14">
        <v>2214709.92</v>
      </c>
      <c r="H278" s="226">
        <v>18153.359999999997</v>
      </c>
      <c r="I278" s="829"/>
      <c r="J278" s="233">
        <f t="shared" si="46"/>
        <v>0</v>
      </c>
      <c r="K278" s="23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29" x14ac:dyDescent="0.35">
      <c r="A279" s="982"/>
      <c r="B279" s="1027"/>
      <c r="C279" s="42" t="s">
        <v>189</v>
      </c>
      <c r="D279" s="42"/>
      <c r="E279" s="5" t="s">
        <v>66</v>
      </c>
      <c r="F279" s="11">
        <v>45600</v>
      </c>
      <c r="G279" s="14">
        <v>9272000</v>
      </c>
      <c r="H279" s="226">
        <v>76000</v>
      </c>
      <c r="I279" s="829"/>
      <c r="J279" s="233">
        <f t="shared" si="46"/>
        <v>0</v>
      </c>
      <c r="K279" s="23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35">
      <c r="A280" s="982"/>
      <c r="B280" s="1027"/>
      <c r="C280" s="42"/>
      <c r="D280" s="42"/>
      <c r="E280" s="26" t="s">
        <v>151</v>
      </c>
      <c r="F280" s="48">
        <f>SUM(F268:F279)</f>
        <v>837939.67199999979</v>
      </c>
      <c r="G280" s="48">
        <f t="shared" ref="G280:J280" si="48">SUM(G268:G279)</f>
        <v>170381066.63999996</v>
      </c>
      <c r="H280" s="228">
        <f>SUM(H268:H279)</f>
        <v>1396566.1200000003</v>
      </c>
      <c r="I280" s="200"/>
      <c r="J280" s="234">
        <f t="shared" si="48"/>
        <v>0</v>
      </c>
      <c r="K280" s="23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35">
      <c r="A281" s="982"/>
      <c r="B281" s="1027"/>
      <c r="C281" s="75"/>
      <c r="D281" s="75"/>
      <c r="E281" s="77"/>
      <c r="F281" s="12"/>
      <c r="G281" s="12"/>
      <c r="H281" s="210"/>
      <c r="I281" s="829"/>
      <c r="J281" s="233">
        <f t="shared" si="46"/>
        <v>0</v>
      </c>
      <c r="K281" s="23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3.5" customHeight="1" x14ac:dyDescent="0.35">
      <c r="A282" s="982"/>
      <c r="B282" s="1027"/>
      <c r="C282" s="148"/>
      <c r="D282" s="148"/>
      <c r="E282" s="15" t="s">
        <v>119</v>
      </c>
      <c r="F282" s="50"/>
      <c r="G282" s="50"/>
      <c r="H282" s="229"/>
      <c r="I282" s="829"/>
      <c r="J282" s="233">
        <f t="shared" si="46"/>
        <v>0</v>
      </c>
      <c r="K282" s="23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35">
      <c r="A283" s="982"/>
      <c r="B283" s="1027"/>
      <c r="C283" s="149">
        <v>1</v>
      </c>
      <c r="D283" s="149"/>
      <c r="E283" s="130" t="s">
        <v>119</v>
      </c>
      <c r="F283" s="150">
        <v>355816.43437704921</v>
      </c>
      <c r="G283" s="150">
        <v>10408657.414999988</v>
      </c>
      <c r="H283" s="230">
        <v>389943.18</v>
      </c>
      <c r="I283" s="829"/>
      <c r="J283" s="233">
        <f t="shared" si="46"/>
        <v>0</v>
      </c>
      <c r="K283" s="23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4.5" customHeight="1" x14ac:dyDescent="0.35">
      <c r="A284" s="982"/>
      <c r="B284" s="1027"/>
      <c r="C284" s="148"/>
      <c r="D284" s="148"/>
      <c r="E284" s="15" t="s">
        <v>128</v>
      </c>
      <c r="F284" s="50"/>
      <c r="G284" s="50"/>
      <c r="H284" s="229"/>
      <c r="I284" s="829"/>
      <c r="J284" s="233">
        <f t="shared" si="46"/>
        <v>0</v>
      </c>
      <c r="K284" s="23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35">
      <c r="A285" s="982"/>
      <c r="B285" s="1027"/>
      <c r="C285" s="149">
        <v>1</v>
      </c>
      <c r="D285" s="149"/>
      <c r="E285" s="130" t="s">
        <v>6</v>
      </c>
      <c r="F285" s="131">
        <v>88.940624999999997</v>
      </c>
      <c r="G285" s="131">
        <v>18143.887500000001</v>
      </c>
      <c r="H285" s="231">
        <v>148.42878073770493</v>
      </c>
      <c r="I285" s="829"/>
      <c r="J285" s="233">
        <f t="shared" si="46"/>
        <v>0</v>
      </c>
      <c r="K285" s="23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35">
      <c r="A286" s="982"/>
      <c r="B286" s="1027"/>
      <c r="C286" s="149">
        <v>2</v>
      </c>
      <c r="D286" s="149"/>
      <c r="E286" s="132" t="s">
        <v>7</v>
      </c>
      <c r="F286" s="131">
        <v>1491.9742277458361</v>
      </c>
      <c r="G286" s="131"/>
      <c r="H286" s="231">
        <v>1491.9742277458361</v>
      </c>
      <c r="I286" s="829"/>
      <c r="J286" s="233">
        <f t="shared" si="46"/>
        <v>0</v>
      </c>
      <c r="K286" s="23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35">
      <c r="A287" s="982"/>
      <c r="B287" s="1027"/>
      <c r="C287" s="149">
        <v>3</v>
      </c>
      <c r="D287" s="149"/>
      <c r="E287" s="132" t="s">
        <v>16</v>
      </c>
      <c r="F287" s="131">
        <v>1728.6075964852457</v>
      </c>
      <c r="G287" s="131">
        <v>351483.5446186667</v>
      </c>
      <c r="H287" s="231">
        <v>2881.012660808743</v>
      </c>
      <c r="I287" s="829"/>
      <c r="J287" s="233">
        <f t="shared" si="46"/>
        <v>0</v>
      </c>
      <c r="K287" s="23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35">
      <c r="A288" s="982"/>
      <c r="B288" s="1027"/>
      <c r="C288" s="149">
        <v>4</v>
      </c>
      <c r="D288" s="149"/>
      <c r="E288" s="132" t="s">
        <v>129</v>
      </c>
      <c r="F288" s="131">
        <v>4828.0014250000004</v>
      </c>
      <c r="G288" s="131">
        <v>646957.87368902192</v>
      </c>
      <c r="H288" s="231">
        <v>6949.1747813574493</v>
      </c>
      <c r="I288" s="829"/>
      <c r="J288" s="233">
        <f t="shared" si="46"/>
        <v>0</v>
      </c>
      <c r="K288" s="23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35">
      <c r="A289" s="982"/>
      <c r="B289" s="1027"/>
      <c r="C289" s="1159" t="s">
        <v>190</v>
      </c>
      <c r="D289" s="1159"/>
      <c r="E289" s="1159"/>
      <c r="F289" s="20">
        <f>SUM(F283:F288)</f>
        <v>363953.9582512803</v>
      </c>
      <c r="G289" s="20">
        <f t="shared" ref="G289:J289" si="49">SUM(G283:G288)</f>
        <v>11425242.720807675</v>
      </c>
      <c r="H289" s="211">
        <f>SUM(H283:H288)</f>
        <v>401413.77045064972</v>
      </c>
      <c r="I289" s="829"/>
      <c r="J289" s="234">
        <f t="shared" si="49"/>
        <v>0</v>
      </c>
      <c r="K289" s="23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35">
      <c r="A290" s="982"/>
      <c r="B290" s="1027"/>
      <c r="C290" s="75"/>
      <c r="D290" s="75"/>
      <c r="E290" s="77"/>
      <c r="F290" s="12"/>
      <c r="G290" s="12"/>
      <c r="H290" s="210"/>
      <c r="I290" s="200"/>
      <c r="J290" s="233">
        <f t="shared" si="46"/>
        <v>0</v>
      </c>
      <c r="K290" s="23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35">
      <c r="A291" s="982"/>
      <c r="B291" s="1027"/>
      <c r="C291" s="51">
        <v>2.4</v>
      </c>
      <c r="D291" s="51"/>
      <c r="E291" s="52" t="s">
        <v>191</v>
      </c>
      <c r="F291" s="53"/>
      <c r="G291" s="53"/>
      <c r="H291" s="232"/>
      <c r="I291" s="200"/>
      <c r="J291" s="233">
        <f t="shared" si="46"/>
        <v>0</v>
      </c>
      <c r="K291" s="23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87" x14ac:dyDescent="0.35">
      <c r="A292" s="982"/>
      <c r="B292" s="1027"/>
      <c r="C292" s="42" t="s">
        <v>174</v>
      </c>
      <c r="D292" s="42"/>
      <c r="E292" s="9" t="s">
        <v>175</v>
      </c>
      <c r="F292" s="11">
        <v>196887.57599999997</v>
      </c>
      <c r="G292" s="14">
        <v>40033807.119999997</v>
      </c>
      <c r="H292" s="226">
        <v>328145.95999999996</v>
      </c>
      <c r="I292" s="200"/>
      <c r="J292" s="233">
        <f t="shared" si="46"/>
        <v>0</v>
      </c>
      <c r="K292" s="233">
        <f>H292</f>
        <v>328145.95999999996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87" x14ac:dyDescent="0.35">
      <c r="A293" s="982"/>
      <c r="B293" s="1027"/>
      <c r="C293" s="42"/>
      <c r="D293" s="42"/>
      <c r="E293" s="5" t="s">
        <v>49</v>
      </c>
      <c r="F293" s="11">
        <v>302100</v>
      </c>
      <c r="G293" s="14">
        <v>61427000</v>
      </c>
      <c r="H293" s="226">
        <v>503500</v>
      </c>
      <c r="I293" s="200"/>
      <c r="J293" s="233">
        <f t="shared" si="46"/>
        <v>0</v>
      </c>
      <c r="K293" s="233">
        <f t="shared" ref="K293:K302" si="50">H293</f>
        <v>503500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35">
      <c r="A294" s="982"/>
      <c r="B294" s="1027"/>
      <c r="C294" s="42" t="s">
        <v>177</v>
      </c>
      <c r="D294" s="42"/>
      <c r="E294" s="5" t="s">
        <v>51</v>
      </c>
      <c r="F294" s="11">
        <v>114000</v>
      </c>
      <c r="G294" s="14">
        <v>23180000</v>
      </c>
      <c r="H294" s="226">
        <v>190000</v>
      </c>
      <c r="I294" s="200"/>
      <c r="J294" s="233">
        <f t="shared" si="46"/>
        <v>0</v>
      </c>
      <c r="K294" s="233">
        <f t="shared" si="50"/>
        <v>190000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29" x14ac:dyDescent="0.35">
      <c r="A295" s="982"/>
      <c r="B295" s="1027"/>
      <c r="C295" s="42" t="s">
        <v>178</v>
      </c>
      <c r="D295" s="42"/>
      <c r="E295" s="5" t="s">
        <v>53</v>
      </c>
      <c r="F295" s="11">
        <v>114000</v>
      </c>
      <c r="G295" s="14">
        <v>23180000</v>
      </c>
      <c r="H295" s="226">
        <v>190000</v>
      </c>
      <c r="I295" s="200"/>
      <c r="J295" s="233">
        <f t="shared" si="46"/>
        <v>0</v>
      </c>
      <c r="K295" s="233">
        <f t="shared" si="50"/>
        <v>190000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29" x14ac:dyDescent="0.35">
      <c r="A296" s="982"/>
      <c r="B296" s="1027"/>
      <c r="C296" s="42" t="s">
        <v>179</v>
      </c>
      <c r="D296" s="42"/>
      <c r="E296" s="5" t="s">
        <v>60</v>
      </c>
      <c r="F296" s="11"/>
      <c r="G296" s="14"/>
      <c r="H296" s="226">
        <v>0</v>
      </c>
      <c r="I296" s="200"/>
      <c r="J296" s="233">
        <f t="shared" si="46"/>
        <v>0</v>
      </c>
      <c r="K296" s="233">
        <f t="shared" si="50"/>
        <v>0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29" x14ac:dyDescent="0.35">
      <c r="A297" s="982"/>
      <c r="B297" s="1027"/>
      <c r="C297" s="42" t="s">
        <v>180</v>
      </c>
      <c r="D297" s="42"/>
      <c r="E297" s="45" t="s">
        <v>61</v>
      </c>
      <c r="F297" s="11">
        <v>21784.031999999996</v>
      </c>
      <c r="G297" s="14">
        <v>4429419.84</v>
      </c>
      <c r="H297" s="226">
        <v>36306.719999999994</v>
      </c>
      <c r="I297" s="200"/>
      <c r="J297" s="233">
        <f t="shared" si="46"/>
        <v>0</v>
      </c>
      <c r="K297" s="233">
        <f t="shared" si="50"/>
        <v>36306.719999999994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87" x14ac:dyDescent="0.35">
      <c r="A298" s="982"/>
      <c r="B298" s="1027"/>
      <c r="C298" s="42" t="s">
        <v>182</v>
      </c>
      <c r="D298" s="42"/>
      <c r="E298" s="45" t="s">
        <v>62</v>
      </c>
      <c r="F298" s="11">
        <v>10892.015999999998</v>
      </c>
      <c r="G298" s="14">
        <v>2214709.92</v>
      </c>
      <c r="H298" s="226">
        <v>18153.359999999997</v>
      </c>
      <c r="I298" s="200"/>
      <c r="J298" s="233">
        <f t="shared" si="46"/>
        <v>0</v>
      </c>
      <c r="K298" s="233">
        <f t="shared" si="50"/>
        <v>18153.359999999997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29" x14ac:dyDescent="0.35">
      <c r="A299" s="982"/>
      <c r="B299" s="1027"/>
      <c r="C299" s="42" t="s">
        <v>184</v>
      </c>
      <c r="D299" s="42"/>
      <c r="E299" s="45" t="s">
        <v>63</v>
      </c>
      <c r="F299" s="11">
        <v>10892.015999999998</v>
      </c>
      <c r="G299" s="14">
        <v>2214709.92</v>
      </c>
      <c r="H299" s="226">
        <v>18153.359999999997</v>
      </c>
      <c r="I299" s="200"/>
      <c r="J299" s="233">
        <f t="shared" si="46"/>
        <v>0</v>
      </c>
      <c r="K299" s="233">
        <f t="shared" si="50"/>
        <v>18153.359999999997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29" x14ac:dyDescent="0.35">
      <c r="A300" s="982"/>
      <c r="B300" s="1027"/>
      <c r="C300" s="42" t="s">
        <v>186</v>
      </c>
      <c r="D300" s="42"/>
      <c r="E300" s="45" t="s">
        <v>64</v>
      </c>
      <c r="F300" s="11">
        <v>10892.015999999998</v>
      </c>
      <c r="G300" s="14">
        <v>2214709.92</v>
      </c>
      <c r="H300" s="226">
        <v>18153.359999999997</v>
      </c>
      <c r="I300" s="200"/>
      <c r="J300" s="233">
        <f t="shared" si="46"/>
        <v>0</v>
      </c>
      <c r="K300" s="233">
        <f t="shared" si="50"/>
        <v>18153.359999999997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29" x14ac:dyDescent="0.35">
      <c r="A301" s="982"/>
      <c r="B301" s="1027"/>
      <c r="C301" s="42" t="s">
        <v>188</v>
      </c>
      <c r="D301" s="42"/>
      <c r="E301" s="45" t="s">
        <v>65</v>
      </c>
      <c r="F301" s="11">
        <v>10892.015999999998</v>
      </c>
      <c r="G301" s="14">
        <v>2214709.92</v>
      </c>
      <c r="H301" s="226">
        <v>18153.359999999997</v>
      </c>
      <c r="I301" s="200"/>
      <c r="J301" s="233">
        <f t="shared" si="46"/>
        <v>0</v>
      </c>
      <c r="K301" s="233">
        <f t="shared" si="50"/>
        <v>18153.359999999997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29" x14ac:dyDescent="0.35">
      <c r="A302" s="982"/>
      <c r="B302" s="1027"/>
      <c r="C302" s="42" t="s">
        <v>189</v>
      </c>
      <c r="D302" s="42"/>
      <c r="E302" s="5" t="s">
        <v>66</v>
      </c>
      <c r="F302" s="11">
        <v>45600</v>
      </c>
      <c r="G302" s="14">
        <v>9272000</v>
      </c>
      <c r="H302" s="226">
        <v>76000</v>
      </c>
      <c r="I302" s="200"/>
      <c r="J302" s="233">
        <f t="shared" si="46"/>
        <v>0</v>
      </c>
      <c r="K302" s="233">
        <f t="shared" si="50"/>
        <v>76000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5" thickBot="1" x14ac:dyDescent="0.4">
      <c r="A303" s="982"/>
      <c r="B303" s="1027"/>
      <c r="C303" s="295"/>
      <c r="D303" s="295"/>
      <c r="E303" s="296" t="s">
        <v>192</v>
      </c>
      <c r="F303" s="186">
        <f>SUM(F292:F302)</f>
        <v>837939.67199999979</v>
      </c>
      <c r="G303" s="186">
        <f t="shared" ref="G303:K303" si="51">SUM(G292:G302)</f>
        <v>170381066.63999996</v>
      </c>
      <c r="H303" s="215">
        <f>SUM(H292:H302)</f>
        <v>1396566.1200000003</v>
      </c>
      <c r="I303" s="200"/>
      <c r="J303" s="240">
        <f t="shared" si="51"/>
        <v>0</v>
      </c>
      <c r="K303" s="240">
        <f t="shared" si="51"/>
        <v>1396566.1200000003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5" thickBot="1" x14ac:dyDescent="0.4">
      <c r="A304" s="982"/>
      <c r="B304" s="1028"/>
      <c r="C304" s="1160" t="s">
        <v>131</v>
      </c>
      <c r="D304" s="1161"/>
      <c r="E304" s="1162"/>
      <c r="F304" s="297">
        <f>F303+F289+F280+F266+F257+F243</f>
        <v>5323771.0862512793</v>
      </c>
      <c r="G304" s="297">
        <f t="shared" ref="G304" si="52">G303+G289+G280+G266+G257+G243</f>
        <v>1019921392.0808076</v>
      </c>
      <c r="H304" s="298">
        <f>H303+H289+H280+H266+H257+H243</f>
        <v>8667775.6504506506</v>
      </c>
      <c r="I304" s="247"/>
      <c r="J304" s="299">
        <f>J303+J289+J280+J266+J257+J243</f>
        <v>0</v>
      </c>
      <c r="K304" s="299">
        <f>K303+K289+K280+K266+K257+K243</f>
        <v>1396566.1200000003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5" thickBot="1" x14ac:dyDescent="0.4">
      <c r="C305" s="74"/>
      <c r="D305" s="74"/>
      <c r="F305" s="74"/>
      <c r="G305" s="74"/>
      <c r="H305" s="7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20.149999999999999" customHeight="1" thickTop="1" x14ac:dyDescent="0.35">
      <c r="C306" s="74"/>
      <c r="D306" s="74"/>
      <c r="F306" s="74"/>
      <c r="G306" s="74"/>
      <c r="H306" s="310">
        <f>H304+H233+H174+H92</f>
        <v>40230641.465515658</v>
      </c>
      <c r="J306" s="311">
        <f>J304+J233+J174+J92</f>
        <v>8713505.5040850174</v>
      </c>
      <c r="K306" s="311">
        <f>K304+K233+K174+K92</f>
        <v>9622754.3563092183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6" customHeight="1" thickBot="1" x14ac:dyDescent="0.4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35">
      <c r="A308" s="1033"/>
      <c r="B308" s="1034"/>
      <c r="C308" s="1034"/>
      <c r="D308" s="1034"/>
      <c r="E308" s="1034"/>
      <c r="F308" s="1034"/>
      <c r="G308" s="1034"/>
      <c r="H308" s="1035"/>
      <c r="I308" s="170"/>
      <c r="J308" s="158">
        <f t="shared" si="46"/>
        <v>0</v>
      </c>
      <c r="K308" s="15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35">
      <c r="A309" s="1043" t="s">
        <v>275</v>
      </c>
      <c r="B309" s="1044"/>
      <c r="C309" s="1044"/>
      <c r="D309" s="1044"/>
      <c r="E309" s="1044"/>
      <c r="F309" s="11"/>
      <c r="G309" s="14"/>
      <c r="H309" s="66">
        <v>3826539.3400000003</v>
      </c>
      <c r="I309" s="171"/>
      <c r="J309" s="156">
        <f>OTHERS!I374</f>
        <v>3826539.3400000003</v>
      </c>
      <c r="K309" s="156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35">
      <c r="A310" s="1043" t="s">
        <v>255</v>
      </c>
      <c r="B310" s="1044"/>
      <c r="C310" s="1044"/>
      <c r="D310" s="1044"/>
      <c r="E310" s="1044"/>
      <c r="F310" s="11"/>
      <c r="G310" s="14"/>
      <c r="H310" s="66">
        <v>632656.64000000001</v>
      </c>
      <c r="I310" s="171"/>
      <c r="J310" s="156">
        <f>OTHERS!I340</f>
        <v>632656.64000000001</v>
      </c>
      <c r="K310" s="156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35">
      <c r="A311" s="1043" t="s">
        <v>425</v>
      </c>
      <c r="B311" s="1044"/>
      <c r="C311" s="1044"/>
      <c r="D311" s="1044"/>
      <c r="E311" s="1044"/>
      <c r="F311" s="11"/>
      <c r="G311" s="14"/>
      <c r="H311" s="66">
        <v>641362.18000000005</v>
      </c>
      <c r="I311" s="171"/>
      <c r="J311" s="156">
        <f>OTHERS!I324</f>
        <v>641362.18000000005</v>
      </c>
      <c r="K311" s="156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5" thickBot="1" x14ac:dyDescent="0.4">
      <c r="A312" s="1045" t="s">
        <v>534</v>
      </c>
      <c r="B312" s="1046"/>
      <c r="C312" s="1046"/>
      <c r="D312" s="1046"/>
      <c r="E312" s="1046"/>
      <c r="F312" s="162"/>
      <c r="G312" s="163"/>
      <c r="H312" s="164">
        <v>66811.419999999984</v>
      </c>
      <c r="I312" s="171"/>
      <c r="J312" s="156">
        <f>OTHERS!I107</f>
        <v>66811.419999999984</v>
      </c>
      <c r="K312" s="156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5" thickBot="1" x14ac:dyDescent="0.4">
      <c r="A313" s="1040"/>
      <c r="B313" s="1041"/>
      <c r="C313" s="1041"/>
      <c r="D313" s="1041"/>
      <c r="E313" s="1041"/>
      <c r="F313" s="1041"/>
      <c r="G313" s="1041"/>
      <c r="H313" s="1041"/>
      <c r="I313" s="1042"/>
      <c r="J313" s="167">
        <f>SUM(J308:J312)</f>
        <v>5167369.58</v>
      </c>
      <c r="K313" s="167">
        <f>SUM(K308:K312)</f>
        <v>0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35">
      <c r="A314" s="1047" t="s">
        <v>574</v>
      </c>
      <c r="B314" s="1048"/>
      <c r="C314" s="1048"/>
      <c r="D314" s="1048"/>
      <c r="E314" s="1048"/>
      <c r="F314" s="165"/>
      <c r="G314" s="165"/>
      <c r="H314" s="166"/>
      <c r="I314" s="171"/>
      <c r="J314" s="156">
        <f t="shared" ref="J314" si="53">H314</f>
        <v>0</v>
      </c>
      <c r="K314" s="156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35">
      <c r="A315" s="1049" t="s">
        <v>536</v>
      </c>
      <c r="B315" s="1050"/>
      <c r="C315" s="1050"/>
      <c r="D315" s="1050"/>
      <c r="E315" s="1050"/>
      <c r="F315" s="95"/>
      <c r="G315" s="95"/>
      <c r="H315" s="96">
        <v>2038937.7299999997</v>
      </c>
      <c r="I315" s="171"/>
      <c r="J315" s="156">
        <f>GETPIVOTDATA("Val/COArea Crcy",PMT!$K$4)</f>
        <v>2038937.7299999997</v>
      </c>
      <c r="K315" s="156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35">
      <c r="A316" s="1036" t="s">
        <v>537</v>
      </c>
      <c r="B316" s="1037"/>
      <c r="C316" s="1037"/>
      <c r="D316" s="1037"/>
      <c r="E316" s="1037"/>
      <c r="F316" s="258"/>
      <c r="G316" s="258"/>
      <c r="H316" s="259">
        <v>3187943.41</v>
      </c>
      <c r="I316" s="260"/>
      <c r="J316" s="261">
        <f>GETPIVOTDATA("Val/COArea Crcy",PMT!$G$4)</f>
        <v>744596.9700000002</v>
      </c>
      <c r="K316" s="26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5" thickBot="1" x14ac:dyDescent="0.4">
      <c r="A317" s="1038" t="s">
        <v>575</v>
      </c>
      <c r="B317" s="1039"/>
      <c r="C317" s="1039"/>
      <c r="D317" s="1039"/>
      <c r="E317" s="1039"/>
      <c r="F317" s="97"/>
      <c r="G317" s="97"/>
      <c r="H317" s="98">
        <v>404408.71000000031</v>
      </c>
      <c r="I317" s="172"/>
      <c r="J317" s="161">
        <f>GETPIVOTDATA("Val/COArea Crcy",PMT!$O$4)</f>
        <v>404408.71000000031</v>
      </c>
      <c r="K317" s="16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5" thickBot="1" x14ac:dyDescent="0.4">
      <c r="A318" s="1040"/>
      <c r="B318" s="1041"/>
      <c r="C318" s="1041"/>
      <c r="D318" s="1041"/>
      <c r="E318" s="1041"/>
      <c r="F318" s="1041"/>
      <c r="G318" s="1041"/>
      <c r="H318" s="1041"/>
      <c r="I318" s="1042"/>
      <c r="J318" s="167">
        <f>SUM(J314:J317)</f>
        <v>3187943.4100000006</v>
      </c>
      <c r="K318" s="167">
        <f>SUM(K314:K317)</f>
        <v>0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22" spans="8:11" x14ac:dyDescent="0.35">
      <c r="H322" s="168"/>
      <c r="J322" s="315">
        <f>J306+J313+J318</f>
        <v>17068818.494085018</v>
      </c>
      <c r="K322" s="315"/>
    </row>
    <row r="327" spans="8:11" x14ac:dyDescent="0.35">
      <c r="J327">
        <v>7458630.5463110209</v>
      </c>
    </row>
    <row r="329" spans="8:11" x14ac:dyDescent="0.35">
      <c r="J329" s="313">
        <f>J306-J327</f>
        <v>1254874.9577739965</v>
      </c>
      <c r="K329" s="313"/>
    </row>
  </sheetData>
  <autoFilter ref="A2:AK304" xr:uid="{463D7248-481F-4E91-BA1A-ECFF7D3C77DF}"/>
  <mergeCells count="51">
    <mergeCell ref="C49:H49"/>
    <mergeCell ref="C156:E156"/>
    <mergeCell ref="B3:B92"/>
    <mergeCell ref="C76:E76"/>
    <mergeCell ref="C90:E90"/>
    <mergeCell ref="C91:E91"/>
    <mergeCell ref="C75:E75"/>
    <mergeCell ref="C44:E44"/>
    <mergeCell ref="C47:E47"/>
    <mergeCell ref="C48:E48"/>
    <mergeCell ref="C43:E43"/>
    <mergeCell ref="C29:E29"/>
    <mergeCell ref="C30:E30"/>
    <mergeCell ref="C3:E3"/>
    <mergeCell ref="C173:E173"/>
    <mergeCell ref="C174:E174"/>
    <mergeCell ref="C176:E176"/>
    <mergeCell ref="B94:B174"/>
    <mergeCell ref="C92:E92"/>
    <mergeCell ref="C203:E203"/>
    <mergeCell ref="C220:E220"/>
    <mergeCell ref="C223:E223"/>
    <mergeCell ref="C202:E202"/>
    <mergeCell ref="B176:B233"/>
    <mergeCell ref="C304:E304"/>
    <mergeCell ref="B235:B304"/>
    <mergeCell ref="C232:E232"/>
    <mergeCell ref="C216:E216"/>
    <mergeCell ref="C233:E233"/>
    <mergeCell ref="C228:E228"/>
    <mergeCell ref="C222:E222"/>
    <mergeCell ref="C221:H221"/>
    <mergeCell ref="C227:E227"/>
    <mergeCell ref="C226:E226"/>
    <mergeCell ref="C217:E217"/>
    <mergeCell ref="A316:E316"/>
    <mergeCell ref="A317:E317"/>
    <mergeCell ref="A313:I313"/>
    <mergeCell ref="A318:I318"/>
    <mergeCell ref="C138:E138"/>
    <mergeCell ref="C157:E157"/>
    <mergeCell ref="A308:H308"/>
    <mergeCell ref="A309:E309"/>
    <mergeCell ref="A310:E310"/>
    <mergeCell ref="A311:E311"/>
    <mergeCell ref="A312:E312"/>
    <mergeCell ref="A314:E314"/>
    <mergeCell ref="A315:E315"/>
    <mergeCell ref="A3:A174"/>
    <mergeCell ref="A176:A304"/>
    <mergeCell ref="C289:E289"/>
  </mergeCells>
  <pageMargins left="0.7" right="0.7" top="0.75" bottom="0.75" header="0.3" footer="0.3"/>
  <pageSetup paperSize="8" orientation="portrait" r:id="rId1"/>
  <ignoredErrors>
    <ignoredError sqref="J3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6161-04AF-48A1-A03B-209C7373ADFE}">
  <sheetPr>
    <pageSetUpPr fitToPage="1"/>
  </sheetPr>
  <dimension ref="A1:AB94"/>
  <sheetViews>
    <sheetView tabSelected="1" topLeftCell="F1" zoomScaleNormal="100" workbookViewId="0">
      <selection activeCell="Q10" sqref="Q10"/>
    </sheetView>
  </sheetViews>
  <sheetFormatPr defaultRowHeight="14.5" outlineLevelCol="1" x14ac:dyDescent="0.35"/>
  <cols>
    <col min="1" max="1" width="3.54296875" customWidth="1"/>
    <col min="2" max="2" width="25.1796875" customWidth="1"/>
    <col min="3" max="3" width="23.81640625" customWidth="1"/>
    <col min="4" max="4" width="17.453125" style="6" customWidth="1"/>
    <col min="5" max="5" width="45.08984375" style="6" customWidth="1"/>
    <col min="6" max="6" width="22.36328125" style="6" bestFit="1" customWidth="1"/>
    <col min="7" max="7" width="20.81640625" hidden="1" customWidth="1" outlineLevel="1"/>
    <col min="8" max="8" width="18.26953125" hidden="1" customWidth="1" outlineLevel="1"/>
    <col min="9" max="11" width="18.81640625" style="6" hidden="1" customWidth="1" outlineLevel="1"/>
    <col min="12" max="12" width="21.26953125" style="6" hidden="1" customWidth="1" outlineLevel="1"/>
    <col min="13" max="13" width="22.36328125" style="6" bestFit="1" customWidth="1" collapsed="1"/>
    <col min="14" max="14" width="22.36328125" style="6" bestFit="1" customWidth="1"/>
    <col min="15" max="15" width="21.36328125" style="6" customWidth="1"/>
    <col min="16" max="17" width="16.453125" style="6" customWidth="1"/>
    <col min="18" max="18" width="16.453125" style="6" bestFit="1" customWidth="1" outlineLevel="1"/>
    <col min="19" max="19" width="53.453125" style="6" customWidth="1" outlineLevel="1"/>
    <col min="20" max="21" width="22.90625" style="6" customWidth="1" outlineLevel="1"/>
    <col min="23" max="23" width="14.453125" hidden="1" customWidth="1"/>
    <col min="24" max="24" width="12.54296875" hidden="1" customWidth="1"/>
    <col min="28" max="28" width="101.54296875" hidden="1" customWidth="1"/>
  </cols>
  <sheetData>
    <row r="1" spans="2:28" ht="15" thickBot="1" x14ac:dyDescent="0.4"/>
    <row r="2" spans="2:28" ht="35.5" customHeight="1" thickTop="1" x14ac:dyDescent="0.35">
      <c r="B2" s="1051" t="s">
        <v>881</v>
      </c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2"/>
      <c r="O2" s="1052"/>
      <c r="P2" s="1052"/>
      <c r="Q2" s="1052"/>
      <c r="R2" s="1052"/>
    </row>
    <row r="3" spans="2:28" ht="9" customHeight="1" thickBot="1" x14ac:dyDescent="0.4">
      <c r="B3" s="794"/>
      <c r="C3" s="2"/>
      <c r="D3" s="2"/>
      <c r="E3" s="2"/>
      <c r="F3" s="19"/>
      <c r="G3" s="2"/>
      <c r="H3" s="2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2:28" ht="53.5" customHeight="1" thickBot="1" x14ac:dyDescent="0.4">
      <c r="B4" s="798" t="s">
        <v>844</v>
      </c>
      <c r="C4" s="799" t="s">
        <v>843</v>
      </c>
      <c r="D4" s="800" t="s">
        <v>842</v>
      </c>
      <c r="E4" s="800" t="s">
        <v>849</v>
      </c>
      <c r="F4" s="800" t="s">
        <v>845</v>
      </c>
      <c r="G4" s="802" t="s">
        <v>878</v>
      </c>
      <c r="H4" s="799" t="s">
        <v>880</v>
      </c>
      <c r="I4" s="801" t="s">
        <v>875</v>
      </c>
      <c r="J4" s="801" t="s">
        <v>905</v>
      </c>
      <c r="K4" s="801" t="s">
        <v>905</v>
      </c>
      <c r="L4" s="801" t="s">
        <v>905</v>
      </c>
      <c r="M4" s="807" t="s">
        <v>546</v>
      </c>
      <c r="N4" s="821" t="s">
        <v>923</v>
      </c>
      <c r="O4" s="821" t="s">
        <v>901</v>
      </c>
      <c r="P4" s="945" t="s">
        <v>547</v>
      </c>
      <c r="Q4" s="945" t="s">
        <v>924</v>
      </c>
      <c r="R4" s="946" t="s">
        <v>852</v>
      </c>
      <c r="S4" s="935" t="s">
        <v>906</v>
      </c>
    </row>
    <row r="5" spans="2:28" ht="32.5" hidden="1" customHeight="1" thickBot="1" x14ac:dyDescent="0.4">
      <c r="B5" s="795"/>
      <c r="C5" s="786"/>
      <c r="D5" s="785"/>
      <c r="E5" s="785"/>
      <c r="F5" s="785"/>
      <c r="G5" s="786"/>
      <c r="H5" s="786"/>
      <c r="I5" s="787"/>
      <c r="J5" s="787"/>
      <c r="K5" s="787"/>
      <c r="L5" s="787"/>
      <c r="M5" s="787"/>
      <c r="N5" s="822">
        <v>0</v>
      </c>
      <c r="O5" s="822"/>
      <c r="P5" s="947"/>
      <c r="Q5" s="947"/>
      <c r="R5" s="948"/>
      <c r="S5" s="936"/>
      <c r="T5" s="874"/>
      <c r="U5" s="874"/>
    </row>
    <row r="6" spans="2:28" ht="16.5" hidden="1" customHeight="1" x14ac:dyDescent="0.4">
      <c r="B6" s="1096"/>
      <c r="C6" s="1097"/>
      <c r="D6" s="1097"/>
      <c r="E6" s="1098"/>
      <c r="F6" s="790">
        <f>SUM(F5)</f>
        <v>0</v>
      </c>
      <c r="G6" s="791"/>
      <c r="H6" s="791"/>
      <c r="I6" s="790">
        <f t="shared" ref="I6:M6" si="0">SUM(I5)</f>
        <v>0</v>
      </c>
      <c r="J6" s="790"/>
      <c r="K6" s="790"/>
      <c r="L6" s="790"/>
      <c r="M6" s="808">
        <f t="shared" si="0"/>
        <v>0</v>
      </c>
      <c r="N6" s="823">
        <f>SUM(N5)</f>
        <v>0</v>
      </c>
      <c r="O6" s="823">
        <f>SUM(O5)</f>
        <v>0</v>
      </c>
      <c r="P6" s="949"/>
      <c r="Q6" s="949"/>
      <c r="R6" s="948"/>
      <c r="S6" s="936"/>
      <c r="T6" s="874"/>
      <c r="U6" s="874"/>
    </row>
    <row r="7" spans="2:28" ht="49" customHeight="1" x14ac:dyDescent="0.35">
      <c r="B7" s="1079" t="s">
        <v>570</v>
      </c>
      <c r="C7" s="1123" t="s">
        <v>561</v>
      </c>
      <c r="D7" s="869" t="s">
        <v>576</v>
      </c>
      <c r="E7" s="1112" t="s">
        <v>907</v>
      </c>
      <c r="F7" s="1075">
        <f>VOWD!H92</f>
        <v>10815418.090000002</v>
      </c>
      <c r="G7" s="868">
        <f>VOWD!H48</f>
        <v>5435342.4700000007</v>
      </c>
      <c r="H7" s="1075">
        <v>10815418.09</v>
      </c>
      <c r="I7" s="868">
        <f>VOWD!J48</f>
        <v>3814418.9097504974</v>
      </c>
      <c r="J7" s="875"/>
      <c r="K7" s="875"/>
      <c r="L7" s="1075">
        <v>0</v>
      </c>
      <c r="M7" s="1075">
        <f>9226419.68-M11-750000</f>
        <v>5576419.6799999997</v>
      </c>
      <c r="N7" s="1075">
        <f>VOWD!K92</f>
        <v>1515598.7221622963</v>
      </c>
      <c r="O7" s="1075">
        <f>M7+N7</f>
        <v>7092018.4021622958</v>
      </c>
      <c r="P7" s="1201">
        <f>SUM([1]OP19!$O$5:$O$19)+SUM([1]OP19!$O$29:$O$34)</f>
        <v>897684.49567041476</v>
      </c>
      <c r="Q7" s="950">
        <f>P7-N7</f>
        <v>-617914.22649188153</v>
      </c>
      <c r="R7" s="1198">
        <f>F7-O7</f>
        <v>3723399.6878377059</v>
      </c>
      <c r="S7" s="1199" t="s">
        <v>908</v>
      </c>
      <c r="T7" s="876"/>
      <c r="U7" s="876"/>
      <c r="AB7" s="1112" t="s">
        <v>872</v>
      </c>
    </row>
    <row r="8" spans="2:28" ht="26.5" customHeight="1" x14ac:dyDescent="0.35">
      <c r="B8" s="1080"/>
      <c r="C8" s="1084"/>
      <c r="D8" s="409" t="s">
        <v>577</v>
      </c>
      <c r="E8" s="1113"/>
      <c r="F8" s="1074"/>
      <c r="G8" s="877">
        <f>+VOWD!H91</f>
        <v>5380075.620000001</v>
      </c>
      <c r="H8" s="1074"/>
      <c r="I8" s="878">
        <f>+VOWD!J91</f>
        <v>3657204.2877352932</v>
      </c>
      <c r="J8" s="879"/>
      <c r="K8" s="879"/>
      <c r="L8" s="1074">
        <v>0</v>
      </c>
      <c r="M8" s="1074"/>
      <c r="N8" s="1074"/>
      <c r="O8" s="1074"/>
      <c r="P8" s="1201"/>
      <c r="Q8" s="950">
        <f t="shared" ref="Q8:Q13" si="1">P8-N8</f>
        <v>0</v>
      </c>
      <c r="R8" s="1198"/>
      <c r="S8" s="1200"/>
      <c r="T8" s="876"/>
      <c r="U8" s="876"/>
      <c r="AB8" s="1113"/>
    </row>
    <row r="9" spans="2:28" ht="17.5" customHeight="1" x14ac:dyDescent="0.35">
      <c r="B9" s="1080"/>
      <c r="C9" s="1083" t="s">
        <v>882</v>
      </c>
      <c r="D9" s="409" t="s">
        <v>578</v>
      </c>
      <c r="E9" s="1056" t="s">
        <v>909</v>
      </c>
      <c r="F9" s="1073">
        <f>VOWD!H174</f>
        <v>12878369.125065001</v>
      </c>
      <c r="G9" s="877">
        <f>VOWD!H138</f>
        <v>7853129.7999999998</v>
      </c>
      <c r="H9" s="1073">
        <v>12878369.130000001</v>
      </c>
      <c r="I9" s="878">
        <f>VOWD!J138</f>
        <v>0</v>
      </c>
      <c r="J9" s="880"/>
      <c r="K9" s="880"/>
      <c r="L9" s="1073">
        <v>0</v>
      </c>
      <c r="M9" s="1073">
        <f>2622106.64+260120</f>
        <v>2882226.64</v>
      </c>
      <c r="N9" s="1073">
        <f>VOWD!K174</f>
        <v>2058835.0545751173</v>
      </c>
      <c r="O9" s="1073">
        <f>M9+N9</f>
        <v>4941061.6945751179</v>
      </c>
      <c r="P9" s="1201">
        <f>SUM([1]OP19!$O$20:$O$28)+SUM([1]OP19!$O$36:$O$41)</f>
        <v>6227331.9531136621</v>
      </c>
      <c r="Q9" s="950">
        <f t="shared" si="1"/>
        <v>4168496.8985385448</v>
      </c>
      <c r="R9" s="1198">
        <f>F9-O9</f>
        <v>7937307.4304898828</v>
      </c>
      <c r="S9" s="1200"/>
      <c r="T9" s="876"/>
      <c r="U9" s="876"/>
      <c r="AB9" s="1056" t="s">
        <v>868</v>
      </c>
    </row>
    <row r="10" spans="2:28" ht="39.5" customHeight="1" thickBot="1" x14ac:dyDescent="0.4">
      <c r="B10" s="1080"/>
      <c r="C10" s="1084"/>
      <c r="D10" s="409" t="s">
        <v>577</v>
      </c>
      <c r="E10" s="1057"/>
      <c r="F10" s="1074"/>
      <c r="G10" s="877">
        <f>VOWD!H156+VOWD!H173</f>
        <v>5025239.325065</v>
      </c>
      <c r="H10" s="1074"/>
      <c r="I10" s="878">
        <f>VOWD!J156+VOWD!J173</f>
        <v>491785.31048988254</v>
      </c>
      <c r="J10" s="879"/>
      <c r="K10" s="879"/>
      <c r="L10" s="1074"/>
      <c r="M10" s="1074"/>
      <c r="N10" s="1074"/>
      <c r="O10" s="1074"/>
      <c r="P10" s="1201"/>
      <c r="Q10" s="950">
        <f t="shared" si="1"/>
        <v>0</v>
      </c>
      <c r="R10" s="1198"/>
      <c r="S10" s="1200"/>
      <c r="T10" s="876"/>
      <c r="U10" s="876"/>
      <c r="AB10" s="1057"/>
    </row>
    <row r="11" spans="2:28" ht="57.75" customHeight="1" thickBot="1" x14ac:dyDescent="0.4">
      <c r="B11" s="1080"/>
      <c r="C11" s="881" t="s">
        <v>893</v>
      </c>
      <c r="D11" s="870"/>
      <c r="E11" s="882" t="s">
        <v>879</v>
      </c>
      <c r="F11" s="880"/>
      <c r="G11" s="872"/>
      <c r="H11" s="883">
        <v>2900000</v>
      </c>
      <c r="I11" s="872">
        <v>2900000</v>
      </c>
      <c r="J11" s="872">
        <v>2900000</v>
      </c>
      <c r="K11" s="872">
        <v>2900000</v>
      </c>
      <c r="L11" s="884">
        <f>H11</f>
        <v>2900000</v>
      </c>
      <c r="M11" s="884">
        <f>I11</f>
        <v>2900000</v>
      </c>
      <c r="N11" s="885">
        <v>0</v>
      </c>
      <c r="O11" s="884">
        <f>+M11+N11</f>
        <v>2900000</v>
      </c>
      <c r="P11" s="951"/>
      <c r="Q11" s="950">
        <f t="shared" si="1"/>
        <v>0</v>
      </c>
      <c r="R11" s="838">
        <f>F11-O11</f>
        <v>-2900000</v>
      </c>
      <c r="S11" s="937" t="s">
        <v>910</v>
      </c>
      <c r="T11" s="876"/>
      <c r="U11" s="876"/>
      <c r="AB11" s="882" t="s">
        <v>879</v>
      </c>
    </row>
    <row r="12" spans="2:28" ht="37" customHeight="1" thickBot="1" x14ac:dyDescent="0.4">
      <c r="B12" s="886"/>
      <c r="C12" s="412"/>
      <c r="D12" s="409"/>
      <c r="E12" s="852" t="s">
        <v>911</v>
      </c>
      <c r="F12" s="878"/>
      <c r="G12" s="877"/>
      <c r="H12" s="887"/>
      <c r="I12" s="877"/>
      <c r="J12" s="877"/>
      <c r="K12" s="877"/>
      <c r="L12" s="877">
        <v>0</v>
      </c>
      <c r="M12" s="888">
        <f>M27+M28</f>
        <v>5382608.25</v>
      </c>
      <c r="N12" s="888">
        <f>(N27+N28)*0.15</f>
        <v>754439.46000000008</v>
      </c>
      <c r="O12" s="888">
        <f>M12+N12</f>
        <v>6137047.71</v>
      </c>
      <c r="P12" s="951"/>
      <c r="Q12" s="950">
        <f t="shared" si="1"/>
        <v>-754439.46000000008</v>
      </c>
      <c r="R12" s="838">
        <f>F12-O12</f>
        <v>-6137047.71</v>
      </c>
      <c r="S12" s="938" t="s">
        <v>912</v>
      </c>
      <c r="T12" s="876"/>
      <c r="U12" s="876"/>
      <c r="AB12" s="852" t="s">
        <v>911</v>
      </c>
    </row>
    <row r="13" spans="2:28" ht="32.5" customHeight="1" thickBot="1" x14ac:dyDescent="0.4">
      <c r="B13" s="886"/>
      <c r="C13" s="881"/>
      <c r="D13" s="870"/>
      <c r="E13" s="882" t="s">
        <v>913</v>
      </c>
      <c r="F13" s="880"/>
      <c r="G13" s="872"/>
      <c r="H13" s="883"/>
      <c r="I13" s="872"/>
      <c r="J13" s="872"/>
      <c r="K13" s="872"/>
      <c r="L13" s="872">
        <v>0</v>
      </c>
      <c r="M13" s="884">
        <v>0</v>
      </c>
      <c r="N13" s="884">
        <v>200000</v>
      </c>
      <c r="O13" s="884">
        <v>200000</v>
      </c>
      <c r="P13" s="951"/>
      <c r="Q13" s="950">
        <f t="shared" si="1"/>
        <v>-200000</v>
      </c>
      <c r="R13" s="838">
        <f>F13-O13</f>
        <v>-200000</v>
      </c>
      <c r="S13" s="939" t="s">
        <v>914</v>
      </c>
      <c r="T13" s="876"/>
      <c r="U13" s="876"/>
      <c r="AB13" s="882" t="s">
        <v>915</v>
      </c>
    </row>
    <row r="14" spans="2:28" ht="20.5" customHeight="1" thickBot="1" x14ac:dyDescent="0.4">
      <c r="B14" s="1202"/>
      <c r="C14" s="1077"/>
      <c r="D14" s="1077"/>
      <c r="E14" s="1078"/>
      <c r="F14" s="819">
        <f>SUM(F7:F13)</f>
        <v>23693787.215065002</v>
      </c>
      <c r="G14" s="819"/>
      <c r="H14" s="819"/>
      <c r="I14" s="819"/>
      <c r="J14" s="819">
        <f t="shared" ref="J14:R14" si="2">SUM(J7:J13)</f>
        <v>2900000</v>
      </c>
      <c r="K14" s="819">
        <f t="shared" si="2"/>
        <v>2900000</v>
      </c>
      <c r="L14" s="819">
        <f t="shared" si="2"/>
        <v>2900000</v>
      </c>
      <c r="M14" s="819">
        <f t="shared" si="2"/>
        <v>16741254.57</v>
      </c>
      <c r="N14" s="824">
        <f t="shared" si="2"/>
        <v>4528873.2367374133</v>
      </c>
      <c r="O14" s="824">
        <f t="shared" si="2"/>
        <v>21270127.806737415</v>
      </c>
      <c r="P14" s="952">
        <f t="shared" si="2"/>
        <v>7125016.4487840766</v>
      </c>
      <c r="Q14" s="952">
        <f>P14-N14</f>
        <v>2596143.2120466633</v>
      </c>
      <c r="R14" s="953">
        <f t="shared" si="2"/>
        <v>2423659.4083275879</v>
      </c>
      <c r="S14" s="876"/>
      <c r="T14" s="876"/>
      <c r="U14" s="876"/>
    </row>
    <row r="15" spans="2:28" ht="41" customHeight="1" x14ac:dyDescent="0.35">
      <c r="B15" s="1068" t="s">
        <v>571</v>
      </c>
      <c r="C15" s="1060" t="s">
        <v>561</v>
      </c>
      <c r="D15" s="834" t="s">
        <v>579</v>
      </c>
      <c r="E15" s="1118" t="s">
        <v>916</v>
      </c>
      <c r="F15" s="1064">
        <f>VOWD!H233</f>
        <v>7869078.6000000006</v>
      </c>
      <c r="G15" s="889">
        <f>VOWD!H202+VOWD!H216+VOWD!H220</f>
        <v>6742522.1799999997</v>
      </c>
      <c r="H15" s="1064">
        <v>7869078.5999999996</v>
      </c>
      <c r="I15" s="890">
        <f>VOWD!J202+VOWD!J216+VOWD!J220</f>
        <v>750096.9961093436</v>
      </c>
      <c r="J15" s="891"/>
      <c r="K15" s="891" t="s">
        <v>917</v>
      </c>
      <c r="L15" s="1064">
        <v>0</v>
      </c>
      <c r="M15" s="1064">
        <f>827000</f>
        <v>827000</v>
      </c>
      <c r="N15" s="1064">
        <f>VOWD!K233</f>
        <v>4651754.4595718049</v>
      </c>
      <c r="O15" s="1064">
        <f>N15+M15</f>
        <v>5478754.4595718049</v>
      </c>
      <c r="P15" s="1201">
        <f>SUM([1]OP19!$O$43:$O$61)</f>
        <v>7592992.197655296</v>
      </c>
      <c r="Q15" s="950">
        <f>P15-N15</f>
        <v>2941237.7380834911</v>
      </c>
      <c r="R15" s="1198">
        <f>F15-O15</f>
        <v>2390324.1404281957</v>
      </c>
      <c r="S15" s="1199" t="s">
        <v>918</v>
      </c>
      <c r="T15" s="876"/>
      <c r="U15" s="876"/>
    </row>
    <row r="16" spans="2:28" ht="15" customHeight="1" x14ac:dyDescent="0.35">
      <c r="B16" s="1069"/>
      <c r="C16" s="1061"/>
      <c r="D16" s="834" t="s">
        <v>576</v>
      </c>
      <c r="E16" s="1119"/>
      <c r="F16" s="1065"/>
      <c r="G16" s="889">
        <f>VOWD!H226+VOWD!H232</f>
        <v>1126556.42</v>
      </c>
      <c r="H16" s="1065"/>
      <c r="I16" s="890">
        <f>VOWD!J226+VOWD!J232</f>
        <v>0</v>
      </c>
      <c r="J16" s="892"/>
      <c r="K16" s="892"/>
      <c r="L16" s="1065"/>
      <c r="M16" s="1065"/>
      <c r="N16" s="1065"/>
      <c r="O16" s="1065"/>
      <c r="P16" s="1201"/>
      <c r="Q16" s="950">
        <f t="shared" ref="Q16:Q24" si="3">P16-N16</f>
        <v>0</v>
      </c>
      <c r="R16" s="1198"/>
      <c r="S16" s="1200"/>
      <c r="T16" s="876"/>
      <c r="U16" s="876"/>
      <c r="AB16" s="1118" t="s">
        <v>853</v>
      </c>
    </row>
    <row r="17" spans="1:28" ht="25.5" customHeight="1" x14ac:dyDescent="0.35">
      <c r="B17" s="1069"/>
      <c r="C17" s="1060" t="s">
        <v>882</v>
      </c>
      <c r="D17" s="834" t="s">
        <v>579</v>
      </c>
      <c r="E17" s="853" t="s">
        <v>919</v>
      </c>
      <c r="F17" s="1064">
        <f>VOWD!H304</f>
        <v>8667775.6504506506</v>
      </c>
      <c r="G17" s="889">
        <f>VOWD!H243+VOWD!H257+VOWD!H266+VOWD!H280+VOWD!H289</f>
        <v>7271209.5304506496</v>
      </c>
      <c r="H17" s="1064">
        <v>8667775.6500000004</v>
      </c>
      <c r="I17" s="890">
        <f>VOWD!J243+VOWD!J257+VOWD!J266+VOWD!J280+VOWD!J289</f>
        <v>0</v>
      </c>
      <c r="J17" s="891"/>
      <c r="K17" s="891"/>
      <c r="L17" s="1064">
        <v>0</v>
      </c>
      <c r="M17" s="1064">
        <f>VOWD!J304</f>
        <v>0</v>
      </c>
      <c r="N17" s="1064">
        <f>VOWD!K304</f>
        <v>1396566.1200000003</v>
      </c>
      <c r="O17" s="1064">
        <f>N17+M17</f>
        <v>1396566.1200000003</v>
      </c>
      <c r="P17" s="1201">
        <f>SUM([1]OP19!$O$61:$O$69)</f>
        <v>8667775.6504506506</v>
      </c>
      <c r="Q17" s="950">
        <f t="shared" si="3"/>
        <v>7271209.5304506505</v>
      </c>
      <c r="R17" s="1198">
        <f>F17-O17</f>
        <v>7271209.5304506505</v>
      </c>
      <c r="S17" s="1200"/>
      <c r="T17" s="876"/>
      <c r="U17" s="876"/>
      <c r="AB17" s="1119"/>
    </row>
    <row r="18" spans="1:28" ht="25.5" customHeight="1" thickBot="1" x14ac:dyDescent="0.4">
      <c r="B18" s="1069"/>
      <c r="C18" s="1061"/>
      <c r="D18" s="834" t="s">
        <v>576</v>
      </c>
      <c r="E18" s="853" t="s">
        <v>40</v>
      </c>
      <c r="F18" s="1065"/>
      <c r="G18" s="889">
        <f>VOWD!H303</f>
        <v>1396566.1200000003</v>
      </c>
      <c r="H18" s="1065"/>
      <c r="I18" s="890">
        <f>VOWD!J303</f>
        <v>0</v>
      </c>
      <c r="J18" s="892"/>
      <c r="K18" s="892"/>
      <c r="L18" s="1065"/>
      <c r="M18" s="1065"/>
      <c r="N18" s="1065"/>
      <c r="O18" s="1065"/>
      <c r="P18" s="1201"/>
      <c r="Q18" s="950">
        <f t="shared" si="3"/>
        <v>0</v>
      </c>
      <c r="R18" s="1198"/>
      <c r="S18" s="1203"/>
      <c r="T18" s="876"/>
      <c r="U18" s="876"/>
      <c r="AB18" s="853" t="s">
        <v>868</v>
      </c>
    </row>
    <row r="19" spans="1:28" ht="37" customHeight="1" thickBot="1" x14ac:dyDescent="0.4">
      <c r="B19" s="873"/>
      <c r="C19" s="767"/>
      <c r="D19" s="871" t="s">
        <v>579</v>
      </c>
      <c r="E19" s="854" t="s">
        <v>869</v>
      </c>
      <c r="F19" s="893"/>
      <c r="G19" s="894"/>
      <c r="H19" s="827">
        <v>-6000000</v>
      </c>
      <c r="I19" s="893"/>
      <c r="J19" s="893"/>
      <c r="K19" s="893"/>
      <c r="L19" s="893"/>
      <c r="M19" s="895"/>
      <c r="N19" s="827"/>
      <c r="O19" s="827">
        <f>M19+N19</f>
        <v>0</v>
      </c>
      <c r="P19" s="911"/>
      <c r="Q19" s="950">
        <f t="shared" si="3"/>
        <v>0</v>
      </c>
      <c r="R19" s="1198">
        <f>F20-O20</f>
        <v>700000</v>
      </c>
      <c r="S19" s="940"/>
      <c r="T19" s="876"/>
      <c r="U19" s="876"/>
      <c r="AB19" s="853" t="s">
        <v>40</v>
      </c>
    </row>
    <row r="20" spans="1:28" ht="52.5" customHeight="1" thickBot="1" x14ac:dyDescent="0.4">
      <c r="B20" s="851"/>
      <c r="C20" s="820" t="s">
        <v>877</v>
      </c>
      <c r="D20" s="834"/>
      <c r="E20" s="855" t="s">
        <v>902</v>
      </c>
      <c r="F20" s="890">
        <v>0</v>
      </c>
      <c r="G20" s="889"/>
      <c r="H20" s="827">
        <v>-700000</v>
      </c>
      <c r="I20" s="890">
        <v>0</v>
      </c>
      <c r="J20" s="890"/>
      <c r="K20" s="890"/>
      <c r="L20" s="890">
        <v>0</v>
      </c>
      <c r="M20" s="827">
        <v>0</v>
      </c>
      <c r="N20" s="827">
        <v>-700000</v>
      </c>
      <c r="O20" s="827">
        <f>M20+N20</f>
        <v>-700000</v>
      </c>
      <c r="P20" s="911"/>
      <c r="Q20" s="950">
        <f t="shared" si="3"/>
        <v>700000</v>
      </c>
      <c r="R20" s="1198"/>
      <c r="S20" s="937" t="s">
        <v>902</v>
      </c>
      <c r="T20" s="876"/>
      <c r="U20" s="876"/>
      <c r="AB20" s="854" t="s">
        <v>869</v>
      </c>
    </row>
    <row r="21" spans="1:28" ht="52.5" customHeight="1" thickBot="1" x14ac:dyDescent="0.4">
      <c r="B21" s="851"/>
      <c r="C21" s="908"/>
      <c r="D21" s="906"/>
      <c r="E21" s="905" t="s">
        <v>911</v>
      </c>
      <c r="F21" s="893">
        <v>0</v>
      </c>
      <c r="G21" s="894"/>
      <c r="H21" s="896"/>
      <c r="I21" s="893"/>
      <c r="J21" s="893"/>
      <c r="K21" s="893"/>
      <c r="L21" s="893">
        <v>0</v>
      </c>
      <c r="M21" s="896">
        <v>0</v>
      </c>
      <c r="N21" s="897">
        <f>(N27+N28)*0.8</f>
        <v>4023677.1200000006</v>
      </c>
      <c r="O21" s="897">
        <f>M21+N21</f>
        <v>4023677.1200000006</v>
      </c>
      <c r="P21" s="911"/>
      <c r="Q21" s="950">
        <f t="shared" si="3"/>
        <v>-4023677.1200000006</v>
      </c>
      <c r="R21" s="838">
        <f>F21-O21</f>
        <v>-4023677.1200000006</v>
      </c>
      <c r="S21" s="941" t="s">
        <v>920</v>
      </c>
      <c r="T21" s="876"/>
      <c r="U21" s="876"/>
      <c r="AB21" s="855" t="s">
        <v>902</v>
      </c>
    </row>
    <row r="22" spans="1:28" ht="34.5" customHeight="1" x14ac:dyDescent="0.35">
      <c r="B22" s="912"/>
      <c r="C22" s="913"/>
      <c r="D22" s="914"/>
      <c r="E22" s="915" t="s">
        <v>921</v>
      </c>
      <c r="F22" s="916"/>
      <c r="G22" s="917"/>
      <c r="H22" s="918"/>
      <c r="I22" s="916"/>
      <c r="J22" s="916"/>
      <c r="K22" s="916"/>
      <c r="L22" s="916"/>
      <c r="M22" s="918"/>
      <c r="N22" s="918"/>
      <c r="O22" s="918"/>
      <c r="P22" s="911">
        <v>225701.56239344258</v>
      </c>
      <c r="Q22" s="950">
        <f t="shared" si="3"/>
        <v>225701.56239344258</v>
      </c>
      <c r="R22" s="838"/>
      <c r="S22" s="942"/>
      <c r="T22" s="876"/>
      <c r="U22" s="876"/>
      <c r="AB22" s="855"/>
    </row>
    <row r="23" spans="1:28" ht="24" customHeight="1" x14ac:dyDescent="0.35">
      <c r="B23" s="919"/>
      <c r="C23" s="920"/>
      <c r="D23" s="921"/>
      <c r="E23" s="922" t="s">
        <v>922</v>
      </c>
      <c r="F23" s="923"/>
      <c r="G23" s="924"/>
      <c r="H23" s="925"/>
      <c r="I23" s="923"/>
      <c r="J23" s="923"/>
      <c r="K23" s="923"/>
      <c r="L23" s="923"/>
      <c r="M23" s="925"/>
      <c r="N23" s="925"/>
      <c r="O23" s="925"/>
      <c r="P23" s="911">
        <v>2038937.7299999997</v>
      </c>
      <c r="Q23" s="950">
        <f t="shared" si="3"/>
        <v>2038937.7299999997</v>
      </c>
      <c r="R23" s="838"/>
      <c r="S23" s="943"/>
      <c r="T23" s="876"/>
      <c r="U23" s="876"/>
      <c r="AB23" s="855"/>
    </row>
    <row r="24" spans="1:28" ht="38" customHeight="1" thickBot="1" x14ac:dyDescent="0.4">
      <c r="B24" s="926"/>
      <c r="C24" s="927"/>
      <c r="D24" s="928"/>
      <c r="E24" s="929" t="s">
        <v>575</v>
      </c>
      <c r="F24" s="930"/>
      <c r="G24" s="931"/>
      <c r="H24" s="932"/>
      <c r="I24" s="930"/>
      <c r="J24" s="930"/>
      <c r="K24" s="930"/>
      <c r="L24" s="930"/>
      <c r="M24" s="932"/>
      <c r="N24" s="932"/>
      <c r="O24" s="932"/>
      <c r="P24" s="911">
        <v>404408.71000000031</v>
      </c>
      <c r="Q24" s="950">
        <f t="shared" si="3"/>
        <v>404408.71000000031</v>
      </c>
      <c r="R24" s="838"/>
      <c r="S24" s="944"/>
      <c r="T24" s="876"/>
      <c r="U24" s="876"/>
      <c r="AB24" s="855"/>
    </row>
    <row r="25" spans="1:28" ht="20.5" customHeight="1" thickBot="1" x14ac:dyDescent="0.4">
      <c r="B25" s="1204"/>
      <c r="C25" s="1205"/>
      <c r="D25" s="1205"/>
      <c r="E25" s="1206"/>
      <c r="F25" s="909">
        <f>SUM(F15:F21)</f>
        <v>16536854.250450652</v>
      </c>
      <c r="G25" s="909"/>
      <c r="H25" s="909"/>
      <c r="I25" s="909"/>
      <c r="J25" s="909">
        <f>SUM(J15:J21)</f>
        <v>0</v>
      </c>
      <c r="K25" s="909"/>
      <c r="L25" s="909">
        <f>SUM(L15:L21)</f>
        <v>0</v>
      </c>
      <c r="M25" s="909">
        <f>SUM(M15:M21)</f>
        <v>827000</v>
      </c>
      <c r="N25" s="910">
        <f>SUM(N15:N21)</f>
        <v>9371997.6995718051</v>
      </c>
      <c r="O25" s="910">
        <f>SUM(O15:O21)</f>
        <v>10198997.699571805</v>
      </c>
      <c r="P25" s="954">
        <f>SUM(P15:P24)</f>
        <v>18929815.850499388</v>
      </c>
      <c r="Q25" s="954">
        <f>P25-N25</f>
        <v>9557818.1509275828</v>
      </c>
      <c r="R25" s="955">
        <f>SUM(R15:R21)</f>
        <v>6337856.5508788452</v>
      </c>
      <c r="S25"/>
      <c r="T25" s="876"/>
      <c r="U25" s="876"/>
      <c r="AB25" s="855" t="s">
        <v>911</v>
      </c>
    </row>
    <row r="26" spans="1:28" ht="20.5" customHeight="1" thickTop="1" thickBot="1" x14ac:dyDescent="0.4">
      <c r="B26" s="1102"/>
      <c r="C26" s="1103"/>
      <c r="D26" s="1103"/>
      <c r="E26" s="1104"/>
      <c r="F26" s="862">
        <f>F25+F14</f>
        <v>40230641.465515658</v>
      </c>
      <c r="G26" s="862"/>
      <c r="H26" s="862"/>
      <c r="I26" s="862"/>
      <c r="J26" s="862">
        <f>J25+J14</f>
        <v>2900000</v>
      </c>
      <c r="K26" s="862"/>
      <c r="L26" s="862">
        <f t="shared" ref="L26:R26" si="4">L25+L14</f>
        <v>2900000</v>
      </c>
      <c r="M26" s="863">
        <f t="shared" si="4"/>
        <v>17568254.57</v>
      </c>
      <c r="N26" s="863">
        <f t="shared" si="4"/>
        <v>13900870.936309218</v>
      </c>
      <c r="O26" s="863">
        <f t="shared" si="4"/>
        <v>31469125.506309219</v>
      </c>
      <c r="P26" s="863">
        <f t="shared" si="4"/>
        <v>26054832.299283464</v>
      </c>
      <c r="Q26" s="863">
        <f>P26-N26</f>
        <v>12153961.362974245</v>
      </c>
      <c r="R26" s="863">
        <f t="shared" si="4"/>
        <v>8761515.9592064321</v>
      </c>
      <c r="S26"/>
      <c r="T26" s="876"/>
      <c r="U26" s="876"/>
    </row>
    <row r="27" spans="1:28" ht="23" hidden="1" customHeight="1" thickTop="1" thickBot="1" x14ac:dyDescent="0.4">
      <c r="B27" s="847" t="s">
        <v>870</v>
      </c>
      <c r="C27" s="814" t="s">
        <v>275</v>
      </c>
      <c r="D27" s="815" t="s">
        <v>850</v>
      </c>
      <c r="E27" s="856" t="s">
        <v>275</v>
      </c>
      <c r="F27" s="815"/>
      <c r="G27" s="816"/>
      <c r="H27" s="816">
        <v>4620982.0959149823</v>
      </c>
      <c r="I27" s="815">
        <v>4620982.0959149823</v>
      </c>
      <c r="J27" s="815"/>
      <c r="K27" s="815"/>
      <c r="L27" s="815"/>
      <c r="M27" s="815">
        <v>4382111.4000000004</v>
      </c>
      <c r="N27" s="815">
        <f>Sheet1!D8</f>
        <v>4179596.4000000004</v>
      </c>
      <c r="O27" s="859">
        <f t="shared" ref="O27:O28" si="5">+M27+N27</f>
        <v>8561707.8000000007</v>
      </c>
      <c r="P27" s="859"/>
      <c r="Q27" s="933"/>
      <c r="R27" s="770"/>
      <c r="S27" s="876"/>
      <c r="T27" s="876"/>
      <c r="U27" s="876"/>
    </row>
    <row r="28" spans="1:28" ht="23" hidden="1" customHeight="1" thickTop="1" x14ac:dyDescent="0.35">
      <c r="B28" s="848" t="s">
        <v>904</v>
      </c>
      <c r="C28" s="844" t="s">
        <v>904</v>
      </c>
      <c r="D28" s="845" t="s">
        <v>874</v>
      </c>
      <c r="E28" s="857" t="s">
        <v>873</v>
      </c>
      <c r="F28" s="845"/>
      <c r="G28" s="846"/>
      <c r="H28" s="846">
        <v>1000496.8500000034</v>
      </c>
      <c r="I28" s="845">
        <v>1000496.8500000034</v>
      </c>
      <c r="J28" s="845"/>
      <c r="K28" s="845"/>
      <c r="L28" s="845"/>
      <c r="M28" s="845">
        <v>1000496.85</v>
      </c>
      <c r="N28" s="860">
        <v>850000</v>
      </c>
      <c r="O28" s="845">
        <f t="shared" si="5"/>
        <v>1850496.85</v>
      </c>
      <c r="P28" s="907"/>
      <c r="Q28" s="933"/>
      <c r="R28" s="770"/>
      <c r="S28" s="876"/>
      <c r="T28" s="876"/>
      <c r="U28" s="876"/>
    </row>
    <row r="29" spans="1:28" ht="23" hidden="1" customHeight="1" thickTop="1" x14ac:dyDescent="0.35">
      <c r="B29" s="849" t="s">
        <v>255</v>
      </c>
      <c r="C29" s="842" t="s">
        <v>255</v>
      </c>
      <c r="D29" s="843" t="s">
        <v>894</v>
      </c>
      <c r="E29" s="858" t="s">
        <v>895</v>
      </c>
      <c r="F29" s="843">
        <v>680000</v>
      </c>
      <c r="G29" s="841"/>
      <c r="H29" s="841"/>
      <c r="I29" s="843"/>
      <c r="J29" s="843"/>
      <c r="K29" s="843"/>
      <c r="L29" s="843"/>
      <c r="M29" s="843">
        <v>632656.64000000001</v>
      </c>
      <c r="N29" s="861">
        <v>0</v>
      </c>
      <c r="O29" s="861">
        <f>N29+M29</f>
        <v>632656.64000000001</v>
      </c>
      <c r="P29" s="861"/>
      <c r="Q29" s="933"/>
      <c r="R29" s="770"/>
      <c r="S29" s="876"/>
      <c r="T29" s="876"/>
      <c r="U29" s="876"/>
    </row>
    <row r="30" spans="1:28" ht="20.5" hidden="1" customHeight="1" thickTop="1" x14ac:dyDescent="0.35">
      <c r="B30" s="1099" t="s">
        <v>876</v>
      </c>
      <c r="C30" s="1100"/>
      <c r="D30" s="1100"/>
      <c r="E30" s="1101"/>
      <c r="F30" s="864">
        <f>SUM(F27:F29)</f>
        <v>680000</v>
      </c>
      <c r="G30" s="791">
        <f>SUM(G27:G27)</f>
        <v>0</v>
      </c>
      <c r="H30" s="791">
        <f>SUM(H27:H28)</f>
        <v>5621478.9459149856</v>
      </c>
      <c r="I30" s="864">
        <f>SUM(I27:I28)</f>
        <v>5621478.9459149856</v>
      </c>
      <c r="J30" s="864"/>
      <c r="K30" s="864"/>
      <c r="L30" s="864"/>
      <c r="M30" s="819">
        <f>SUM(M27:M29)</f>
        <v>6015264.8899999997</v>
      </c>
      <c r="N30" s="824">
        <f t="shared" ref="N30:O30" si="6">SUM(N27:N29)</f>
        <v>5029596.4000000004</v>
      </c>
      <c r="O30" s="824">
        <f t="shared" si="6"/>
        <v>11044861.290000001</v>
      </c>
      <c r="P30" s="824"/>
      <c r="Q30" s="824"/>
      <c r="R30" s="366"/>
      <c r="S30" s="898"/>
      <c r="T30" s="876"/>
      <c r="U30" s="876"/>
    </row>
    <row r="31" spans="1:28" ht="26.5" hidden="1" customHeight="1" thickTop="1" x14ac:dyDescent="0.35">
      <c r="B31" s="1102" t="s">
        <v>765</v>
      </c>
      <c r="C31" s="1103"/>
      <c r="D31" s="1103"/>
      <c r="E31" s="1104"/>
      <c r="F31" s="862">
        <f>F30+F25+F6+F29</f>
        <v>17896854.250450652</v>
      </c>
      <c r="G31" s="862"/>
      <c r="H31" s="862">
        <f>H30+H25+H6</f>
        <v>5621478.9459149856</v>
      </c>
      <c r="I31" s="862">
        <f>I30+I25+I6</f>
        <v>5621478.9459149856</v>
      </c>
      <c r="J31" s="862"/>
      <c r="K31" s="862"/>
      <c r="L31" s="862"/>
      <c r="M31" s="863">
        <f>M30+M25+M6</f>
        <v>6842264.8899999997</v>
      </c>
      <c r="N31" s="863">
        <f>N30+N25+N6</f>
        <v>14401594.099571805</v>
      </c>
      <c r="O31" s="863">
        <f>O30+O25+O6</f>
        <v>21243858.989571806</v>
      </c>
      <c r="P31" s="863"/>
      <c r="Q31" s="934"/>
      <c r="R31" s="796"/>
      <c r="S31" s="19"/>
      <c r="T31" s="876"/>
      <c r="U31" s="876"/>
    </row>
    <row r="32" spans="1:28" ht="26.5" customHeight="1" thickTop="1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876"/>
      <c r="U32" s="876"/>
    </row>
    <row r="33" spans="2:22" ht="34" hidden="1" customHeight="1" thickTop="1" x14ac:dyDescent="0.35">
      <c r="D33"/>
      <c r="E33"/>
      <c r="F33" t="s">
        <v>546</v>
      </c>
      <c r="I33"/>
      <c r="J33"/>
      <c r="K33"/>
      <c r="L33"/>
      <c r="M33" s="6" t="s">
        <v>854</v>
      </c>
      <c r="N33" s="904">
        <f>17.57-17.31</f>
        <v>0.26000000000000156</v>
      </c>
      <c r="R33" s="313"/>
      <c r="S33" s="313"/>
      <c r="T33" s="876"/>
      <c r="U33" s="876"/>
    </row>
    <row r="34" spans="2:22" ht="18" hidden="1" customHeight="1" x14ac:dyDescent="0.35">
      <c r="D34"/>
      <c r="E34"/>
      <c r="F34"/>
      <c r="I34"/>
      <c r="J34"/>
      <c r="K34"/>
      <c r="L34"/>
      <c r="R34"/>
      <c r="S34"/>
      <c r="T34" s="876"/>
      <c r="U34" s="876"/>
      <c r="V34" s="6"/>
    </row>
    <row r="35" spans="2:22" ht="18" hidden="1" customHeight="1" x14ac:dyDescent="0.35">
      <c r="D35"/>
      <c r="E35"/>
      <c r="F35"/>
      <c r="I35"/>
      <c r="J35"/>
      <c r="K35"/>
      <c r="L35"/>
      <c r="R35"/>
      <c r="S35"/>
      <c r="T35" s="876"/>
      <c r="U35" s="876"/>
      <c r="V35" s="6"/>
    </row>
    <row r="36" spans="2:22" ht="18" hidden="1" customHeight="1" x14ac:dyDescent="0.35">
      <c r="D36"/>
      <c r="E36"/>
      <c r="F36"/>
      <c r="I36"/>
      <c r="J36"/>
      <c r="K36"/>
      <c r="L36"/>
      <c r="R36"/>
      <c r="S36"/>
      <c r="T36" s="876"/>
      <c r="U36" s="876"/>
      <c r="V36" s="6"/>
    </row>
    <row r="37" spans="2:22" ht="13" hidden="1" customHeight="1" x14ac:dyDescent="0.35">
      <c r="D37"/>
      <c r="E37"/>
      <c r="F37"/>
      <c r="I37"/>
      <c r="J37"/>
      <c r="K37"/>
      <c r="L37"/>
      <c r="R37"/>
      <c r="S37"/>
      <c r="T37" s="876"/>
      <c r="U37" s="876"/>
    </row>
    <row r="38" spans="2:22" ht="13" hidden="1" customHeight="1" x14ac:dyDescent="0.35">
      <c r="G38" s="6"/>
      <c r="H38" s="6"/>
      <c r="T38" s="876"/>
      <c r="U38" s="876"/>
      <c r="V38" s="6"/>
    </row>
    <row r="39" spans="2:22" ht="20.149999999999999" hidden="1" customHeight="1" x14ac:dyDescent="0.35">
      <c r="B39" s="1088" t="s">
        <v>532</v>
      </c>
      <c r="C39" s="1089"/>
      <c r="G39" s="6"/>
      <c r="H39" s="6"/>
      <c r="T39" s="876"/>
      <c r="U39" s="876"/>
    </row>
    <row r="40" spans="2:22" ht="13" hidden="1" customHeight="1" x14ac:dyDescent="0.35">
      <c r="B40" s="1090" t="s">
        <v>532</v>
      </c>
      <c r="C40" s="735" t="s">
        <v>275</v>
      </c>
      <c r="D40" s="743" t="s">
        <v>850</v>
      </c>
      <c r="E40" s="739" t="s">
        <v>275</v>
      </c>
      <c r="F40" s="414"/>
      <c r="G40" s="415"/>
      <c r="H40" s="415"/>
      <c r="I40" s="414"/>
      <c r="J40" s="899"/>
      <c r="K40" s="899"/>
      <c r="L40" s="899"/>
      <c r="M40" s="809"/>
      <c r="N40" s="809"/>
      <c r="O40" s="809"/>
      <c r="P40" s="809"/>
      <c r="Q40" s="809"/>
      <c r="R40" s="19"/>
      <c r="S40" s="19"/>
      <c r="T40" s="876"/>
      <c r="U40" s="876"/>
    </row>
    <row r="41" spans="2:22" ht="13" hidden="1" customHeight="1" x14ac:dyDescent="0.35">
      <c r="B41" s="1091"/>
      <c r="C41" s="736" t="s">
        <v>275</v>
      </c>
      <c r="D41" s="744" t="s">
        <v>579</v>
      </c>
      <c r="E41" s="740" t="s">
        <v>275</v>
      </c>
      <c r="F41" s="416"/>
      <c r="G41" s="417"/>
      <c r="H41" s="417"/>
      <c r="I41" s="416"/>
      <c r="J41" s="442"/>
      <c r="K41" s="442"/>
      <c r="L41" s="442"/>
      <c r="M41" s="810"/>
      <c r="N41" s="810"/>
      <c r="O41" s="810"/>
      <c r="P41" s="810"/>
      <c r="Q41" s="810"/>
      <c r="R41" s="19"/>
      <c r="S41" s="19"/>
      <c r="T41" s="876"/>
      <c r="U41" s="876"/>
    </row>
    <row r="42" spans="2:22" ht="13" hidden="1" customHeight="1" x14ac:dyDescent="0.35">
      <c r="B42" s="1092"/>
      <c r="C42" s="737" t="s">
        <v>425</v>
      </c>
      <c r="D42" s="1114"/>
      <c r="E42" s="741" t="s">
        <v>425</v>
      </c>
      <c r="F42" s="378"/>
      <c r="I42" s="378"/>
      <c r="J42" s="19"/>
      <c r="K42" s="19"/>
      <c r="L42" s="19"/>
      <c r="T42" s="876"/>
      <c r="U42" s="876"/>
    </row>
    <row r="43" spans="2:22" ht="13" hidden="1" customHeight="1" x14ac:dyDescent="0.35">
      <c r="B43" s="1093"/>
      <c r="C43" s="738" t="s">
        <v>580</v>
      </c>
      <c r="D43" s="1115"/>
      <c r="E43" s="742" t="s">
        <v>580</v>
      </c>
      <c r="F43" s="751"/>
      <c r="I43" s="751"/>
      <c r="J43" s="19"/>
      <c r="K43" s="19"/>
      <c r="L43" s="19"/>
      <c r="T43" s="876"/>
      <c r="U43" s="876"/>
    </row>
    <row r="44" spans="2:22" ht="13" hidden="1" customHeight="1" x14ac:dyDescent="0.35">
      <c r="F44" s="775"/>
      <c r="G44" s="348"/>
      <c r="H44" s="772"/>
      <c r="I44" s="788"/>
      <c r="J44" s="405"/>
      <c r="K44" s="405"/>
      <c r="L44" s="405"/>
      <c r="T44" s="876"/>
      <c r="U44" s="876"/>
    </row>
    <row r="45" spans="2:22" s="752" customFormat="1" ht="13" hidden="1" customHeight="1" x14ac:dyDescent="0.35">
      <c r="D45" s="753"/>
      <c r="E45" s="753"/>
      <c r="F45" s="753"/>
      <c r="I45" s="753"/>
      <c r="J45" s="753"/>
      <c r="K45" s="753"/>
      <c r="L45" s="753"/>
      <c r="M45" s="753"/>
      <c r="N45" s="753"/>
      <c r="O45" s="753"/>
      <c r="P45" s="753"/>
      <c r="Q45" s="753"/>
      <c r="R45" s="753"/>
      <c r="S45" s="753"/>
      <c r="T45" s="876"/>
      <c r="U45" s="876"/>
    </row>
    <row r="46" spans="2:22" s="752" customFormat="1" ht="18.649999999999999" hidden="1" customHeight="1" x14ac:dyDescent="0.35">
      <c r="B46" s="1094" t="s">
        <v>841</v>
      </c>
      <c r="C46" s="1095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  <c r="O46" s="753"/>
      <c r="P46" s="753"/>
      <c r="Q46" s="753"/>
      <c r="R46" s="753"/>
      <c r="S46" s="753"/>
      <c r="T46" s="876"/>
      <c r="U46" s="876"/>
    </row>
    <row r="47" spans="2:22" s="752" customFormat="1" ht="13" hidden="1" customHeight="1" x14ac:dyDescent="0.35">
      <c r="B47" s="1105" t="s">
        <v>535</v>
      </c>
      <c r="C47" s="755" t="s">
        <v>536</v>
      </c>
      <c r="D47" s="1070" t="e">
        <f>#REF!</f>
        <v>#REF!</v>
      </c>
      <c r="E47" s="756" t="s">
        <v>536</v>
      </c>
      <c r="F47" s="1120"/>
      <c r="I47" s="757"/>
      <c r="J47" s="900"/>
      <c r="K47" s="900"/>
      <c r="L47" s="900"/>
      <c r="M47" s="753"/>
      <c r="N47" s="753"/>
      <c r="O47" s="753"/>
      <c r="P47" s="753"/>
      <c r="Q47" s="753"/>
      <c r="R47" s="753"/>
      <c r="S47" s="753"/>
      <c r="T47" s="876"/>
      <c r="U47" s="876"/>
    </row>
    <row r="48" spans="2:22" s="752" customFormat="1" ht="13" hidden="1" customHeight="1" x14ac:dyDescent="0.35">
      <c r="B48" s="1106"/>
      <c r="C48" s="758" t="s">
        <v>537</v>
      </c>
      <c r="D48" s="1071"/>
      <c r="E48" s="759" t="s">
        <v>537</v>
      </c>
      <c r="F48" s="1121"/>
      <c r="I48" s="760"/>
      <c r="J48" s="901"/>
      <c r="K48" s="901"/>
      <c r="L48" s="901"/>
      <c r="M48" s="753"/>
      <c r="N48" s="753"/>
      <c r="O48" s="753"/>
      <c r="P48" s="753"/>
      <c r="Q48" s="753"/>
      <c r="R48" s="753"/>
      <c r="S48" s="753"/>
      <c r="T48" s="876"/>
      <c r="U48" s="876"/>
    </row>
    <row r="49" spans="2:21" s="752" customFormat="1" ht="13" hidden="1" customHeight="1" x14ac:dyDescent="0.35">
      <c r="B49" s="1107"/>
      <c r="C49" s="761" t="s">
        <v>575</v>
      </c>
      <c r="D49" s="1072"/>
      <c r="E49" s="762" t="s">
        <v>575</v>
      </c>
      <c r="F49" s="1122"/>
      <c r="I49" s="763"/>
      <c r="J49" s="900"/>
      <c r="K49" s="900"/>
      <c r="L49" s="900"/>
      <c r="M49" s="753"/>
      <c r="N49" s="753"/>
      <c r="O49" s="753"/>
      <c r="P49" s="753"/>
      <c r="Q49" s="753"/>
      <c r="R49" s="753"/>
      <c r="S49" s="753"/>
      <c r="T49" s="876"/>
      <c r="U49" s="876"/>
    </row>
    <row r="50" spans="2:21" s="752" customFormat="1" ht="13" hidden="1" customHeight="1" x14ac:dyDescent="0.35">
      <c r="E50" s="753"/>
      <c r="F50" s="764"/>
      <c r="I50" s="765"/>
      <c r="J50" s="902"/>
      <c r="K50" s="902"/>
      <c r="L50" s="902"/>
      <c r="M50" s="753"/>
      <c r="N50" s="753"/>
      <c r="O50" s="753"/>
      <c r="P50" s="753"/>
      <c r="Q50" s="753"/>
      <c r="R50" s="753"/>
      <c r="S50" s="753"/>
      <c r="T50" s="876"/>
      <c r="U50" s="876"/>
    </row>
    <row r="51" spans="2:21" s="752" customFormat="1" ht="13" hidden="1" customHeight="1" x14ac:dyDescent="0.35">
      <c r="F51" s="753"/>
      <c r="I51" s="753"/>
      <c r="J51" s="753"/>
      <c r="K51" s="753"/>
      <c r="L51" s="753"/>
      <c r="M51" s="753"/>
      <c r="N51" s="753"/>
      <c r="O51" s="753"/>
      <c r="P51" s="753"/>
      <c r="Q51" s="753"/>
      <c r="R51" s="753"/>
      <c r="S51" s="753"/>
      <c r="T51" s="876"/>
      <c r="U51" s="876"/>
    </row>
    <row r="52" spans="2:21" s="752" customFormat="1" ht="19" hidden="1" customHeight="1" x14ac:dyDescent="0.35">
      <c r="B52" s="1054" t="s">
        <v>848</v>
      </c>
      <c r="C52" s="1055"/>
      <c r="F52" s="766"/>
      <c r="I52" s="766"/>
      <c r="J52" s="903"/>
      <c r="K52" s="903"/>
      <c r="L52" s="903"/>
      <c r="M52" s="753"/>
      <c r="N52" s="753"/>
      <c r="O52" s="753"/>
      <c r="P52" s="753"/>
      <c r="Q52" s="753"/>
      <c r="R52" s="766"/>
      <c r="S52" s="903"/>
      <c r="T52" s="876"/>
      <c r="U52" s="876"/>
    </row>
    <row r="53" spans="2:21" s="752" customFormat="1" ht="13" hidden="1" customHeight="1" x14ac:dyDescent="0.35">
      <c r="F53" s="753"/>
      <c r="I53" s="753"/>
      <c r="J53" s="753"/>
      <c r="K53" s="753"/>
      <c r="L53" s="753"/>
      <c r="M53" s="753"/>
      <c r="N53" s="753"/>
      <c r="O53" s="753"/>
      <c r="P53" s="753"/>
      <c r="Q53" s="753"/>
      <c r="R53" s="753"/>
      <c r="S53" s="753"/>
      <c r="T53" s="876"/>
      <c r="U53" s="876"/>
    </row>
    <row r="54" spans="2:21" s="752" customFormat="1" hidden="1" x14ac:dyDescent="0.35">
      <c r="F54" s="753"/>
      <c r="I54" s="753"/>
      <c r="J54" s="753"/>
      <c r="K54" s="753"/>
      <c r="L54" s="753"/>
      <c r="M54" s="753"/>
      <c r="N54" s="753"/>
      <c r="O54" s="753"/>
      <c r="P54" s="753"/>
      <c r="Q54" s="753"/>
      <c r="R54" s="753"/>
      <c r="S54" s="753"/>
      <c r="T54" s="876"/>
      <c r="U54" s="876"/>
    </row>
    <row r="55" spans="2:21" hidden="1" x14ac:dyDescent="0.35">
      <c r="D55"/>
      <c r="E55"/>
      <c r="T55" s="876"/>
      <c r="U55" s="876"/>
    </row>
    <row r="56" spans="2:21" hidden="1" x14ac:dyDescent="0.35">
      <c r="D56"/>
      <c r="E56"/>
      <c r="T56" s="876"/>
      <c r="U56" s="876"/>
    </row>
    <row r="57" spans="2:21" hidden="1" x14ac:dyDescent="0.35">
      <c r="D57"/>
      <c r="E57"/>
      <c r="T57" s="876"/>
      <c r="U57" s="876"/>
    </row>
    <row r="58" spans="2:21" hidden="1" x14ac:dyDescent="0.35">
      <c r="T58" s="876"/>
      <c r="U58" s="876"/>
    </row>
    <row r="59" spans="2:21" hidden="1" x14ac:dyDescent="0.35">
      <c r="T59" s="876"/>
      <c r="U59" s="876"/>
    </row>
    <row r="60" spans="2:21" hidden="1" x14ac:dyDescent="0.35">
      <c r="T60" s="876"/>
      <c r="U60" s="876"/>
    </row>
    <row r="61" spans="2:21" hidden="1" x14ac:dyDescent="0.35">
      <c r="T61" s="876"/>
      <c r="U61" s="876"/>
    </row>
    <row r="62" spans="2:21" hidden="1" x14ac:dyDescent="0.35">
      <c r="T62" s="876"/>
      <c r="U62" s="876"/>
    </row>
    <row r="63" spans="2:21" hidden="1" x14ac:dyDescent="0.35">
      <c r="T63" s="876"/>
      <c r="U63" s="876"/>
    </row>
    <row r="64" spans="2:21" hidden="1" x14ac:dyDescent="0.35">
      <c r="T64" s="876"/>
      <c r="U64" s="876"/>
    </row>
    <row r="65" spans="4:21" hidden="1" x14ac:dyDescent="0.35">
      <c r="T65" s="876"/>
      <c r="U65" s="876"/>
    </row>
    <row r="66" spans="4:21" hidden="1" x14ac:dyDescent="0.35">
      <c r="T66" s="876"/>
      <c r="U66" s="876"/>
    </row>
    <row r="67" spans="4:21" hidden="1" x14ac:dyDescent="0.35">
      <c r="T67" s="876"/>
      <c r="U67" s="876"/>
    </row>
    <row r="68" spans="4:21" hidden="1" x14ac:dyDescent="0.35">
      <c r="T68" s="876"/>
      <c r="U68" s="876"/>
    </row>
    <row r="69" spans="4:21" hidden="1" x14ac:dyDescent="0.35">
      <c r="T69" s="876"/>
      <c r="U69" s="876"/>
    </row>
    <row r="70" spans="4:21" hidden="1" x14ac:dyDescent="0.35">
      <c r="T70" s="876"/>
      <c r="U70" s="876"/>
    </row>
    <row r="71" spans="4:21" hidden="1" x14ac:dyDescent="0.35">
      <c r="T71" s="876"/>
      <c r="U71" s="876"/>
    </row>
    <row r="72" spans="4:21" hidden="1" x14ac:dyDescent="0.35">
      <c r="T72" s="876"/>
      <c r="U72" s="876"/>
    </row>
    <row r="73" spans="4:21" hidden="1" x14ac:dyDescent="0.35">
      <c r="T73" s="876"/>
      <c r="U73" s="876"/>
    </row>
    <row r="74" spans="4:21" hidden="1" x14ac:dyDescent="0.35">
      <c r="T74" s="876"/>
      <c r="U74" s="876"/>
    </row>
    <row r="75" spans="4:21" hidden="1" x14ac:dyDescent="0.35">
      <c r="E75" s="6" t="s">
        <v>896</v>
      </c>
      <c r="F75" s="6">
        <f>M7+M11</f>
        <v>8476419.6799999997</v>
      </c>
      <c r="M75" s="6">
        <f>N7</f>
        <v>1515598.7221622963</v>
      </c>
      <c r="T75" s="876"/>
      <c r="U75" s="876"/>
    </row>
    <row r="76" spans="4:21" hidden="1" x14ac:dyDescent="0.35">
      <c r="E76" s="6" t="s">
        <v>898</v>
      </c>
      <c r="F76" s="6">
        <f>M15</f>
        <v>827000</v>
      </c>
      <c r="M76" s="6">
        <f>N15</f>
        <v>4651754.4595718049</v>
      </c>
      <c r="T76" s="876"/>
      <c r="U76" s="876"/>
    </row>
    <row r="77" spans="4:21" hidden="1" x14ac:dyDescent="0.35">
      <c r="E77" s="6" t="s">
        <v>275</v>
      </c>
      <c r="F77" s="6">
        <f>M27*0.97</f>
        <v>4250648.0580000002</v>
      </c>
      <c r="G77" s="6">
        <f t="shared" ref="G77:H77" si="7">N27*0.97</f>
        <v>4054208.5080000004</v>
      </c>
      <c r="H77" s="6">
        <f t="shared" si="7"/>
        <v>8304856.5660000006</v>
      </c>
      <c r="I77" s="6" t="e">
        <f>#REF!*0.97</f>
        <v>#REF!</v>
      </c>
      <c r="M77" s="6">
        <v>0</v>
      </c>
      <c r="T77" s="876"/>
      <c r="U77" s="876"/>
    </row>
    <row r="78" spans="4:21" hidden="1" x14ac:dyDescent="0.35">
      <c r="E78" s="6" t="s">
        <v>255</v>
      </c>
      <c r="F78" s="6">
        <f>M29-F84</f>
        <v>421771.09333333338</v>
      </c>
      <c r="M78" s="6">
        <v>0</v>
      </c>
      <c r="T78" s="876"/>
      <c r="U78" s="876"/>
    </row>
    <row r="79" spans="4:21" hidden="1" x14ac:dyDescent="0.35">
      <c r="D79" s="866"/>
      <c r="E79" s="866" t="s">
        <v>873</v>
      </c>
      <c r="F79" s="6">
        <f>M28</f>
        <v>1000496.85</v>
      </c>
      <c r="M79" s="6">
        <f>N28-M85</f>
        <v>170000</v>
      </c>
      <c r="T79" s="876"/>
      <c r="U79" s="876"/>
    </row>
    <row r="80" spans="4:21" hidden="1" x14ac:dyDescent="0.35">
      <c r="F80" s="867">
        <f>SUM(F75:F79)</f>
        <v>14976335.681333333</v>
      </c>
      <c r="G80" s="867">
        <f t="shared" ref="G80:M80" si="8">SUM(G75:G79)</f>
        <v>4054208.5080000004</v>
      </c>
      <c r="H80" s="867">
        <f t="shared" si="8"/>
        <v>8304856.5660000006</v>
      </c>
      <c r="I80" s="867" t="e">
        <f t="shared" si="8"/>
        <v>#REF!</v>
      </c>
      <c r="J80" s="867"/>
      <c r="K80" s="867"/>
      <c r="L80" s="867"/>
      <c r="M80" s="867">
        <f t="shared" si="8"/>
        <v>6337353.1817341009</v>
      </c>
      <c r="T80" s="876"/>
      <c r="U80" s="876"/>
    </row>
    <row r="81" spans="4:21" hidden="1" x14ac:dyDescent="0.35">
      <c r="E81" s="6" t="s">
        <v>897</v>
      </c>
      <c r="F81" s="6">
        <f>M9</f>
        <v>2882226.64</v>
      </c>
      <c r="M81" s="6">
        <f>N9</f>
        <v>2058835.0545751173</v>
      </c>
      <c r="T81" s="876"/>
      <c r="U81" s="876"/>
    </row>
    <row r="82" spans="4:21" hidden="1" x14ac:dyDescent="0.35">
      <c r="E82" s="6" t="s">
        <v>899</v>
      </c>
      <c r="F82" s="6">
        <f>M17</f>
        <v>0</v>
      </c>
      <c r="M82" s="6">
        <f>N17</f>
        <v>1396566.1200000003</v>
      </c>
      <c r="T82" s="876"/>
      <c r="U82" s="876"/>
    </row>
    <row r="83" spans="4:21" hidden="1" x14ac:dyDescent="0.35">
      <c r="D83" s="865"/>
      <c r="E83" s="865" t="s">
        <v>275</v>
      </c>
      <c r="F83" s="6">
        <f>M27-F77</f>
        <v>131463.34200000018</v>
      </c>
      <c r="M83" s="6">
        <f>N27</f>
        <v>4179596.4000000004</v>
      </c>
      <c r="T83" s="876"/>
      <c r="U83" s="876"/>
    </row>
    <row r="84" spans="4:21" hidden="1" x14ac:dyDescent="0.35">
      <c r="E84" s="6" t="s">
        <v>255</v>
      </c>
      <c r="F84" s="6">
        <f>M29/3</f>
        <v>210885.54666666666</v>
      </c>
      <c r="M84" s="6">
        <v>0</v>
      </c>
      <c r="T84" s="876"/>
      <c r="U84" s="876"/>
    </row>
    <row r="85" spans="4:21" hidden="1" x14ac:dyDescent="0.35">
      <c r="D85" s="866"/>
      <c r="E85" s="866" t="s">
        <v>873</v>
      </c>
      <c r="F85" s="6">
        <f>0</f>
        <v>0</v>
      </c>
      <c r="M85" s="6">
        <f>N28*0.8</f>
        <v>680000</v>
      </c>
      <c r="T85" s="876"/>
      <c r="U85" s="876"/>
    </row>
    <row r="86" spans="4:21" hidden="1" x14ac:dyDescent="0.35">
      <c r="D86" s="866"/>
      <c r="E86" s="866" t="s">
        <v>903</v>
      </c>
      <c r="F86" s="6">
        <v>0</v>
      </c>
      <c r="M86" s="6">
        <v>-700000</v>
      </c>
      <c r="T86" s="876"/>
      <c r="U86" s="876"/>
    </row>
    <row r="87" spans="4:21" hidden="1" x14ac:dyDescent="0.35">
      <c r="F87" s="867">
        <f>SUM(F81:I85)</f>
        <v>3224575.5286666672</v>
      </c>
      <c r="G87" s="867">
        <f>SUM(G81:M85)</f>
        <v>8314997.5745751178</v>
      </c>
      <c r="H87" s="867">
        <f>SUM(H81:N85)</f>
        <v>8314997.5745751178</v>
      </c>
      <c r="I87" s="867">
        <f>SUM(I81:O85)</f>
        <v>8314997.5745751178</v>
      </c>
      <c r="J87" s="867"/>
      <c r="K87" s="867"/>
      <c r="L87" s="867"/>
      <c r="M87" s="867">
        <f>SUM(M81:M86)</f>
        <v>7614997.5745751178</v>
      </c>
      <c r="T87" s="876"/>
      <c r="U87" s="876"/>
    </row>
    <row r="88" spans="4:21" hidden="1" x14ac:dyDescent="0.35">
      <c r="E88" s="6" t="e">
        <f>#REF!</f>
        <v>#REF!</v>
      </c>
      <c r="G88" s="6"/>
      <c r="H88" s="6"/>
      <c r="M88" s="6" t="e">
        <f>#REF!</f>
        <v>#REF!</v>
      </c>
      <c r="T88" s="876"/>
      <c r="U88" s="876"/>
    </row>
    <row r="89" spans="4:21" hidden="1" x14ac:dyDescent="0.35">
      <c r="F89" s="312">
        <f>F87+F80</f>
        <v>18200911.210000001</v>
      </c>
      <c r="G89" s="312">
        <f>G87+G80</f>
        <v>12369206.082575118</v>
      </c>
      <c r="H89" s="312">
        <f>H87+H80</f>
        <v>16619854.140575118</v>
      </c>
      <c r="I89" s="312" t="e">
        <f>I87+I80</f>
        <v>#REF!</v>
      </c>
      <c r="J89" s="312"/>
      <c r="K89" s="312"/>
      <c r="L89" s="312"/>
      <c r="M89" s="312" t="e">
        <f>M87+M80+M88</f>
        <v>#REF!</v>
      </c>
      <c r="T89" s="876"/>
      <c r="U89" s="876"/>
    </row>
    <row r="90" spans="4:21" hidden="1" x14ac:dyDescent="0.35">
      <c r="T90" s="876"/>
      <c r="U90" s="876"/>
    </row>
    <row r="91" spans="4:21" hidden="1" x14ac:dyDescent="0.35">
      <c r="T91" s="876"/>
      <c r="U91" s="876"/>
    </row>
    <row r="92" spans="4:21" hidden="1" x14ac:dyDescent="0.35">
      <c r="T92" s="876"/>
      <c r="U92" s="876"/>
    </row>
    <row r="93" spans="4:21" hidden="1" x14ac:dyDescent="0.35">
      <c r="T93" s="876"/>
      <c r="U93" s="876"/>
    </row>
    <row r="94" spans="4:21" hidden="1" x14ac:dyDescent="0.35">
      <c r="T94" s="876"/>
      <c r="U94" s="876"/>
    </row>
  </sheetData>
  <mergeCells count="62">
    <mergeCell ref="F47:F49"/>
    <mergeCell ref="B52:C52"/>
    <mergeCell ref="B39:C39"/>
    <mergeCell ref="B40:B43"/>
    <mergeCell ref="D42:D43"/>
    <mergeCell ref="B46:C46"/>
    <mergeCell ref="B47:B49"/>
    <mergeCell ref="D47:D49"/>
    <mergeCell ref="R19:R20"/>
    <mergeCell ref="B25:E25"/>
    <mergeCell ref="B26:E26"/>
    <mergeCell ref="B30:E30"/>
    <mergeCell ref="P17:P18"/>
    <mergeCell ref="H15:H16"/>
    <mergeCell ref="B31:E31"/>
    <mergeCell ref="S15:S18"/>
    <mergeCell ref="AB16:AB17"/>
    <mergeCell ref="C17:C18"/>
    <mergeCell ref="F17:F18"/>
    <mergeCell ref="H17:H18"/>
    <mergeCell ref="L17:L18"/>
    <mergeCell ref="M17:M18"/>
    <mergeCell ref="N17:N18"/>
    <mergeCell ref="O17:O18"/>
    <mergeCell ref="L15:L16"/>
    <mergeCell ref="M15:M16"/>
    <mergeCell ref="N15:N16"/>
    <mergeCell ref="O15:O16"/>
    <mergeCell ref="R17:R18"/>
    <mergeCell ref="B14:E14"/>
    <mergeCell ref="B15:B18"/>
    <mergeCell ref="C15:C16"/>
    <mergeCell ref="E15:E16"/>
    <mergeCell ref="F15:F16"/>
    <mergeCell ref="N9:N10"/>
    <mergeCell ref="O9:O10"/>
    <mergeCell ref="R9:R10"/>
    <mergeCell ref="R15:R16"/>
    <mergeCell ref="P9:P10"/>
    <mergeCell ref="P15:P16"/>
    <mergeCell ref="AB9:AB10"/>
    <mergeCell ref="O7:O8"/>
    <mergeCell ref="R7:R8"/>
    <mergeCell ref="S7:S10"/>
    <mergeCell ref="AB7:AB8"/>
    <mergeCell ref="P7:P8"/>
    <mergeCell ref="B2:R2"/>
    <mergeCell ref="B6:E6"/>
    <mergeCell ref="B7:B11"/>
    <mergeCell ref="C7:C8"/>
    <mergeCell ref="E7:E8"/>
    <mergeCell ref="F7:F8"/>
    <mergeCell ref="H7:H8"/>
    <mergeCell ref="L7:L8"/>
    <mergeCell ref="M7:M8"/>
    <mergeCell ref="N7:N8"/>
    <mergeCell ref="C9:C10"/>
    <mergeCell ref="E9:E10"/>
    <mergeCell ref="F9:F10"/>
    <mergeCell ref="H9:H10"/>
    <mergeCell ref="L9:L10"/>
    <mergeCell ref="M9:M10"/>
  </mergeCells>
  <pageMargins left="0.7" right="0.7" top="0.75" bottom="0.75" header="0.3" footer="0.3"/>
  <pageSetup paperSize="8" scale="43" orientation="landscape" r:id="rId1"/>
  <ignoredErrors>
    <ignoredError sqref="P25:P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C6EF-76AA-43FD-8166-FA219697E5AB}">
  <dimension ref="A1:AM322"/>
  <sheetViews>
    <sheetView topLeftCell="A148" workbookViewId="0">
      <selection activeCell="C31" sqref="C31:E31"/>
    </sheetView>
  </sheetViews>
  <sheetFormatPr defaultRowHeight="14.5" outlineLevelCol="1" x14ac:dyDescent="0.35"/>
  <cols>
    <col min="1" max="1" width="5.54296875" customWidth="1"/>
    <col min="2" max="2" width="6.7265625" customWidth="1"/>
    <col min="3" max="3" width="5.81640625" style="99" customWidth="1"/>
    <col min="4" max="4" width="21" style="99" customWidth="1"/>
    <col min="5" max="5" width="55.1796875" style="74" customWidth="1"/>
    <col min="6" max="6" width="15.26953125" style="6" hidden="1" customWidth="1" outlineLevel="1"/>
    <col min="7" max="7" width="16.453125" style="6" hidden="1" customWidth="1" outlineLevel="1"/>
    <col min="8" max="8" width="17.453125" style="6" bestFit="1" customWidth="1" collapsed="1"/>
    <col min="9" max="9" width="13.1796875" style="168" customWidth="1"/>
    <col min="10" max="10" width="16.54296875" customWidth="1"/>
    <col min="11" max="14" width="18.54296875" style="6" hidden="1" customWidth="1" outlineLevel="1"/>
    <col min="15" max="15" width="8.7265625" collapsed="1"/>
  </cols>
  <sheetData>
    <row r="1" spans="1:39" ht="15" thickBot="1" x14ac:dyDescent="0.4">
      <c r="H1" s="6" t="s">
        <v>836</v>
      </c>
    </row>
    <row r="2" spans="1:39" ht="15.5" thickTop="1" thickBot="1" x14ac:dyDescent="0.4">
      <c r="A2" s="397" t="s">
        <v>834</v>
      </c>
      <c r="B2" s="397" t="s">
        <v>833</v>
      </c>
      <c r="C2" s="398" t="s">
        <v>829</v>
      </c>
      <c r="D2" s="398" t="s">
        <v>830</v>
      </c>
      <c r="E2" s="397" t="s">
        <v>831</v>
      </c>
      <c r="F2" s="399"/>
      <c r="G2" s="399"/>
      <c r="H2" s="399" t="s">
        <v>832</v>
      </c>
      <c r="I2" s="400" t="s">
        <v>545</v>
      </c>
      <c r="J2" s="401" t="s">
        <v>839</v>
      </c>
      <c r="K2" s="324"/>
      <c r="L2" s="19"/>
      <c r="M2" s="19"/>
      <c r="N2" s="19"/>
      <c r="O2" s="322">
        <v>43466</v>
      </c>
      <c r="P2" s="309">
        <v>43497</v>
      </c>
      <c r="Q2" s="309">
        <v>43525</v>
      </c>
      <c r="R2" s="309">
        <v>43556</v>
      </c>
      <c r="S2" s="309">
        <v>43586</v>
      </c>
      <c r="T2" s="309">
        <v>43617</v>
      </c>
      <c r="U2" s="309">
        <v>43647</v>
      </c>
      <c r="V2" s="309">
        <v>43678</v>
      </c>
      <c r="W2" s="309">
        <v>43709</v>
      </c>
      <c r="X2" s="309">
        <v>43739</v>
      </c>
      <c r="Y2" s="309">
        <v>43770</v>
      </c>
      <c r="Z2" s="309">
        <v>43800</v>
      </c>
      <c r="AA2" s="309">
        <v>43831</v>
      </c>
      <c r="AB2" s="309">
        <v>43862</v>
      </c>
      <c r="AC2" s="309">
        <v>43891</v>
      </c>
      <c r="AD2" s="309">
        <v>43922</v>
      </c>
      <c r="AE2" s="309">
        <v>43952</v>
      </c>
      <c r="AF2" s="309">
        <v>43983</v>
      </c>
      <c r="AG2" s="309">
        <v>44013</v>
      </c>
      <c r="AH2" s="309">
        <v>44044</v>
      </c>
      <c r="AI2" s="309">
        <v>44075</v>
      </c>
      <c r="AJ2" s="309">
        <v>44105</v>
      </c>
      <c r="AK2" s="309">
        <v>44136</v>
      </c>
      <c r="AL2" s="309">
        <v>44166</v>
      </c>
      <c r="AM2" s="307"/>
    </row>
    <row r="3" spans="1:39" ht="15.65" hidden="1" customHeight="1" thickTop="1" x14ac:dyDescent="0.35">
      <c r="A3" s="1012" t="s">
        <v>560</v>
      </c>
      <c r="B3" s="957" t="s">
        <v>561</v>
      </c>
      <c r="C3" s="1207" t="s">
        <v>43</v>
      </c>
      <c r="D3" s="1208"/>
      <c r="E3" s="1208"/>
      <c r="F3" s="254" t="s">
        <v>25</v>
      </c>
      <c r="G3" s="254" t="s">
        <v>26</v>
      </c>
      <c r="H3" s="396" t="s">
        <v>27</v>
      </c>
      <c r="I3" s="200"/>
      <c r="J3" s="2"/>
      <c r="K3" s="325"/>
      <c r="L3" s="19"/>
      <c r="M3" s="19"/>
      <c r="N3" s="19"/>
      <c r="O3" s="3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.65" hidden="1" customHeight="1" x14ac:dyDescent="0.35">
      <c r="A4" s="1012"/>
      <c r="B4" s="957"/>
      <c r="C4" s="101">
        <v>1</v>
      </c>
      <c r="D4" s="102"/>
      <c r="E4" s="103" t="s">
        <v>5</v>
      </c>
      <c r="F4" s="104"/>
      <c r="G4" s="104"/>
      <c r="H4" s="204"/>
      <c r="I4" s="200"/>
      <c r="J4" s="73"/>
      <c r="K4" s="325"/>
      <c r="L4" s="19"/>
      <c r="M4" s="19"/>
      <c r="N4" s="19"/>
      <c r="O4" s="32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5" hidden="1" thickTop="1" x14ac:dyDescent="0.35">
      <c r="A5" s="1012"/>
      <c r="B5" s="957"/>
      <c r="C5" s="105">
        <v>1.1000000000000001</v>
      </c>
      <c r="D5" s="106"/>
      <c r="E5" s="107" t="s">
        <v>0</v>
      </c>
      <c r="F5" s="104">
        <v>0</v>
      </c>
      <c r="G5" s="104">
        <v>7251375</v>
      </c>
      <c r="H5" s="204">
        <f t="shared" ref="H5:H10" si="0">F5+G5/305</f>
        <v>23775</v>
      </c>
      <c r="I5" s="200">
        <v>0.75</v>
      </c>
      <c r="J5" s="73"/>
      <c r="K5" s="325"/>
      <c r="L5" s="19"/>
      <c r="M5" s="19"/>
      <c r="N5" s="19"/>
      <c r="O5" s="32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" hidden="1" thickTop="1" x14ac:dyDescent="0.35">
      <c r="A6" s="1012"/>
      <c r="B6" s="957"/>
      <c r="C6" s="105">
        <v>1.2</v>
      </c>
      <c r="D6" s="106"/>
      <c r="E6" s="107" t="s">
        <v>1</v>
      </c>
      <c r="F6" s="104">
        <v>0</v>
      </c>
      <c r="G6" s="104">
        <v>1712523.15</v>
      </c>
      <c r="H6" s="204">
        <f t="shared" si="0"/>
        <v>5614.83</v>
      </c>
      <c r="I6" s="200">
        <v>0.75</v>
      </c>
      <c r="J6" s="73"/>
      <c r="K6" s="325"/>
      <c r="L6" s="19"/>
      <c r="M6" s="19"/>
      <c r="N6" s="19"/>
      <c r="O6" s="32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9.5" hidden="1" thickTop="1" x14ac:dyDescent="0.35">
      <c r="A7" s="1012"/>
      <c r="B7" s="957"/>
      <c r="C7" s="105">
        <v>1.3</v>
      </c>
      <c r="D7" s="106"/>
      <c r="E7" s="107" t="s">
        <v>2</v>
      </c>
      <c r="F7" s="104">
        <v>0</v>
      </c>
      <c r="G7" s="104">
        <v>9629688.75</v>
      </c>
      <c r="H7" s="204">
        <f t="shared" si="0"/>
        <v>31572.75</v>
      </c>
      <c r="I7" s="200">
        <v>0.75</v>
      </c>
      <c r="J7" s="73"/>
      <c r="K7" s="325"/>
      <c r="L7" s="19"/>
      <c r="M7" s="19"/>
      <c r="N7" s="19"/>
      <c r="O7" s="32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hidden="1" thickTop="1" x14ac:dyDescent="0.35">
      <c r="A8" s="1012"/>
      <c r="B8" s="957"/>
      <c r="C8" s="105">
        <v>1.4</v>
      </c>
      <c r="D8" s="106"/>
      <c r="E8" s="107" t="s">
        <v>3</v>
      </c>
      <c r="F8" s="104">
        <v>0</v>
      </c>
      <c r="G8" s="104">
        <v>3845160.9476469094</v>
      </c>
      <c r="H8" s="204">
        <f t="shared" si="0"/>
        <v>12607.085074252162</v>
      </c>
      <c r="I8" s="200">
        <v>0.75</v>
      </c>
      <c r="J8" s="73"/>
      <c r="K8" s="325"/>
      <c r="L8" s="19"/>
      <c r="M8" s="19"/>
      <c r="N8" s="19"/>
      <c r="O8" s="32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" hidden="1" thickTop="1" x14ac:dyDescent="0.35">
      <c r="A9" s="1012"/>
      <c r="B9" s="957"/>
      <c r="C9" s="105">
        <v>1.5</v>
      </c>
      <c r="D9" s="106"/>
      <c r="E9" s="108" t="s">
        <v>4</v>
      </c>
      <c r="F9" s="104">
        <v>0</v>
      </c>
      <c r="G9" s="104">
        <v>18273858</v>
      </c>
      <c r="H9" s="204">
        <f t="shared" si="0"/>
        <v>59914.288524590163</v>
      </c>
      <c r="I9" s="200">
        <v>0.75</v>
      </c>
      <c r="J9" s="73"/>
      <c r="K9" s="325"/>
      <c r="L9" s="19"/>
      <c r="M9" s="19"/>
      <c r="N9" s="19"/>
      <c r="O9" s="32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65" hidden="1" customHeight="1" x14ac:dyDescent="0.35">
      <c r="A10" s="1012"/>
      <c r="B10" s="957"/>
      <c r="C10" s="101">
        <v>2</v>
      </c>
      <c r="D10" s="102"/>
      <c r="E10" s="103" t="s">
        <v>6</v>
      </c>
      <c r="F10" s="104">
        <v>13382.04</v>
      </c>
      <c r="G10" s="104">
        <v>2729936.16</v>
      </c>
      <c r="H10" s="204">
        <f t="shared" si="0"/>
        <v>22332.650360655738</v>
      </c>
      <c r="I10" s="200">
        <v>0.8</v>
      </c>
      <c r="J10" s="73"/>
      <c r="K10" s="325"/>
      <c r="L10" s="19"/>
      <c r="M10" s="19"/>
      <c r="N10" s="19"/>
      <c r="O10" s="32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65" hidden="1" customHeight="1" x14ac:dyDescent="0.35">
      <c r="A11" s="1012"/>
      <c r="B11" s="957"/>
      <c r="C11" s="101">
        <v>3</v>
      </c>
      <c r="D11" s="102"/>
      <c r="E11" s="103" t="s">
        <v>7</v>
      </c>
      <c r="F11" s="104"/>
      <c r="G11" s="104"/>
      <c r="H11" s="204"/>
      <c r="I11" s="200"/>
      <c r="J11" s="73"/>
      <c r="K11" s="325"/>
      <c r="L11" s="19"/>
      <c r="M11" s="19"/>
      <c r="N11" s="19"/>
      <c r="O11" s="32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hidden="1" thickTop="1" x14ac:dyDescent="0.35">
      <c r="A12" s="1012"/>
      <c r="B12" s="957"/>
      <c r="C12" s="101">
        <v>3.1</v>
      </c>
      <c r="D12" s="102"/>
      <c r="E12" s="109" t="s">
        <v>8</v>
      </c>
      <c r="F12" s="104">
        <v>102084.71421400002</v>
      </c>
      <c r="G12" s="104">
        <v>20825250.846500017</v>
      </c>
      <c r="H12" s="204">
        <f t="shared" ref="H12:H28" si="1">F12+G12/305</f>
        <v>170364.22518613123</v>
      </c>
      <c r="I12" s="200">
        <v>1</v>
      </c>
      <c r="J12" s="73"/>
      <c r="K12" s="325"/>
      <c r="L12" s="19"/>
      <c r="M12" s="19"/>
      <c r="N12" s="19"/>
      <c r="O12" s="3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" hidden="1" thickTop="1" x14ac:dyDescent="0.35">
      <c r="A13" s="1012"/>
      <c r="B13" s="957"/>
      <c r="C13" s="101"/>
      <c r="D13" s="102"/>
      <c r="E13" s="109" t="s">
        <v>9</v>
      </c>
      <c r="F13" s="104">
        <v>102084.71421400002</v>
      </c>
      <c r="G13" s="104">
        <v>20825250.846500017</v>
      </c>
      <c r="H13" s="204">
        <f t="shared" si="1"/>
        <v>170364.22518613123</v>
      </c>
      <c r="I13" s="200">
        <v>1</v>
      </c>
      <c r="J13" s="73"/>
      <c r="K13" s="325"/>
      <c r="L13" s="19"/>
      <c r="M13" s="19"/>
      <c r="N13" s="19"/>
      <c r="O13" s="3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" hidden="1" thickTop="1" x14ac:dyDescent="0.35">
      <c r="A14" s="1012"/>
      <c r="B14" s="957"/>
      <c r="C14" s="101">
        <v>3.2</v>
      </c>
      <c r="D14" s="102"/>
      <c r="E14" s="109" t="s">
        <v>10</v>
      </c>
      <c r="F14" s="104">
        <v>290182.441749944</v>
      </c>
      <c r="G14" s="104">
        <v>45461348.002379887</v>
      </c>
      <c r="H14" s="204">
        <f t="shared" si="1"/>
        <v>439236.04175774695</v>
      </c>
      <c r="I14" s="200">
        <v>1</v>
      </c>
      <c r="J14" s="73"/>
      <c r="K14" s="325"/>
      <c r="L14" s="19"/>
      <c r="M14" s="19"/>
      <c r="N14" s="19"/>
      <c r="O14" s="3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" hidden="1" thickTop="1" x14ac:dyDescent="0.35">
      <c r="A15" s="1012"/>
      <c r="B15" s="957"/>
      <c r="C15" s="101"/>
      <c r="D15" s="102"/>
      <c r="E15" s="109" t="s">
        <v>11</v>
      </c>
      <c r="F15" s="104">
        <v>290182.441749944</v>
      </c>
      <c r="G15" s="104">
        <v>45461348.002379887</v>
      </c>
      <c r="H15" s="204">
        <f t="shared" si="1"/>
        <v>439236.04175774695</v>
      </c>
      <c r="I15" s="200">
        <v>1</v>
      </c>
      <c r="J15" s="73"/>
      <c r="K15" s="325"/>
      <c r="L15" s="19"/>
      <c r="M15" s="19"/>
      <c r="N15" s="19"/>
      <c r="O15" s="3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" hidden="1" thickTop="1" x14ac:dyDescent="0.35">
      <c r="A16" s="1012"/>
      <c r="B16" s="957"/>
      <c r="C16" s="101">
        <v>3.3</v>
      </c>
      <c r="D16" s="102"/>
      <c r="E16" s="109" t="s">
        <v>12</v>
      </c>
      <c r="F16" s="104">
        <v>1327.0029882465349</v>
      </c>
      <c r="G16" s="104">
        <v>269823.94094346208</v>
      </c>
      <c r="H16" s="204">
        <f t="shared" si="1"/>
        <v>2211.6716470775582</v>
      </c>
      <c r="I16" s="200">
        <v>1</v>
      </c>
      <c r="J16" s="73"/>
      <c r="K16" s="325"/>
      <c r="L16" s="19"/>
      <c r="M16" s="19"/>
      <c r="N16" s="19"/>
      <c r="O16" s="32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" hidden="1" thickTop="1" x14ac:dyDescent="0.35">
      <c r="A17" s="1012"/>
      <c r="B17" s="957"/>
      <c r="C17" s="101">
        <v>3.4</v>
      </c>
      <c r="D17" s="102"/>
      <c r="E17" s="109" t="s">
        <v>13</v>
      </c>
      <c r="F17" s="104">
        <v>5722.0929999999998</v>
      </c>
      <c r="G17" s="104">
        <v>2559700</v>
      </c>
      <c r="H17" s="204">
        <f t="shared" si="1"/>
        <v>14114.552016393442</v>
      </c>
      <c r="I17" s="200">
        <v>1</v>
      </c>
      <c r="J17" s="73"/>
      <c r="K17" s="325"/>
      <c r="L17" s="19"/>
      <c r="M17" s="19"/>
      <c r="N17" s="19"/>
      <c r="O17" s="32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" hidden="1" thickTop="1" x14ac:dyDescent="0.35">
      <c r="A18" s="1012"/>
      <c r="B18" s="957"/>
      <c r="C18" s="101">
        <v>3.5</v>
      </c>
      <c r="D18" s="102"/>
      <c r="E18" s="109" t="s">
        <v>14</v>
      </c>
      <c r="F18" s="104">
        <v>18323.872000000003</v>
      </c>
      <c r="G18" s="104">
        <v>4242138.83846875</v>
      </c>
      <c r="H18" s="204">
        <f t="shared" si="1"/>
        <v>32232.523929405739</v>
      </c>
      <c r="I18" s="200">
        <v>1</v>
      </c>
      <c r="J18" s="73"/>
      <c r="K18" s="325"/>
      <c r="L18" s="19"/>
      <c r="M18" s="19"/>
      <c r="N18" s="19"/>
      <c r="O18" s="32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" hidden="1" thickTop="1" x14ac:dyDescent="0.35">
      <c r="A19" s="1012"/>
      <c r="B19" s="957"/>
      <c r="C19" s="101">
        <v>3.6</v>
      </c>
      <c r="D19" s="102"/>
      <c r="E19" s="109" t="s">
        <v>15</v>
      </c>
      <c r="F19" s="104">
        <v>2971.1065573770488</v>
      </c>
      <c r="G19" s="104">
        <v>604125</v>
      </c>
      <c r="H19" s="204">
        <f t="shared" si="1"/>
        <v>4951.8442622950815</v>
      </c>
      <c r="I19" s="200">
        <v>1</v>
      </c>
      <c r="J19" s="73"/>
      <c r="K19" s="325"/>
      <c r="L19" s="19"/>
      <c r="M19" s="19"/>
      <c r="N19" s="19"/>
      <c r="O19" s="32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65" hidden="1" customHeight="1" x14ac:dyDescent="0.35">
      <c r="A20" s="1012"/>
      <c r="B20" s="957"/>
      <c r="C20" s="101">
        <v>4</v>
      </c>
      <c r="D20" s="102"/>
      <c r="E20" s="103" t="s">
        <v>16</v>
      </c>
      <c r="F20" s="104"/>
      <c r="G20" s="104"/>
      <c r="H20" s="204">
        <f t="shared" si="1"/>
        <v>0</v>
      </c>
      <c r="I20" s="200"/>
      <c r="J20" s="73"/>
      <c r="K20" s="325"/>
      <c r="L20" s="19"/>
      <c r="M20" s="19"/>
      <c r="N20" s="19"/>
      <c r="O20" s="32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" hidden="1" thickTop="1" x14ac:dyDescent="0.35">
      <c r="A21" s="1012"/>
      <c r="B21" s="957"/>
      <c r="C21" s="101">
        <v>4.0999999999999996</v>
      </c>
      <c r="D21" s="102"/>
      <c r="E21" s="110" t="s">
        <v>17</v>
      </c>
      <c r="F21" s="104">
        <v>9439.1003934688542</v>
      </c>
      <c r="G21" s="104">
        <v>1919283.746672</v>
      </c>
      <c r="H21" s="204">
        <f t="shared" si="1"/>
        <v>15731.833989114755</v>
      </c>
      <c r="I21" s="200">
        <v>1</v>
      </c>
      <c r="J21" s="73"/>
      <c r="K21" s="325"/>
      <c r="L21" s="19"/>
      <c r="M21" s="19"/>
      <c r="N21" s="19"/>
      <c r="O21" s="32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" hidden="1" thickTop="1" x14ac:dyDescent="0.35">
      <c r="A22" s="1012"/>
      <c r="B22" s="957"/>
      <c r="C22" s="101">
        <v>4.2</v>
      </c>
      <c r="D22" s="102"/>
      <c r="E22" s="110" t="s">
        <v>18</v>
      </c>
      <c r="F22" s="104">
        <v>160464.7066889705</v>
      </c>
      <c r="G22" s="104">
        <v>32627823.693423998</v>
      </c>
      <c r="H22" s="204">
        <f t="shared" si="1"/>
        <v>267441.17781495082</v>
      </c>
      <c r="I22" s="200">
        <v>1</v>
      </c>
      <c r="J22" s="73"/>
      <c r="K22" s="325"/>
      <c r="L22" s="19"/>
      <c r="M22" s="19"/>
      <c r="N22" s="19"/>
      <c r="O22" s="32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" hidden="1" thickTop="1" x14ac:dyDescent="0.35">
      <c r="A23" s="1012"/>
      <c r="B23" s="957"/>
      <c r="C23" s="101">
        <v>4.3</v>
      </c>
      <c r="D23" s="102"/>
      <c r="E23" s="110" t="s">
        <v>19</v>
      </c>
      <c r="F23" s="104">
        <v>18878.200786937708</v>
      </c>
      <c r="G23" s="104">
        <v>3838567.4933440001</v>
      </c>
      <c r="H23" s="204">
        <f t="shared" si="1"/>
        <v>31463.66797822951</v>
      </c>
      <c r="I23" s="200">
        <v>1</v>
      </c>
      <c r="J23" s="73"/>
      <c r="K23" s="325"/>
      <c r="L23" s="19"/>
      <c r="M23" s="19"/>
      <c r="N23" s="19"/>
      <c r="O23" s="32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65" hidden="1" customHeight="1" x14ac:dyDescent="0.35">
      <c r="A24" s="1012"/>
      <c r="B24" s="957"/>
      <c r="C24" s="101">
        <v>5</v>
      </c>
      <c r="D24" s="102"/>
      <c r="E24" s="103" t="s">
        <v>20</v>
      </c>
      <c r="F24" s="104"/>
      <c r="G24" s="104"/>
      <c r="H24" s="204">
        <f t="shared" si="1"/>
        <v>0</v>
      </c>
      <c r="I24" s="200"/>
      <c r="J24" s="73"/>
      <c r="K24" s="325"/>
      <c r="L24" s="19"/>
      <c r="M24" s="19"/>
      <c r="N24" s="19"/>
      <c r="O24" s="32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" hidden="1" thickTop="1" x14ac:dyDescent="0.35">
      <c r="A25" s="1012"/>
      <c r="B25" s="957"/>
      <c r="C25" s="101">
        <v>5.0999999999999996</v>
      </c>
      <c r="D25" s="102"/>
      <c r="E25" s="110" t="s">
        <v>21</v>
      </c>
      <c r="F25" s="104">
        <v>44945.73004637508</v>
      </c>
      <c r="G25" s="104">
        <v>9138965.1094295997</v>
      </c>
      <c r="H25" s="204">
        <f t="shared" si="1"/>
        <v>74909.550077291802</v>
      </c>
      <c r="I25" s="200">
        <v>0.85</v>
      </c>
      <c r="J25" s="73"/>
      <c r="K25" s="325"/>
      <c r="L25" s="19"/>
      <c r="M25" s="19"/>
      <c r="N25" s="19"/>
      <c r="O25" s="32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" hidden="1" thickTop="1" x14ac:dyDescent="0.35">
      <c r="A26" s="1012"/>
      <c r="B26" s="957"/>
      <c r="C26" s="101">
        <v>5.2</v>
      </c>
      <c r="D26" s="102"/>
      <c r="E26" s="110" t="s">
        <v>22</v>
      </c>
      <c r="F26" s="104">
        <v>104873.37010820852</v>
      </c>
      <c r="G26" s="104">
        <v>21324251.922002397</v>
      </c>
      <c r="H26" s="204">
        <f t="shared" si="1"/>
        <v>174788.95018034754</v>
      </c>
      <c r="I26" s="200">
        <v>0.85</v>
      </c>
      <c r="J26" s="73"/>
      <c r="K26" s="325"/>
      <c r="L26" s="19"/>
      <c r="M26" s="19"/>
      <c r="N26" s="19"/>
      <c r="O26" s="32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6" hidden="1" customHeight="1" x14ac:dyDescent="0.35">
      <c r="A27" s="1012"/>
      <c r="B27" s="957"/>
      <c r="C27" s="101">
        <v>5.3</v>
      </c>
      <c r="D27" s="102"/>
      <c r="E27" s="110" t="s">
        <v>23</v>
      </c>
      <c r="F27" s="104">
        <v>119855.28012366689</v>
      </c>
      <c r="G27" s="104">
        <v>24370573.625145599</v>
      </c>
      <c r="H27" s="204">
        <f t="shared" si="1"/>
        <v>199758.80020611148</v>
      </c>
      <c r="I27" s="200">
        <v>0.85</v>
      </c>
      <c r="J27" s="73"/>
      <c r="K27" s="325"/>
      <c r="L27" s="19"/>
      <c r="M27" s="19"/>
      <c r="N27" s="19"/>
      <c r="O27" s="32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" hidden="1" thickTop="1" x14ac:dyDescent="0.35">
      <c r="A28" s="1012"/>
      <c r="B28" s="957"/>
      <c r="C28" s="249">
        <v>5.4</v>
      </c>
      <c r="D28" s="250"/>
      <c r="E28" s="251" t="s">
        <v>24</v>
      </c>
      <c r="F28" s="252">
        <v>29963.820030916722</v>
      </c>
      <c r="G28" s="252">
        <v>6092643.4062863998</v>
      </c>
      <c r="H28" s="253">
        <f t="shared" si="1"/>
        <v>49939.700051527871</v>
      </c>
      <c r="I28" s="200">
        <v>0.85</v>
      </c>
      <c r="J28" s="73"/>
      <c r="K28" s="325"/>
      <c r="L28" s="19"/>
      <c r="M28" s="19"/>
      <c r="N28" s="19"/>
      <c r="O28" s="32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5.65" hidden="1" customHeight="1" thickBot="1" x14ac:dyDescent="0.4">
      <c r="A29" s="1012"/>
      <c r="B29" s="957"/>
      <c r="C29" s="1209" t="s">
        <v>582</v>
      </c>
      <c r="D29" s="1210"/>
      <c r="E29" s="1210"/>
      <c r="F29" s="262">
        <f>SUM(F4:F28)</f>
        <v>1314680.634652056</v>
      </c>
      <c r="G29" s="255">
        <f t="shared" ref="G29:K29" si="2">SUM(G4:G28)</f>
        <v>283003636.48112297</v>
      </c>
      <c r="H29" s="263">
        <f t="shared" si="2"/>
        <v>2242561.4100000006</v>
      </c>
      <c r="I29" s="247"/>
      <c r="J29" s="318">
        <f t="shared" si="2"/>
        <v>0</v>
      </c>
      <c r="K29" s="326">
        <f t="shared" si="2"/>
        <v>0</v>
      </c>
      <c r="L29" s="321"/>
      <c r="M29" s="321"/>
      <c r="N29" s="321"/>
      <c r="O29" s="32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5.65" customHeight="1" thickTop="1" x14ac:dyDescent="0.35">
      <c r="A30" s="1012"/>
      <c r="B30" s="957"/>
      <c r="C30" s="1207" t="s">
        <v>567</v>
      </c>
      <c r="D30" s="1208"/>
      <c r="E30" s="1208"/>
      <c r="F30" s="254"/>
      <c r="G30" s="151"/>
      <c r="H30" s="151"/>
      <c r="I30" s="200"/>
      <c r="J30" s="158">
        <f t="shared" ref="J30:J50" si="3">I30*H30</f>
        <v>0</v>
      </c>
      <c r="K30" s="325"/>
      <c r="L30" s="19"/>
      <c r="M30" s="19"/>
      <c r="N30" s="19"/>
      <c r="O30" s="32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1012"/>
      <c r="B31" s="957"/>
      <c r="C31" s="105">
        <v>1</v>
      </c>
      <c r="D31" s="106"/>
      <c r="E31" s="103" t="s">
        <v>29</v>
      </c>
      <c r="F31" s="104"/>
      <c r="G31" s="104"/>
      <c r="H31" s="205"/>
      <c r="I31" s="200"/>
      <c r="J31" s="156">
        <f t="shared" si="3"/>
        <v>0</v>
      </c>
      <c r="K31" s="325"/>
      <c r="L31" s="19"/>
      <c r="M31" s="19"/>
      <c r="N31" s="19"/>
      <c r="O31" s="32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35">
      <c r="A32" s="1012"/>
      <c r="B32" s="957"/>
      <c r="C32" s="111"/>
      <c r="D32" s="112"/>
      <c r="E32" s="110" t="s">
        <v>30</v>
      </c>
      <c r="F32" s="104"/>
      <c r="G32" s="104"/>
      <c r="H32" s="205"/>
      <c r="I32" s="200"/>
      <c r="J32" s="156">
        <f t="shared" si="3"/>
        <v>0</v>
      </c>
      <c r="K32" s="325"/>
      <c r="L32" s="19"/>
      <c r="M32" s="19"/>
      <c r="N32" s="19"/>
      <c r="O32" s="32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6" customHeight="1" x14ac:dyDescent="0.35">
      <c r="A33" s="1012"/>
      <c r="B33" s="957"/>
      <c r="C33" s="111"/>
      <c r="D33" s="112"/>
      <c r="E33" s="110" t="s">
        <v>538</v>
      </c>
      <c r="F33" s="104">
        <v>224190.62639999998</v>
      </c>
      <c r="G33" s="104">
        <v>45585427.368000001</v>
      </c>
      <c r="H33" s="204">
        <v>373651.04399999999</v>
      </c>
      <c r="I33" s="246">
        <v>0.7</v>
      </c>
      <c r="J33" s="156">
        <f t="shared" ref="J33:J38" si="4">H33*I33</f>
        <v>261555.73079999999</v>
      </c>
      <c r="K33" s="327">
        <f>H33</f>
        <v>373651.04399999999</v>
      </c>
      <c r="L33" s="381"/>
      <c r="M33" s="381"/>
      <c r="N33" s="381"/>
      <c r="O33" s="32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6" customHeight="1" x14ac:dyDescent="0.35">
      <c r="A34" s="1012"/>
      <c r="B34" s="957"/>
      <c r="C34" s="111"/>
      <c r="D34" s="112"/>
      <c r="E34" s="110" t="s">
        <v>539</v>
      </c>
      <c r="F34" s="104">
        <v>246328.29067672131</v>
      </c>
      <c r="G34" s="104">
        <v>50086752.437599994</v>
      </c>
      <c r="H34" s="204">
        <v>410547.1511278688</v>
      </c>
      <c r="I34" s="246">
        <v>0.7</v>
      </c>
      <c r="J34" s="156">
        <f t="shared" si="4"/>
        <v>287383.00578950811</v>
      </c>
      <c r="K34" s="327">
        <f t="shared" ref="K34:K38" si="5">H34</f>
        <v>410547.1511278688</v>
      </c>
      <c r="L34" s="381"/>
      <c r="M34" s="381"/>
      <c r="N34" s="381"/>
      <c r="O34" s="32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6" customHeight="1" x14ac:dyDescent="0.35">
      <c r="A35" s="1012"/>
      <c r="B35" s="957"/>
      <c r="C35" s="111"/>
      <c r="D35" s="112"/>
      <c r="E35" s="110" t="s">
        <v>31</v>
      </c>
      <c r="F35" s="104">
        <v>0</v>
      </c>
      <c r="G35" s="104">
        <v>0</v>
      </c>
      <c r="H35" s="204">
        <v>0</v>
      </c>
      <c r="I35" s="246">
        <v>0.7</v>
      </c>
      <c r="J35" s="156">
        <f t="shared" si="4"/>
        <v>0</v>
      </c>
      <c r="K35" s="327">
        <f t="shared" si="5"/>
        <v>0</v>
      </c>
      <c r="L35" s="381"/>
      <c r="M35" s="381"/>
      <c r="N35" s="381"/>
      <c r="O35" s="32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6" customHeight="1" x14ac:dyDescent="0.35">
      <c r="A36" s="1012"/>
      <c r="B36" s="957"/>
      <c r="C36" s="111"/>
      <c r="D36" s="112"/>
      <c r="E36" s="110" t="s">
        <v>32</v>
      </c>
      <c r="F36" s="104">
        <v>0</v>
      </c>
      <c r="G36" s="104">
        <v>0</v>
      </c>
      <c r="H36" s="204">
        <v>0</v>
      </c>
      <c r="I36" s="246">
        <v>0.7</v>
      </c>
      <c r="J36" s="156">
        <f t="shared" si="4"/>
        <v>0</v>
      </c>
      <c r="K36" s="327">
        <f t="shared" si="5"/>
        <v>0</v>
      </c>
      <c r="L36" s="381"/>
      <c r="M36" s="381"/>
      <c r="N36" s="381"/>
      <c r="O36" s="32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6" customHeight="1" x14ac:dyDescent="0.35">
      <c r="A37" s="1012"/>
      <c r="B37" s="957"/>
      <c r="C37" s="111"/>
      <c r="D37" s="112"/>
      <c r="E37" s="110" t="s">
        <v>540</v>
      </c>
      <c r="F37" s="104">
        <v>572.79999999999995</v>
      </c>
      <c r="G37" s="104">
        <v>137472</v>
      </c>
      <c r="H37" s="204">
        <v>1023.5278688524591</v>
      </c>
      <c r="I37" s="246">
        <v>0.7</v>
      </c>
      <c r="J37" s="156">
        <f t="shared" si="4"/>
        <v>716.46950819672134</v>
      </c>
      <c r="K37" s="327">
        <f t="shared" si="5"/>
        <v>1023.5278688524591</v>
      </c>
      <c r="L37" s="381"/>
      <c r="M37" s="381"/>
      <c r="N37" s="381"/>
      <c r="O37" s="32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6" customHeight="1" x14ac:dyDescent="0.35">
      <c r="A38" s="1012"/>
      <c r="B38" s="957"/>
      <c r="C38" s="111"/>
      <c r="D38" s="112"/>
      <c r="E38" s="110" t="s">
        <v>541</v>
      </c>
      <c r="F38" s="104">
        <v>859.19999999999993</v>
      </c>
      <c r="G38" s="104">
        <v>206208</v>
      </c>
      <c r="H38" s="204">
        <v>1535.2918032786883</v>
      </c>
      <c r="I38" s="246">
        <v>0.7</v>
      </c>
      <c r="J38" s="156">
        <f t="shared" si="4"/>
        <v>1074.7042622950817</v>
      </c>
      <c r="K38" s="327">
        <f t="shared" si="5"/>
        <v>1535.2918032786883</v>
      </c>
      <c r="L38" s="381"/>
      <c r="M38" s="381"/>
      <c r="N38" s="381"/>
      <c r="O38" s="32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1012"/>
      <c r="B39" s="957"/>
      <c r="C39" s="105">
        <v>2</v>
      </c>
      <c r="D39" s="106"/>
      <c r="E39" s="103" t="s">
        <v>33</v>
      </c>
      <c r="F39" s="104"/>
      <c r="G39" s="104"/>
      <c r="H39" s="204">
        <v>0</v>
      </c>
      <c r="I39" s="200"/>
      <c r="J39" s="156">
        <f t="shared" si="3"/>
        <v>0</v>
      </c>
      <c r="K39" s="327"/>
      <c r="L39" s="381"/>
      <c r="M39" s="381"/>
      <c r="N39" s="381"/>
      <c r="O39" s="32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43.5" x14ac:dyDescent="0.35">
      <c r="A40" s="1012"/>
      <c r="B40" s="957"/>
      <c r="C40" s="111"/>
      <c r="D40" s="112"/>
      <c r="E40" s="110" t="s">
        <v>34</v>
      </c>
      <c r="F40" s="104">
        <v>5705.0879999999997</v>
      </c>
      <c r="G40" s="104">
        <v>1160034.56</v>
      </c>
      <c r="H40" s="204">
        <v>9508.48</v>
      </c>
      <c r="I40" s="317">
        <v>1</v>
      </c>
      <c r="J40" s="156">
        <f t="shared" si="3"/>
        <v>9508.48</v>
      </c>
      <c r="K40" s="327">
        <f>H40</f>
        <v>9508.48</v>
      </c>
      <c r="L40" s="381"/>
      <c r="M40" s="381"/>
      <c r="N40" s="381"/>
      <c r="O40" s="32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5">
      <c r="A41" s="1012"/>
      <c r="B41" s="957"/>
      <c r="C41" s="111">
        <v>3</v>
      </c>
      <c r="D41" s="112"/>
      <c r="E41" s="103" t="s">
        <v>35</v>
      </c>
      <c r="F41" s="104"/>
      <c r="G41" s="104"/>
      <c r="H41" s="204">
        <v>0</v>
      </c>
      <c r="I41" s="200"/>
      <c r="J41" s="156">
        <f t="shared" si="3"/>
        <v>0</v>
      </c>
      <c r="K41" s="327"/>
      <c r="L41" s="381"/>
      <c r="M41" s="381"/>
      <c r="N41" s="381"/>
      <c r="O41" s="32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" thickBot="1" x14ac:dyDescent="0.4">
      <c r="A42" s="1012"/>
      <c r="B42" s="957"/>
      <c r="C42" s="264"/>
      <c r="D42" s="265"/>
      <c r="E42" s="251" t="s">
        <v>36</v>
      </c>
      <c r="F42" s="252">
        <v>278191.64711999998</v>
      </c>
      <c r="G42" s="252">
        <v>56565634.914399996</v>
      </c>
      <c r="H42" s="253">
        <v>463652.7452</v>
      </c>
      <c r="I42" s="246">
        <v>0</v>
      </c>
      <c r="J42" s="156">
        <f t="shared" ref="J42" si="6">H42*I42</f>
        <v>0</v>
      </c>
      <c r="K42" s="327">
        <f>H42</f>
        <v>463652.7452</v>
      </c>
      <c r="L42" s="381"/>
      <c r="M42" s="381"/>
      <c r="N42" s="381"/>
      <c r="O42" s="32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5.65" customHeight="1" thickBot="1" x14ac:dyDescent="0.4">
      <c r="A43" s="1012"/>
      <c r="B43" s="957"/>
      <c r="C43" s="1209" t="s">
        <v>583</v>
      </c>
      <c r="D43" s="1210"/>
      <c r="E43" s="1210"/>
      <c r="F43" s="255">
        <f>SUM(F31:F42)</f>
        <v>755847.65219672129</v>
      </c>
      <c r="G43" s="255">
        <f t="shared" ref="G43:H43" si="7">SUM(G31:G42)</f>
        <v>153741529.27999997</v>
      </c>
      <c r="H43" s="256">
        <f t="shared" si="7"/>
        <v>1259918.24</v>
      </c>
      <c r="I43" s="247"/>
      <c r="J43" s="328">
        <f>SUM(J31:J42)</f>
        <v>560238.39035999984</v>
      </c>
      <c r="K43" s="328">
        <f>SUM(K31:K42)</f>
        <v>1259918.24</v>
      </c>
      <c r="L43" s="382"/>
      <c r="M43" s="382"/>
      <c r="N43" s="382"/>
      <c r="O43" s="32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65" hidden="1" customHeight="1" x14ac:dyDescent="0.35">
      <c r="A44" s="1012"/>
      <c r="B44" s="957"/>
      <c r="C44" s="1207" t="s">
        <v>38</v>
      </c>
      <c r="D44" s="1208"/>
      <c r="E44" s="1208"/>
      <c r="F44" s="254"/>
      <c r="G44" s="266"/>
      <c r="H44" s="267"/>
      <c r="I44" s="200"/>
      <c r="J44" s="156">
        <f t="shared" si="3"/>
        <v>0</v>
      </c>
      <c r="K44" s="325"/>
      <c r="L44" s="19"/>
      <c r="M44" s="19"/>
      <c r="N44" s="19"/>
      <c r="O44" s="32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" hidden="1" thickBot="1" x14ac:dyDescent="0.4">
      <c r="A45" s="1012"/>
      <c r="B45" s="957"/>
      <c r="C45" s="105">
        <v>1</v>
      </c>
      <c r="D45" s="106"/>
      <c r="E45" s="103" t="s">
        <v>39</v>
      </c>
      <c r="F45" s="104">
        <v>916214.19076688529</v>
      </c>
      <c r="G45" s="104">
        <v>214678934.56609997</v>
      </c>
      <c r="H45" s="204">
        <f>F45+G45/305</f>
        <v>1620079.5499999998</v>
      </c>
      <c r="I45" s="200">
        <v>1</v>
      </c>
      <c r="J45" s="156"/>
      <c r="K45" s="325"/>
      <c r="L45" s="19"/>
      <c r="M45" s="19"/>
      <c r="N45" s="19"/>
      <c r="O45" s="32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" hidden="1" thickBot="1" x14ac:dyDescent="0.4">
      <c r="A46" s="1012"/>
      <c r="B46" s="957"/>
      <c r="C46" s="268">
        <v>2</v>
      </c>
      <c r="D46" s="269"/>
      <c r="E46" s="270" t="s">
        <v>40</v>
      </c>
      <c r="F46" s="252">
        <v>182595.30742974635</v>
      </c>
      <c r="G46" s="252">
        <v>39707328.583927356</v>
      </c>
      <c r="H46" s="253">
        <f>F46+G46/305</f>
        <v>312783.26999999996</v>
      </c>
      <c r="I46" s="200">
        <v>0</v>
      </c>
      <c r="J46" s="156">
        <f t="shared" si="3"/>
        <v>0</v>
      </c>
      <c r="K46" s="325"/>
      <c r="L46" s="19"/>
      <c r="M46" s="19"/>
      <c r="N46" s="19"/>
      <c r="O46" s="32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" hidden="1" thickBot="1" x14ac:dyDescent="0.4">
      <c r="A47" s="1012"/>
      <c r="B47" s="957"/>
      <c r="C47" s="1209" t="s">
        <v>584</v>
      </c>
      <c r="D47" s="1210"/>
      <c r="E47" s="1210"/>
      <c r="F47" s="255">
        <f>SUM(F45:F46)</f>
        <v>1098809.4981966317</v>
      </c>
      <c r="G47" s="255">
        <f t="shared" ref="G47:J47" si="8">SUM(G45:G46)</f>
        <v>254386263.15002733</v>
      </c>
      <c r="H47" s="256">
        <f t="shared" si="8"/>
        <v>1932862.8199999998</v>
      </c>
      <c r="I47" s="247"/>
      <c r="J47" s="328">
        <f t="shared" si="8"/>
        <v>0</v>
      </c>
      <c r="K47" s="328">
        <f t="shared" ref="K47" si="9">SUM(K45:K46)</f>
        <v>0</v>
      </c>
      <c r="L47" s="382"/>
      <c r="M47" s="382"/>
      <c r="N47" s="382"/>
      <c r="O47" s="32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" thickBot="1" x14ac:dyDescent="0.4">
      <c r="A48" s="1012"/>
      <c r="B48" s="957"/>
      <c r="C48" s="1193" t="s">
        <v>562</v>
      </c>
      <c r="D48" s="1194"/>
      <c r="E48" s="1195"/>
      <c r="F48" s="185">
        <f>F47+F43+F29</f>
        <v>3169337.7850454086</v>
      </c>
      <c r="G48" s="185">
        <f t="shared" ref="G48:J48" si="10">G47+G43+G29</f>
        <v>691131428.91115022</v>
      </c>
      <c r="H48" s="206">
        <f t="shared" si="10"/>
        <v>5435342.4700000007</v>
      </c>
      <c r="I48" s="247"/>
      <c r="J48" s="326">
        <f t="shared" si="10"/>
        <v>560238.39035999984</v>
      </c>
      <c r="K48" s="326">
        <f>K47+K43+K29</f>
        <v>1259918.24</v>
      </c>
      <c r="L48" s="321"/>
      <c r="M48" s="321"/>
      <c r="N48" s="321"/>
      <c r="O48" s="32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65" hidden="1" customHeight="1" x14ac:dyDescent="0.35">
      <c r="A49" s="1012"/>
      <c r="B49" s="957"/>
      <c r="C49" s="1185" t="s">
        <v>42</v>
      </c>
      <c r="D49" s="1186"/>
      <c r="E49" s="1186"/>
      <c r="F49" s="1186"/>
      <c r="G49" s="1186"/>
      <c r="H49" s="1186"/>
      <c r="I49" s="199"/>
      <c r="J49" s="158">
        <f t="shared" si="3"/>
        <v>0</v>
      </c>
      <c r="K49" s="325"/>
      <c r="L49" s="19"/>
      <c r="M49" s="19"/>
      <c r="N49" s="19"/>
      <c r="O49" s="3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65" hidden="1" customHeight="1" x14ac:dyDescent="0.35">
      <c r="A50" s="1012"/>
      <c r="B50" s="957"/>
      <c r="C50" s="105">
        <v>1</v>
      </c>
      <c r="D50" s="106"/>
      <c r="E50" s="110" t="s">
        <v>5</v>
      </c>
      <c r="F50" s="104"/>
      <c r="G50" s="104"/>
      <c r="H50" s="204"/>
      <c r="I50" s="200"/>
      <c r="J50" s="156">
        <f t="shared" si="3"/>
        <v>0</v>
      </c>
      <c r="K50" s="325"/>
      <c r="L50" s="19"/>
      <c r="M50" s="19"/>
      <c r="N50" s="19"/>
      <c r="O50" s="32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idden="1" x14ac:dyDescent="0.35">
      <c r="A51" s="1012"/>
      <c r="B51" s="957"/>
      <c r="C51" s="105">
        <v>1.1000000000000001</v>
      </c>
      <c r="D51" s="106"/>
      <c r="E51" s="107" t="s">
        <v>0</v>
      </c>
      <c r="F51" s="104">
        <v>0</v>
      </c>
      <c r="G51" s="104">
        <v>7670312.416773702</v>
      </c>
      <c r="H51" s="204">
        <f t="shared" ref="H51:H74" si="11">F51+G51/305</f>
        <v>25148.565300897382</v>
      </c>
      <c r="I51" s="200">
        <v>0.6</v>
      </c>
      <c r="J51" s="156"/>
      <c r="K51" s="325"/>
      <c r="L51" s="19"/>
      <c r="M51" s="19"/>
      <c r="N51" s="19"/>
      <c r="O51" s="32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idden="1" x14ac:dyDescent="0.35">
      <c r="A52" s="1012"/>
      <c r="B52" s="957"/>
      <c r="C52" s="105">
        <v>1.2</v>
      </c>
      <c r="D52" s="106"/>
      <c r="E52" s="107" t="s">
        <v>1</v>
      </c>
      <c r="F52" s="104">
        <v>0</v>
      </c>
      <c r="G52" s="104">
        <v>1811461.6305814292</v>
      </c>
      <c r="H52" s="204">
        <f t="shared" si="11"/>
        <v>5939.2184609227188</v>
      </c>
      <c r="I52" s="200">
        <v>0.6</v>
      </c>
      <c r="J52" s="156"/>
      <c r="K52" s="325"/>
      <c r="L52" s="19"/>
      <c r="M52" s="19"/>
      <c r="N52" s="19"/>
      <c r="O52" s="32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9" hidden="1" x14ac:dyDescent="0.35">
      <c r="A53" s="1012"/>
      <c r="B53" s="957"/>
      <c r="C53" s="105">
        <v>1.3</v>
      </c>
      <c r="D53" s="106"/>
      <c r="E53" s="107" t="s">
        <v>2</v>
      </c>
      <c r="F53" s="104">
        <v>0</v>
      </c>
      <c r="G53" s="104">
        <v>10186029.710060647</v>
      </c>
      <c r="H53" s="204">
        <f t="shared" si="11"/>
        <v>33396.818721510317</v>
      </c>
      <c r="I53" s="200">
        <v>0.6</v>
      </c>
      <c r="J53" s="156"/>
      <c r="K53" s="325"/>
      <c r="L53" s="19"/>
      <c r="M53" s="19"/>
      <c r="N53" s="19"/>
      <c r="O53" s="32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idden="1" x14ac:dyDescent="0.35">
      <c r="A54" s="1012"/>
      <c r="B54" s="957"/>
      <c r="C54" s="105">
        <v>1.4</v>
      </c>
      <c r="D54" s="106"/>
      <c r="E54" s="107" t="s">
        <v>3</v>
      </c>
      <c r="F54" s="104">
        <v>0</v>
      </c>
      <c r="G54" s="104">
        <v>4067309.4083852265</v>
      </c>
      <c r="H54" s="204">
        <f t="shared" si="11"/>
        <v>13335.44068323025</v>
      </c>
      <c r="I54" s="200">
        <v>0.6</v>
      </c>
      <c r="J54" s="156"/>
      <c r="K54" s="325"/>
      <c r="L54" s="19"/>
      <c r="M54" s="19"/>
      <c r="N54" s="19"/>
      <c r="O54" s="32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idden="1" x14ac:dyDescent="0.35">
      <c r="A55" s="1012"/>
      <c r="B55" s="957"/>
      <c r="C55" s="105">
        <v>1.5</v>
      </c>
      <c r="D55" s="106"/>
      <c r="E55" s="108" t="s">
        <v>4</v>
      </c>
      <c r="F55" s="104">
        <v>0</v>
      </c>
      <c r="G55" s="104">
        <v>19329602.99526082</v>
      </c>
      <c r="H55" s="204">
        <f t="shared" si="11"/>
        <v>63375.747525445309</v>
      </c>
      <c r="I55" s="200">
        <v>0.6</v>
      </c>
      <c r="J55" s="156"/>
      <c r="K55" s="325"/>
      <c r="L55" s="19"/>
      <c r="M55" s="19"/>
      <c r="N55" s="19"/>
      <c r="O55" s="32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.65" hidden="1" customHeight="1" x14ac:dyDescent="0.35">
      <c r="A56" s="1012"/>
      <c r="B56" s="957"/>
      <c r="C56" s="113">
        <v>2</v>
      </c>
      <c r="D56" s="114"/>
      <c r="E56" s="103" t="s">
        <v>6</v>
      </c>
      <c r="F56" s="104">
        <v>34888.89</v>
      </c>
      <c r="G56" s="104">
        <v>7117333.5600000005</v>
      </c>
      <c r="H56" s="204">
        <f t="shared" si="11"/>
        <v>58224.409868852461</v>
      </c>
      <c r="I56" s="200">
        <v>0.6</v>
      </c>
      <c r="J56" s="156"/>
      <c r="K56" s="325"/>
      <c r="L56" s="19"/>
      <c r="M56" s="19"/>
      <c r="N56" s="19"/>
      <c r="O56" s="32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.65" hidden="1" customHeight="1" x14ac:dyDescent="0.35">
      <c r="A57" s="1012"/>
      <c r="B57" s="957"/>
      <c r="C57" s="101">
        <v>3</v>
      </c>
      <c r="D57" s="102"/>
      <c r="E57" s="103" t="s">
        <v>7</v>
      </c>
      <c r="F57" s="104"/>
      <c r="G57" s="104"/>
      <c r="H57" s="204">
        <f t="shared" si="11"/>
        <v>0</v>
      </c>
      <c r="I57" s="200"/>
      <c r="J57" s="156"/>
      <c r="K57" s="325"/>
      <c r="L57" s="19"/>
      <c r="M57" s="19"/>
      <c r="N57" s="19"/>
      <c r="O57" s="32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idden="1" x14ac:dyDescent="0.35">
      <c r="A58" s="1012"/>
      <c r="B58" s="957"/>
      <c r="C58" s="101">
        <v>3.1</v>
      </c>
      <c r="D58" s="102"/>
      <c r="E58" s="109" t="s">
        <v>8</v>
      </c>
      <c r="F58" s="104">
        <v>192891.94897497812</v>
      </c>
      <c r="G58" s="104">
        <v>39349895.665300258</v>
      </c>
      <c r="H58" s="204">
        <f t="shared" si="11"/>
        <v>321908.00033661828</v>
      </c>
      <c r="I58" s="200">
        <v>1</v>
      </c>
      <c r="J58" s="156"/>
      <c r="K58" s="325"/>
      <c r="L58" s="19"/>
      <c r="M58" s="19"/>
      <c r="N58" s="19"/>
      <c r="O58" s="3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idden="1" x14ac:dyDescent="0.35">
      <c r="A59" s="1012"/>
      <c r="B59" s="957"/>
      <c r="C59" s="101"/>
      <c r="D59" s="102"/>
      <c r="E59" s="109" t="s">
        <v>9</v>
      </c>
      <c r="F59" s="104">
        <v>192891.94897497812</v>
      </c>
      <c r="G59" s="104">
        <v>39349895.665300258</v>
      </c>
      <c r="H59" s="204">
        <f t="shared" si="11"/>
        <v>321908.00033661828</v>
      </c>
      <c r="I59" s="200">
        <v>1</v>
      </c>
      <c r="J59" s="156"/>
      <c r="K59" s="325"/>
      <c r="L59" s="19"/>
      <c r="M59" s="19"/>
      <c r="N59" s="19"/>
      <c r="O59" s="32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idden="1" x14ac:dyDescent="0.35">
      <c r="A60" s="1012"/>
      <c r="B60" s="957"/>
      <c r="C60" s="101">
        <v>3.2</v>
      </c>
      <c r="D60" s="102"/>
      <c r="E60" s="109" t="s">
        <v>10</v>
      </c>
      <c r="F60" s="104">
        <v>521677.80747928144</v>
      </c>
      <c r="G60" s="104">
        <v>64881676.117740825</v>
      </c>
      <c r="H60" s="204">
        <f t="shared" si="11"/>
        <v>734404.61442269397</v>
      </c>
      <c r="I60" s="200">
        <v>1</v>
      </c>
      <c r="J60" s="156"/>
      <c r="K60" s="325"/>
      <c r="L60" s="19"/>
      <c r="M60" s="19"/>
      <c r="N60" s="19"/>
      <c r="O60" s="32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idden="1" x14ac:dyDescent="0.35">
      <c r="A61" s="1012"/>
      <c r="B61" s="957"/>
      <c r="C61" s="101"/>
      <c r="D61" s="102"/>
      <c r="E61" s="109" t="s">
        <v>11</v>
      </c>
      <c r="F61" s="104">
        <v>521677.80747928144</v>
      </c>
      <c r="G61" s="104">
        <v>64881676.117740825</v>
      </c>
      <c r="H61" s="204">
        <f t="shared" si="11"/>
        <v>734404.61442269397</v>
      </c>
      <c r="I61" s="200">
        <v>1</v>
      </c>
      <c r="J61" s="156"/>
      <c r="K61" s="325"/>
      <c r="L61" s="19"/>
      <c r="M61" s="19"/>
      <c r="N61" s="19"/>
      <c r="O61" s="32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idden="1" x14ac:dyDescent="0.35">
      <c r="A62" s="1012"/>
      <c r="B62" s="957"/>
      <c r="C62" s="101">
        <v>3.3</v>
      </c>
      <c r="D62" s="102"/>
      <c r="E62" s="109" t="s">
        <v>12</v>
      </c>
      <c r="F62" s="104">
        <v>5281.1621837463408</v>
      </c>
      <c r="G62" s="104">
        <v>1073836.3106950899</v>
      </c>
      <c r="H62" s="204">
        <f t="shared" si="11"/>
        <v>8801.9369729105692</v>
      </c>
      <c r="I62" s="200">
        <v>1</v>
      </c>
      <c r="J62" s="156"/>
      <c r="K62" s="325"/>
      <c r="L62" s="19"/>
      <c r="M62" s="19"/>
      <c r="N62" s="19"/>
      <c r="O62" s="32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idden="1" x14ac:dyDescent="0.35">
      <c r="A63" s="1012"/>
      <c r="B63" s="957"/>
      <c r="C63" s="101">
        <v>3.4</v>
      </c>
      <c r="D63" s="102"/>
      <c r="E63" s="109" t="s">
        <v>13</v>
      </c>
      <c r="F63" s="104">
        <v>2136.1860000000001</v>
      </c>
      <c r="G63" s="104">
        <v>930800</v>
      </c>
      <c r="H63" s="204">
        <f t="shared" si="11"/>
        <v>5187.9892786885248</v>
      </c>
      <c r="I63" s="200">
        <v>1</v>
      </c>
      <c r="J63" s="156"/>
      <c r="K63" s="325"/>
      <c r="L63" s="19"/>
      <c r="M63" s="19"/>
      <c r="N63" s="19"/>
      <c r="O63" s="32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idden="1" x14ac:dyDescent="0.35">
      <c r="A64" s="1012"/>
      <c r="B64" s="957"/>
      <c r="C64" s="101">
        <v>3.5</v>
      </c>
      <c r="D64" s="102"/>
      <c r="E64" s="109" t="s">
        <v>14</v>
      </c>
      <c r="F64" s="104"/>
      <c r="G64" s="104"/>
      <c r="H64" s="204">
        <f t="shared" si="11"/>
        <v>0</v>
      </c>
      <c r="I64" s="200">
        <v>1</v>
      </c>
      <c r="J64" s="156"/>
      <c r="K64" s="325"/>
      <c r="L64" s="19"/>
      <c r="M64" s="19"/>
      <c r="N64" s="19"/>
      <c r="O64" s="32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idden="1" x14ac:dyDescent="0.35">
      <c r="A65" s="1012"/>
      <c r="B65" s="957"/>
      <c r="C65" s="101">
        <v>3.6</v>
      </c>
      <c r="D65" s="102"/>
      <c r="E65" s="109" t="s">
        <v>15</v>
      </c>
      <c r="F65" s="104">
        <v>5460.8938524590167</v>
      </c>
      <c r="G65" s="104">
        <v>1110381.75</v>
      </c>
      <c r="H65" s="204">
        <f t="shared" si="11"/>
        <v>9101.489754098362</v>
      </c>
      <c r="I65" s="200">
        <v>1</v>
      </c>
      <c r="J65" s="156"/>
      <c r="K65" s="325"/>
      <c r="L65" s="19"/>
      <c r="M65" s="19"/>
      <c r="N65" s="19"/>
      <c r="O65" s="32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5.65" hidden="1" customHeight="1" x14ac:dyDescent="0.35">
      <c r="A66" s="1012"/>
      <c r="B66" s="957"/>
      <c r="C66" s="115">
        <v>4</v>
      </c>
      <c r="D66" s="116"/>
      <c r="E66" s="103" t="s">
        <v>16</v>
      </c>
      <c r="F66" s="104"/>
      <c r="G66" s="104"/>
      <c r="H66" s="204">
        <f t="shared" si="11"/>
        <v>0</v>
      </c>
      <c r="I66" s="200"/>
      <c r="J66" s="156"/>
      <c r="K66" s="325"/>
      <c r="L66" s="19"/>
      <c r="M66" s="19"/>
      <c r="N66" s="19"/>
      <c r="O66" s="32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idden="1" x14ac:dyDescent="0.35">
      <c r="A67" s="1012"/>
      <c r="B67" s="957"/>
      <c r="C67" s="101">
        <v>4.0999999999999996</v>
      </c>
      <c r="D67" s="102"/>
      <c r="E67" s="110" t="s">
        <v>17</v>
      </c>
      <c r="F67" s="104">
        <v>18878.200786937708</v>
      </c>
      <c r="G67" s="104">
        <v>3838567.4933440001</v>
      </c>
      <c r="H67" s="204">
        <f t="shared" si="11"/>
        <v>31463.66797822951</v>
      </c>
      <c r="I67" s="200">
        <v>1</v>
      </c>
      <c r="J67" s="156"/>
      <c r="K67" s="325"/>
      <c r="L67" s="19"/>
      <c r="M67" s="19"/>
      <c r="N67" s="19"/>
      <c r="O67" s="32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idden="1" x14ac:dyDescent="0.35">
      <c r="A68" s="1012"/>
      <c r="B68" s="957"/>
      <c r="C68" s="101">
        <v>4.2</v>
      </c>
      <c r="D68" s="102"/>
      <c r="E68" s="110" t="s">
        <v>18</v>
      </c>
      <c r="F68" s="104">
        <v>320929.413377941</v>
      </c>
      <c r="G68" s="104">
        <v>65255647.386847995</v>
      </c>
      <c r="H68" s="204">
        <f t="shared" si="11"/>
        <v>534882.35562990163</v>
      </c>
      <c r="I68" s="200">
        <v>1</v>
      </c>
      <c r="J68" s="156"/>
      <c r="K68" s="325"/>
      <c r="L68" s="19"/>
      <c r="M68" s="19"/>
      <c r="N68" s="19"/>
      <c r="O68" s="32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idden="1" x14ac:dyDescent="0.35">
      <c r="A69" s="1012"/>
      <c r="B69" s="957"/>
      <c r="C69" s="101">
        <v>4.3</v>
      </c>
      <c r="D69" s="102"/>
      <c r="E69" s="110" t="s">
        <v>19</v>
      </c>
      <c r="F69" s="104">
        <v>37756.401573875417</v>
      </c>
      <c r="G69" s="104">
        <v>7677134.9866880002</v>
      </c>
      <c r="H69" s="204">
        <f t="shared" si="11"/>
        <v>62927.335956459021</v>
      </c>
      <c r="I69" s="200">
        <v>1</v>
      </c>
      <c r="J69" s="156"/>
      <c r="K69" s="325"/>
      <c r="L69" s="19"/>
      <c r="M69" s="19"/>
      <c r="N69" s="19"/>
      <c r="O69" s="32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5.65" hidden="1" customHeight="1" x14ac:dyDescent="0.35">
      <c r="A70" s="1012"/>
      <c r="B70" s="957"/>
      <c r="C70" s="115">
        <v>5</v>
      </c>
      <c r="D70" s="116"/>
      <c r="E70" s="103" t="s">
        <v>20</v>
      </c>
      <c r="F70" s="104"/>
      <c r="G70" s="104"/>
      <c r="H70" s="204">
        <f t="shared" si="11"/>
        <v>0</v>
      </c>
      <c r="I70" s="200"/>
      <c r="J70" s="156"/>
      <c r="K70" s="325"/>
      <c r="L70" s="19"/>
      <c r="M70" s="19"/>
      <c r="N70" s="19"/>
      <c r="O70" s="32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idden="1" x14ac:dyDescent="0.35">
      <c r="A71" s="1012"/>
      <c r="B71" s="957"/>
      <c r="C71" s="101">
        <v>5.0999999999999996</v>
      </c>
      <c r="D71" s="102"/>
      <c r="E71" s="110" t="s">
        <v>21</v>
      </c>
      <c r="F71" s="104">
        <v>76570.903291520648</v>
      </c>
      <c r="G71" s="104">
        <v>15569417.002609201</v>
      </c>
      <c r="H71" s="204">
        <f t="shared" si="11"/>
        <v>127618.17215253442</v>
      </c>
      <c r="I71" s="200">
        <v>0.7</v>
      </c>
      <c r="J71" s="156"/>
      <c r="K71" s="325"/>
      <c r="L71" s="19"/>
      <c r="M71" s="19"/>
      <c r="N71" s="19"/>
      <c r="O71" s="32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idden="1" x14ac:dyDescent="0.35">
      <c r="A72" s="1012"/>
      <c r="B72" s="957"/>
      <c r="C72" s="101">
        <v>5.2</v>
      </c>
      <c r="D72" s="102"/>
      <c r="E72" s="110" t="s">
        <v>22</v>
      </c>
      <c r="F72" s="104">
        <v>178665.44101354817</v>
      </c>
      <c r="G72" s="104">
        <v>36328639.672754802</v>
      </c>
      <c r="H72" s="204">
        <f t="shared" si="11"/>
        <v>297775.73502258031</v>
      </c>
      <c r="I72" s="200">
        <v>0.7</v>
      </c>
      <c r="J72" s="156"/>
      <c r="K72" s="325"/>
      <c r="L72" s="19"/>
      <c r="M72" s="19"/>
      <c r="N72" s="19"/>
      <c r="O72" s="32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idden="1" x14ac:dyDescent="0.35">
      <c r="A73" s="1012"/>
      <c r="B73" s="957"/>
      <c r="C73" s="101">
        <v>5.3</v>
      </c>
      <c r="D73" s="102"/>
      <c r="E73" s="110" t="s">
        <v>23</v>
      </c>
      <c r="F73" s="104">
        <v>204189.07544405505</v>
      </c>
      <c r="G73" s="104">
        <v>41518445.340291202</v>
      </c>
      <c r="H73" s="204">
        <f t="shared" si="11"/>
        <v>340315.12574009178</v>
      </c>
      <c r="I73" s="200">
        <v>0.7</v>
      </c>
      <c r="J73" s="156"/>
      <c r="K73" s="325"/>
      <c r="L73" s="19"/>
      <c r="M73" s="19"/>
      <c r="N73" s="19"/>
      <c r="O73" s="32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idden="1" x14ac:dyDescent="0.35">
      <c r="A74" s="1012"/>
      <c r="B74" s="957"/>
      <c r="C74" s="249">
        <v>5.4</v>
      </c>
      <c r="D74" s="250"/>
      <c r="E74" s="251" t="s">
        <v>24</v>
      </c>
      <c r="F74" s="252">
        <v>51047.268861013763</v>
      </c>
      <c r="G74" s="252">
        <v>10379611.335072801</v>
      </c>
      <c r="H74" s="253">
        <f t="shared" si="11"/>
        <v>85078.781435022946</v>
      </c>
      <c r="I74" s="200">
        <v>0.7</v>
      </c>
      <c r="J74" s="156"/>
      <c r="K74" s="325"/>
      <c r="L74" s="19"/>
      <c r="M74" s="19"/>
      <c r="N74" s="19"/>
      <c r="O74" s="32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5" hidden="1" thickBot="1" x14ac:dyDescent="0.4">
      <c r="A75" s="1012"/>
      <c r="B75" s="957"/>
      <c r="C75" s="1209" t="s">
        <v>585</v>
      </c>
      <c r="D75" s="1210"/>
      <c r="E75" s="1210"/>
      <c r="F75" s="255">
        <f>SUM(F50:F74)</f>
        <v>2364943.3492936166</v>
      </c>
      <c r="G75" s="255">
        <f t="shared" ref="G75:K75" si="12">SUM(G50:G74)</f>
        <v>442327674.56544709</v>
      </c>
      <c r="H75" s="256">
        <f t="shared" si="12"/>
        <v>3815198.0200000005</v>
      </c>
      <c r="I75" s="247"/>
      <c r="J75" s="326">
        <f t="shared" si="12"/>
        <v>0</v>
      </c>
      <c r="K75" s="326">
        <f t="shared" si="12"/>
        <v>0</v>
      </c>
      <c r="L75" s="321"/>
      <c r="M75" s="321"/>
      <c r="N75" s="321"/>
      <c r="O75" s="32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.65" customHeight="1" x14ac:dyDescent="0.35">
      <c r="A76" s="1012"/>
      <c r="B76" s="957"/>
      <c r="C76" s="1207" t="s">
        <v>568</v>
      </c>
      <c r="D76" s="1208"/>
      <c r="E76" s="1211"/>
      <c r="F76" s="271"/>
      <c r="G76" s="271"/>
      <c r="H76" s="272"/>
      <c r="I76" s="200"/>
      <c r="J76" s="156"/>
      <c r="K76" s="325"/>
      <c r="L76" s="19"/>
      <c r="M76" s="19"/>
      <c r="N76" s="19"/>
      <c r="O76" s="32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5.65" customHeight="1" x14ac:dyDescent="0.35">
      <c r="A77" s="1012"/>
      <c r="B77" s="957"/>
      <c r="C77" s="101">
        <v>1</v>
      </c>
      <c r="D77" s="102"/>
      <c r="E77" s="118" t="s">
        <v>29</v>
      </c>
      <c r="F77" s="117"/>
      <c r="G77" s="117"/>
      <c r="H77" s="207"/>
      <c r="I77" s="200"/>
      <c r="J77" s="156"/>
      <c r="K77" s="325"/>
      <c r="L77" s="19"/>
      <c r="M77" s="19"/>
      <c r="N77" s="19"/>
      <c r="O77" s="32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35">
      <c r="A78" s="1012"/>
      <c r="B78" s="957"/>
      <c r="C78" s="101"/>
      <c r="D78" s="102"/>
      <c r="E78" s="110" t="s">
        <v>30</v>
      </c>
      <c r="F78" s="104"/>
      <c r="G78" s="104"/>
      <c r="H78" s="205"/>
      <c r="I78" s="200"/>
      <c r="J78" s="156"/>
      <c r="K78" s="325"/>
      <c r="L78" s="19"/>
      <c r="M78" s="19"/>
      <c r="N78" s="19"/>
      <c r="O78" s="32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58" x14ac:dyDescent="0.35">
      <c r="A79" s="1012"/>
      <c r="B79" s="957"/>
      <c r="C79" s="101"/>
      <c r="D79" s="102"/>
      <c r="E79" s="110" t="s">
        <v>542</v>
      </c>
      <c r="F79" s="104">
        <v>224190.62639999998</v>
      </c>
      <c r="G79" s="104">
        <v>45585427.368000001</v>
      </c>
      <c r="H79" s="204">
        <v>373651.04399999999</v>
      </c>
      <c r="I79" s="246">
        <v>0.7</v>
      </c>
      <c r="J79" s="156">
        <f t="shared" ref="J79:J89" si="13">H79*I79</f>
        <v>261555.73079999999</v>
      </c>
      <c r="K79" s="327">
        <f t="shared" ref="K79:K86" si="14">H79</f>
        <v>373651.04399999999</v>
      </c>
      <c r="L79" s="381"/>
      <c r="M79" s="381"/>
      <c r="N79" s="381"/>
      <c r="O79" s="32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29" x14ac:dyDescent="0.35">
      <c r="A80" s="1012"/>
      <c r="B80" s="957"/>
      <c r="C80" s="101"/>
      <c r="D80" s="102"/>
      <c r="E80" s="110" t="s">
        <v>31</v>
      </c>
      <c r="F80" s="104">
        <v>0</v>
      </c>
      <c r="G80" s="104">
        <v>0</v>
      </c>
      <c r="H80" s="204">
        <v>0</v>
      </c>
      <c r="I80" s="246"/>
      <c r="J80" s="156">
        <f t="shared" si="13"/>
        <v>0</v>
      </c>
      <c r="K80" s="327">
        <f t="shared" si="14"/>
        <v>0</v>
      </c>
      <c r="L80" s="381"/>
      <c r="M80" s="381"/>
      <c r="N80" s="381"/>
      <c r="O80" s="32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29" x14ac:dyDescent="0.35">
      <c r="A81" s="1012"/>
      <c r="B81" s="957"/>
      <c r="C81" s="101"/>
      <c r="D81" s="102"/>
      <c r="E81" s="110" t="s">
        <v>543</v>
      </c>
      <c r="F81" s="104">
        <v>410547.15112786886</v>
      </c>
      <c r="G81" s="104">
        <v>83477920.729333326</v>
      </c>
      <c r="H81" s="204">
        <v>684245.25187978148</v>
      </c>
      <c r="I81" s="246">
        <v>0.7</v>
      </c>
      <c r="J81" s="156">
        <f t="shared" si="13"/>
        <v>478971.67631584703</v>
      </c>
      <c r="K81" s="327">
        <f t="shared" si="14"/>
        <v>684245.25187978148</v>
      </c>
      <c r="L81" s="381"/>
      <c r="M81" s="381"/>
      <c r="N81" s="381"/>
      <c r="O81" s="32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35">
      <c r="A82" s="1012"/>
      <c r="B82" s="957"/>
      <c r="C82" s="101"/>
      <c r="D82" s="102"/>
      <c r="E82" s="110" t="s">
        <v>32</v>
      </c>
      <c r="F82" s="104">
        <v>0</v>
      </c>
      <c r="G82" s="104">
        <v>0</v>
      </c>
      <c r="H82" s="204">
        <v>0</v>
      </c>
      <c r="I82" s="246"/>
      <c r="J82" s="156">
        <f t="shared" si="13"/>
        <v>0</v>
      </c>
      <c r="K82" s="327">
        <f t="shared" si="14"/>
        <v>0</v>
      </c>
      <c r="L82" s="381"/>
      <c r="M82" s="381"/>
      <c r="N82" s="381"/>
      <c r="O82" s="32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29" x14ac:dyDescent="0.35">
      <c r="A83" s="1012"/>
      <c r="B83" s="957"/>
      <c r="C83" s="101"/>
      <c r="D83" s="102"/>
      <c r="E83" s="110" t="s">
        <v>544</v>
      </c>
      <c r="F83" s="104">
        <v>572.79999999999995</v>
      </c>
      <c r="G83" s="104">
        <v>137472</v>
      </c>
      <c r="H83" s="204">
        <v>1023.5278688524591</v>
      </c>
      <c r="I83" s="246">
        <v>0.7</v>
      </c>
      <c r="J83" s="156">
        <f t="shared" si="13"/>
        <v>716.46950819672134</v>
      </c>
      <c r="K83" s="327">
        <f t="shared" si="14"/>
        <v>1023.5278688524591</v>
      </c>
      <c r="L83" s="381"/>
      <c r="M83" s="381"/>
      <c r="N83" s="381"/>
      <c r="O83" s="32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43.5" customHeight="1" x14ac:dyDescent="0.35">
      <c r="A84" s="1012"/>
      <c r="B84" s="957"/>
      <c r="C84" s="101"/>
      <c r="D84" s="102"/>
      <c r="E84" s="110" t="s">
        <v>541</v>
      </c>
      <c r="F84" s="104">
        <v>859.19999999999993</v>
      </c>
      <c r="G84" s="104">
        <v>206208</v>
      </c>
      <c r="H84" s="204">
        <v>1535.2918032786883</v>
      </c>
      <c r="I84" s="246">
        <v>0.7</v>
      </c>
      <c r="J84" s="156">
        <f t="shared" si="13"/>
        <v>1074.7042622950817</v>
      </c>
      <c r="K84" s="327">
        <f t="shared" si="14"/>
        <v>1535.2918032786883</v>
      </c>
      <c r="L84" s="381"/>
      <c r="M84" s="381"/>
      <c r="N84" s="381"/>
      <c r="O84" s="32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35">
      <c r="A85" s="1012"/>
      <c r="B85" s="957"/>
      <c r="C85" s="101"/>
      <c r="D85" s="102"/>
      <c r="E85" s="110"/>
      <c r="F85" s="104"/>
      <c r="G85" s="104"/>
      <c r="H85" s="204">
        <v>0</v>
      </c>
      <c r="I85" s="246"/>
      <c r="J85" s="156">
        <f t="shared" si="13"/>
        <v>0</v>
      </c>
      <c r="K85" s="327">
        <f t="shared" si="14"/>
        <v>0</v>
      </c>
      <c r="L85" s="381"/>
      <c r="M85" s="381"/>
      <c r="N85" s="381"/>
      <c r="O85" s="32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35">
      <c r="A86" s="1012"/>
      <c r="B86" s="957"/>
      <c r="C86" s="111">
        <v>3</v>
      </c>
      <c r="D86" s="112"/>
      <c r="E86" s="110" t="s">
        <v>33</v>
      </c>
      <c r="F86" s="104"/>
      <c r="G86" s="104"/>
      <c r="H86" s="204">
        <v>0</v>
      </c>
      <c r="I86" s="246"/>
      <c r="J86" s="156">
        <f t="shared" si="13"/>
        <v>0</v>
      </c>
      <c r="K86" s="327">
        <f t="shared" si="14"/>
        <v>0</v>
      </c>
      <c r="L86" s="381"/>
      <c r="M86" s="381"/>
      <c r="N86" s="381"/>
      <c r="O86" s="32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43.5" x14ac:dyDescent="0.35">
      <c r="A87" s="1012"/>
      <c r="B87" s="957"/>
      <c r="C87" s="101"/>
      <c r="D87" s="102"/>
      <c r="E87" s="110" t="s">
        <v>34</v>
      </c>
      <c r="F87" s="104">
        <v>5705.0879999999997</v>
      </c>
      <c r="G87" s="104">
        <v>1160034.56</v>
      </c>
      <c r="H87" s="204">
        <v>9508.48</v>
      </c>
      <c r="I87" s="246">
        <v>1</v>
      </c>
      <c r="J87" s="156">
        <f t="shared" si="13"/>
        <v>9508.48</v>
      </c>
      <c r="K87" s="327">
        <f>H87</f>
        <v>9508.48</v>
      </c>
      <c r="L87" s="381"/>
      <c r="M87" s="381"/>
      <c r="N87" s="381"/>
      <c r="O87" s="32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5.65" customHeight="1" x14ac:dyDescent="0.35">
      <c r="A88" s="1012"/>
      <c r="B88" s="957"/>
      <c r="C88" s="111">
        <v>3</v>
      </c>
      <c r="D88" s="112"/>
      <c r="E88" s="103" t="s">
        <v>35</v>
      </c>
      <c r="F88" s="104"/>
      <c r="G88" s="104"/>
      <c r="H88" s="204">
        <v>0</v>
      </c>
      <c r="I88" s="200"/>
      <c r="J88" s="156"/>
      <c r="K88" s="327"/>
      <c r="L88" s="381"/>
      <c r="M88" s="381"/>
      <c r="N88" s="381"/>
      <c r="O88" s="32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5" thickBot="1" x14ac:dyDescent="0.4">
      <c r="A89" s="1012"/>
      <c r="B89" s="957"/>
      <c r="C89" s="249"/>
      <c r="D89" s="250"/>
      <c r="E89" s="251" t="s">
        <v>36</v>
      </c>
      <c r="F89" s="252">
        <v>296948.40266885242</v>
      </c>
      <c r="G89" s="252">
        <v>60379508.542666666</v>
      </c>
      <c r="H89" s="253">
        <v>494914.00444808742</v>
      </c>
      <c r="I89" s="246">
        <v>0</v>
      </c>
      <c r="J89" s="156">
        <f t="shared" si="13"/>
        <v>0</v>
      </c>
      <c r="K89" s="327">
        <f>H89</f>
        <v>494914.00444808742</v>
      </c>
      <c r="L89" s="381"/>
      <c r="M89" s="381"/>
      <c r="N89" s="381"/>
      <c r="O89" s="32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5.65" customHeight="1" thickBot="1" x14ac:dyDescent="0.4">
      <c r="A90" s="1012"/>
      <c r="B90" s="957"/>
      <c r="C90" s="1212" t="s">
        <v>586</v>
      </c>
      <c r="D90" s="1213"/>
      <c r="E90" s="1214"/>
      <c r="F90" s="273">
        <f>SUM(F78:F89)</f>
        <v>938823.26819672133</v>
      </c>
      <c r="G90" s="273">
        <f t="shared" ref="G90:J90" si="15">SUM(G78:G89)</f>
        <v>190946571.19999999</v>
      </c>
      <c r="H90" s="274">
        <f t="shared" si="15"/>
        <v>1564877.6</v>
      </c>
      <c r="I90" s="247"/>
      <c r="J90" s="329">
        <f t="shared" si="15"/>
        <v>751827.0608863387</v>
      </c>
      <c r="K90" s="329">
        <f t="shared" ref="K90" si="16">SUM(K78:K89)</f>
        <v>1564877.6</v>
      </c>
      <c r="L90" s="383"/>
      <c r="M90" s="383"/>
      <c r="N90" s="383"/>
      <c r="O90" s="32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5" customHeight="1" thickBot="1" x14ac:dyDescent="0.4">
      <c r="A91" s="1012"/>
      <c r="B91" s="957"/>
      <c r="C91" s="1193" t="s">
        <v>563</v>
      </c>
      <c r="D91" s="1194"/>
      <c r="E91" s="1195"/>
      <c r="F91" s="185">
        <f>F90+F75</f>
        <v>3303766.6174903382</v>
      </c>
      <c r="G91" s="185">
        <f t="shared" ref="G91:J91" si="17">G90+G75</f>
        <v>633274245.76544714</v>
      </c>
      <c r="H91" s="206">
        <f t="shared" si="17"/>
        <v>5380075.620000001</v>
      </c>
      <c r="I91" s="247"/>
      <c r="J91" s="330">
        <f t="shared" si="17"/>
        <v>751827.0608863387</v>
      </c>
      <c r="K91" s="330">
        <f t="shared" ref="K91" si="18">K90+K75</f>
        <v>1564877.6</v>
      </c>
      <c r="L91" s="384"/>
      <c r="M91" s="384"/>
      <c r="N91" s="384"/>
      <c r="O91" s="32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5.65" customHeight="1" thickBot="1" x14ac:dyDescent="0.4">
      <c r="A92" s="1012"/>
      <c r="B92" s="958"/>
      <c r="C92" s="1165" t="s">
        <v>41</v>
      </c>
      <c r="D92" s="1166"/>
      <c r="E92" s="1167"/>
      <c r="F92" s="33">
        <f>F91+F48</f>
        <v>6473104.4025357468</v>
      </c>
      <c r="G92" s="33">
        <f t="shared" ref="G92:J92" si="19">G91+G48</f>
        <v>1324405674.6765974</v>
      </c>
      <c r="H92" s="208">
        <f t="shared" si="19"/>
        <v>10815418.090000002</v>
      </c>
      <c r="I92" s="247"/>
      <c r="J92" s="331">
        <f t="shared" si="19"/>
        <v>1312065.4512463384</v>
      </c>
      <c r="K92" s="331">
        <f t="shared" ref="K92" si="20">K91+K48</f>
        <v>2824795.84</v>
      </c>
      <c r="L92" s="385"/>
      <c r="M92" s="385"/>
      <c r="N92" s="385"/>
      <c r="O92" s="32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6.65" customHeight="1" thickBot="1" x14ac:dyDescent="0.4">
      <c r="A93" s="1012"/>
      <c r="C93" s="74"/>
      <c r="D93" s="74"/>
      <c r="F93" s="74"/>
      <c r="G93" s="74"/>
      <c r="H93" s="74"/>
      <c r="I93" s="200"/>
      <c r="J93" s="394"/>
      <c r="K93" s="325"/>
      <c r="L93" s="19"/>
      <c r="M93" s="19"/>
      <c r="N93" s="19"/>
      <c r="O93" s="32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35">
      <c r="A94" s="1012"/>
      <c r="B94" s="998" t="s">
        <v>565</v>
      </c>
      <c r="C94" s="119" t="s">
        <v>96</v>
      </c>
      <c r="D94" s="120"/>
      <c r="E94" s="121"/>
      <c r="F94" s="121"/>
      <c r="G94" s="121"/>
      <c r="H94" s="209"/>
      <c r="I94" s="199"/>
      <c r="J94" s="158">
        <f t="shared" ref="J94:J132" si="21">I94*H94</f>
        <v>0</v>
      </c>
      <c r="K94" s="325"/>
      <c r="L94" s="19"/>
      <c r="M94" s="19"/>
      <c r="N94" s="19"/>
      <c r="O94" s="32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35">
      <c r="A95" s="1012"/>
      <c r="B95" s="999"/>
      <c r="C95" s="25">
        <v>1</v>
      </c>
      <c r="D95" s="54"/>
      <c r="E95" s="15" t="s">
        <v>95</v>
      </c>
      <c r="F95" s="17"/>
      <c r="G95" s="17"/>
      <c r="H95" s="23"/>
      <c r="I95" s="200"/>
      <c r="J95" s="156">
        <f t="shared" si="21"/>
        <v>0</v>
      </c>
      <c r="K95" s="325"/>
      <c r="L95" s="19"/>
      <c r="M95" s="19"/>
      <c r="N95" s="19"/>
      <c r="O95" s="32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35">
      <c r="A96" s="1012"/>
      <c r="B96" s="999"/>
      <c r="C96" s="111">
        <v>1</v>
      </c>
      <c r="D96" s="112"/>
      <c r="E96" s="77" t="s">
        <v>56</v>
      </c>
      <c r="F96" s="12"/>
      <c r="G96" s="12"/>
      <c r="H96" s="210"/>
      <c r="I96" s="200"/>
      <c r="J96" s="156">
        <f t="shared" si="21"/>
        <v>0</v>
      </c>
      <c r="K96" s="325"/>
      <c r="L96" s="19"/>
      <c r="M96" s="19"/>
      <c r="N96" s="19"/>
      <c r="O96" s="32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58" x14ac:dyDescent="0.35">
      <c r="A97" s="1012"/>
      <c r="B97" s="999"/>
      <c r="C97" s="27" t="s">
        <v>44</v>
      </c>
      <c r="D97" s="55"/>
      <c r="E97" s="5" t="s">
        <v>45</v>
      </c>
      <c r="F97" s="12">
        <v>310875.12</v>
      </c>
      <c r="G97" s="12">
        <v>63211274.399999999</v>
      </c>
      <c r="H97" s="210">
        <v>518125.19999999995</v>
      </c>
      <c r="I97" s="246">
        <v>1</v>
      </c>
      <c r="J97" s="156">
        <f t="shared" ref="J97:J102" si="22">H97*I97</f>
        <v>518125.19999999995</v>
      </c>
      <c r="K97" s="327">
        <f t="shared" ref="K97:K102" si="23">H97</f>
        <v>518125.19999999995</v>
      </c>
      <c r="L97" s="381"/>
      <c r="M97" s="381"/>
      <c r="N97" s="381"/>
      <c r="O97" s="32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16" x14ac:dyDescent="0.35">
      <c r="A98" s="1012"/>
      <c r="B98" s="999"/>
      <c r="C98" s="27" t="s">
        <v>46</v>
      </c>
      <c r="D98" s="55"/>
      <c r="E98" s="5" t="s">
        <v>47</v>
      </c>
      <c r="F98" s="12">
        <v>145200</v>
      </c>
      <c r="G98" s="12">
        <v>29524000</v>
      </c>
      <c r="H98" s="210">
        <v>242000</v>
      </c>
      <c r="I98" s="246">
        <v>1</v>
      </c>
      <c r="J98" s="156">
        <f t="shared" si="22"/>
        <v>242000</v>
      </c>
      <c r="K98" s="327">
        <f t="shared" si="23"/>
        <v>242000</v>
      </c>
      <c r="L98" s="381"/>
      <c r="M98" s="381"/>
      <c r="N98" s="381"/>
      <c r="O98" s="32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87" x14ac:dyDescent="0.35">
      <c r="A99" s="1012"/>
      <c r="B99" s="999"/>
      <c r="C99" s="27" t="s">
        <v>48</v>
      </c>
      <c r="D99" s="55"/>
      <c r="E99" s="5" t="s">
        <v>49</v>
      </c>
      <c r="F99" s="12">
        <v>477000</v>
      </c>
      <c r="G99" s="12">
        <v>96990000</v>
      </c>
      <c r="H99" s="210">
        <v>795000</v>
      </c>
      <c r="I99" s="246">
        <v>1</v>
      </c>
      <c r="J99" s="156">
        <f t="shared" si="22"/>
        <v>795000</v>
      </c>
      <c r="K99" s="327">
        <f t="shared" si="23"/>
        <v>795000</v>
      </c>
      <c r="L99" s="381"/>
      <c r="M99" s="381"/>
      <c r="N99" s="381"/>
      <c r="O99" s="32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35">
      <c r="A100" s="1012"/>
      <c r="B100" s="999"/>
      <c r="C100" s="27" t="s">
        <v>50</v>
      </c>
      <c r="D100" s="55"/>
      <c r="E100" s="5" t="s">
        <v>51</v>
      </c>
      <c r="F100" s="12">
        <v>180000</v>
      </c>
      <c r="G100" s="12">
        <v>36600000</v>
      </c>
      <c r="H100" s="210">
        <v>300000</v>
      </c>
      <c r="I100" s="246">
        <v>1</v>
      </c>
      <c r="J100" s="156">
        <f t="shared" si="22"/>
        <v>300000</v>
      </c>
      <c r="K100" s="327">
        <f t="shared" si="23"/>
        <v>300000</v>
      </c>
      <c r="L100" s="381"/>
      <c r="M100" s="381"/>
      <c r="N100" s="381"/>
      <c r="O100" s="32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29" x14ac:dyDescent="0.35">
      <c r="A101" s="1012"/>
      <c r="B101" s="999"/>
      <c r="C101" s="27" t="s">
        <v>52</v>
      </c>
      <c r="D101" s="55"/>
      <c r="E101" s="5" t="s">
        <v>53</v>
      </c>
      <c r="F101" s="12">
        <v>180000</v>
      </c>
      <c r="G101" s="12">
        <v>36600000</v>
      </c>
      <c r="H101" s="210">
        <v>300000</v>
      </c>
      <c r="I101" s="246">
        <v>1</v>
      </c>
      <c r="J101" s="156">
        <f t="shared" si="22"/>
        <v>300000</v>
      </c>
      <c r="K101" s="327">
        <f t="shared" si="23"/>
        <v>300000</v>
      </c>
      <c r="L101" s="381"/>
      <c r="M101" s="381"/>
      <c r="N101" s="381"/>
      <c r="O101" s="32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29" x14ac:dyDescent="0.35">
      <c r="A102" s="1012"/>
      <c r="B102" s="999"/>
      <c r="C102" s="27" t="s">
        <v>54</v>
      </c>
      <c r="D102" s="55"/>
      <c r="E102" s="5" t="s">
        <v>55</v>
      </c>
      <c r="F102" s="12">
        <v>72000</v>
      </c>
      <c r="G102" s="12">
        <v>14640000</v>
      </c>
      <c r="H102" s="210">
        <v>120000</v>
      </c>
      <c r="I102" s="246">
        <v>1</v>
      </c>
      <c r="J102" s="156">
        <f t="shared" si="22"/>
        <v>120000</v>
      </c>
      <c r="K102" s="327">
        <f t="shared" si="23"/>
        <v>120000</v>
      </c>
      <c r="L102" s="381"/>
      <c r="M102" s="381"/>
      <c r="N102" s="381"/>
      <c r="O102" s="32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35">
      <c r="A103" s="1012"/>
      <c r="B103" s="999"/>
      <c r="C103" s="111"/>
      <c r="D103" s="112"/>
      <c r="E103" s="7" t="s">
        <v>57</v>
      </c>
      <c r="F103" s="20">
        <f>SUM(F97:F102)</f>
        <v>1365075.12</v>
      </c>
      <c r="G103" s="20">
        <f t="shared" ref="G103:K103" si="24">SUM(G97:G102)</f>
        <v>277565274.39999998</v>
      </c>
      <c r="H103" s="211">
        <f t="shared" si="24"/>
        <v>2275125.2000000002</v>
      </c>
      <c r="I103" s="200"/>
      <c r="J103" s="332">
        <f t="shared" si="24"/>
        <v>2275125.2000000002</v>
      </c>
      <c r="K103" s="332">
        <f t="shared" si="24"/>
        <v>2275125.2000000002</v>
      </c>
      <c r="L103" s="319"/>
      <c r="M103" s="319"/>
      <c r="N103" s="319"/>
      <c r="O103" s="32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29" x14ac:dyDescent="0.35">
      <c r="A104" s="1012"/>
      <c r="B104" s="999"/>
      <c r="C104" s="25">
        <v>1.2</v>
      </c>
      <c r="D104" s="54"/>
      <c r="E104" s="5" t="s">
        <v>58</v>
      </c>
      <c r="F104" s="12"/>
      <c r="G104" s="12"/>
      <c r="H104" s="210"/>
      <c r="I104" s="246"/>
      <c r="J104" s="156">
        <f t="shared" ref="J104:J115" si="25">H104*I104</f>
        <v>0</v>
      </c>
      <c r="K104" s="327">
        <f>H104</f>
        <v>0</v>
      </c>
      <c r="L104" s="381"/>
      <c r="M104" s="381"/>
      <c r="N104" s="381"/>
      <c r="O104" s="32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65.150000000000006" customHeight="1" x14ac:dyDescent="0.35">
      <c r="A105" s="1012"/>
      <c r="B105" s="999"/>
      <c r="C105" s="27" t="s">
        <v>67</v>
      </c>
      <c r="D105" s="55"/>
      <c r="E105" s="9" t="s">
        <v>59</v>
      </c>
      <c r="F105" s="21">
        <v>362687.63999999996</v>
      </c>
      <c r="G105" s="21">
        <v>73746486.799999997</v>
      </c>
      <c r="H105" s="212">
        <v>604479.39999999991</v>
      </c>
      <c r="I105" s="246">
        <v>1</v>
      </c>
      <c r="J105" s="156">
        <f t="shared" si="25"/>
        <v>604479.39999999991</v>
      </c>
      <c r="K105" s="327">
        <f t="shared" ref="K105:K115" si="26">H105</f>
        <v>604479.39999999991</v>
      </c>
      <c r="L105" s="381"/>
      <c r="M105" s="381"/>
      <c r="N105" s="381"/>
      <c r="O105" s="32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87" x14ac:dyDescent="0.35">
      <c r="A106" s="1012"/>
      <c r="B106" s="999"/>
      <c r="C106" s="27" t="s">
        <v>68</v>
      </c>
      <c r="D106" s="55"/>
      <c r="E106" s="5" t="s">
        <v>49</v>
      </c>
      <c r="F106" s="21">
        <v>556500</v>
      </c>
      <c r="G106" s="21">
        <v>113155000</v>
      </c>
      <c r="H106" s="212">
        <v>927500</v>
      </c>
      <c r="I106" s="246">
        <v>1</v>
      </c>
      <c r="J106" s="156">
        <f t="shared" si="25"/>
        <v>927500</v>
      </c>
      <c r="K106" s="327">
        <f t="shared" si="26"/>
        <v>927500</v>
      </c>
      <c r="L106" s="381"/>
      <c r="M106" s="381"/>
      <c r="N106" s="381"/>
      <c r="O106" s="32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35">
      <c r="A107" s="1012"/>
      <c r="B107" s="999"/>
      <c r="C107" s="27" t="s">
        <v>68</v>
      </c>
      <c r="D107" s="55"/>
      <c r="E107" s="5" t="s">
        <v>51</v>
      </c>
      <c r="F107" s="21">
        <v>210000</v>
      </c>
      <c r="G107" s="21">
        <v>42700000</v>
      </c>
      <c r="H107" s="212">
        <v>350000</v>
      </c>
      <c r="I107" s="246">
        <v>1</v>
      </c>
      <c r="J107" s="156">
        <f t="shared" si="25"/>
        <v>350000</v>
      </c>
      <c r="K107" s="327">
        <f t="shared" si="26"/>
        <v>350000</v>
      </c>
      <c r="L107" s="381"/>
      <c r="M107" s="381"/>
      <c r="N107" s="381"/>
      <c r="O107" s="32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29" x14ac:dyDescent="0.35">
      <c r="A108" s="1012"/>
      <c r="B108" s="999"/>
      <c r="C108" s="27" t="s">
        <v>69</v>
      </c>
      <c r="D108" s="55"/>
      <c r="E108" s="5" t="s">
        <v>53</v>
      </c>
      <c r="F108" s="21">
        <v>210000</v>
      </c>
      <c r="G108" s="21">
        <v>42700000</v>
      </c>
      <c r="H108" s="212">
        <v>350000</v>
      </c>
      <c r="I108" s="246">
        <v>1</v>
      </c>
      <c r="J108" s="156">
        <f t="shared" si="25"/>
        <v>350000</v>
      </c>
      <c r="K108" s="327">
        <f t="shared" si="26"/>
        <v>350000</v>
      </c>
      <c r="L108" s="381"/>
      <c r="M108" s="381"/>
      <c r="N108" s="381"/>
      <c r="O108" s="32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29" x14ac:dyDescent="0.35">
      <c r="A109" s="1012"/>
      <c r="B109" s="999"/>
      <c r="C109" s="27" t="s">
        <v>68</v>
      </c>
      <c r="D109" s="55"/>
      <c r="E109" s="5" t="s">
        <v>60</v>
      </c>
      <c r="F109" s="21">
        <v>0</v>
      </c>
      <c r="G109" s="21">
        <v>0</v>
      </c>
      <c r="H109" s="212">
        <v>0</v>
      </c>
      <c r="I109" s="246">
        <v>1</v>
      </c>
      <c r="J109" s="156">
        <f t="shared" si="25"/>
        <v>0</v>
      </c>
      <c r="K109" s="327">
        <f t="shared" si="26"/>
        <v>0</v>
      </c>
      <c r="L109" s="381"/>
      <c r="M109" s="381"/>
      <c r="N109" s="381"/>
      <c r="O109" s="32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35">
      <c r="A110" s="1012"/>
      <c r="B110" s="999"/>
      <c r="C110" s="27" t="s">
        <v>70</v>
      </c>
      <c r="D110" s="55"/>
      <c r="E110" s="122" t="s">
        <v>61</v>
      </c>
      <c r="F110" s="21">
        <v>20064.239999999998</v>
      </c>
      <c r="G110" s="21">
        <v>4079728.8</v>
      </c>
      <c r="H110" s="212">
        <v>33440.399999999994</v>
      </c>
      <c r="I110" s="246">
        <v>1</v>
      </c>
      <c r="J110" s="156">
        <f t="shared" si="25"/>
        <v>33440.399999999994</v>
      </c>
      <c r="K110" s="327">
        <f t="shared" si="26"/>
        <v>33440.399999999994</v>
      </c>
      <c r="L110" s="381"/>
      <c r="M110" s="381"/>
      <c r="N110" s="381"/>
      <c r="O110" s="32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72.5" x14ac:dyDescent="0.35">
      <c r="A111" s="1012"/>
      <c r="B111" s="999"/>
      <c r="C111" s="27" t="s">
        <v>71</v>
      </c>
      <c r="D111" s="55"/>
      <c r="E111" s="122" t="s">
        <v>62</v>
      </c>
      <c r="F111" s="21">
        <v>20064.239999999998</v>
      </c>
      <c r="G111" s="21">
        <v>4079728.8</v>
      </c>
      <c r="H111" s="212">
        <v>33440.399999999994</v>
      </c>
      <c r="I111" s="246">
        <v>1</v>
      </c>
      <c r="J111" s="156">
        <f t="shared" si="25"/>
        <v>33440.399999999994</v>
      </c>
      <c r="K111" s="327">
        <f t="shared" si="26"/>
        <v>33440.399999999994</v>
      </c>
      <c r="L111" s="381"/>
      <c r="M111" s="381"/>
      <c r="N111" s="381"/>
      <c r="O111" s="32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29" x14ac:dyDescent="0.35">
      <c r="A112" s="1012"/>
      <c r="B112" s="999"/>
      <c r="C112" s="27" t="s">
        <v>72</v>
      </c>
      <c r="D112" s="55"/>
      <c r="E112" s="122" t="s">
        <v>63</v>
      </c>
      <c r="F112" s="21">
        <v>20064.239999999998</v>
      </c>
      <c r="G112" s="21">
        <v>4079728.8</v>
      </c>
      <c r="H112" s="212">
        <v>33440.399999999994</v>
      </c>
      <c r="I112" s="246">
        <v>1</v>
      </c>
      <c r="J112" s="156">
        <f t="shared" si="25"/>
        <v>33440.399999999994</v>
      </c>
      <c r="K112" s="327">
        <f t="shared" si="26"/>
        <v>33440.399999999994</v>
      </c>
      <c r="L112" s="381"/>
      <c r="M112" s="381"/>
      <c r="N112" s="381"/>
      <c r="O112" s="32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29" x14ac:dyDescent="0.35">
      <c r="A113" s="1012"/>
      <c r="B113" s="999"/>
      <c r="C113" s="27" t="s">
        <v>73</v>
      </c>
      <c r="D113" s="55"/>
      <c r="E113" s="122" t="s">
        <v>64</v>
      </c>
      <c r="F113" s="21">
        <v>20064.239999999998</v>
      </c>
      <c r="G113" s="21">
        <v>4079728.8</v>
      </c>
      <c r="H113" s="212">
        <v>33440.399999999994</v>
      </c>
      <c r="I113" s="246">
        <v>1</v>
      </c>
      <c r="J113" s="156">
        <f t="shared" si="25"/>
        <v>33440.399999999994</v>
      </c>
      <c r="K113" s="327">
        <f t="shared" si="26"/>
        <v>33440.399999999994</v>
      </c>
      <c r="L113" s="381"/>
      <c r="M113" s="381"/>
      <c r="N113" s="381"/>
      <c r="O113" s="32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29" x14ac:dyDescent="0.35">
      <c r="A114" s="1012"/>
      <c r="B114" s="999"/>
      <c r="C114" s="28" t="s">
        <v>74</v>
      </c>
      <c r="D114" s="56"/>
      <c r="E114" s="10" t="s">
        <v>65</v>
      </c>
      <c r="F114" s="21">
        <v>20064.239999999998</v>
      </c>
      <c r="G114" s="21">
        <v>4079728.8</v>
      </c>
      <c r="H114" s="212">
        <v>33440.399999999994</v>
      </c>
      <c r="I114" s="246">
        <v>1</v>
      </c>
      <c r="J114" s="156">
        <f t="shared" si="25"/>
        <v>33440.399999999994</v>
      </c>
      <c r="K114" s="327">
        <f t="shared" si="26"/>
        <v>33440.399999999994</v>
      </c>
      <c r="L114" s="381"/>
      <c r="M114" s="381"/>
      <c r="N114" s="381"/>
      <c r="O114" s="32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29" x14ac:dyDescent="0.35">
      <c r="A115" s="1012"/>
      <c r="B115" s="999"/>
      <c r="C115" s="27" t="s">
        <v>69</v>
      </c>
      <c r="D115" s="55"/>
      <c r="E115" s="5" t="s">
        <v>66</v>
      </c>
      <c r="F115" s="21">
        <v>84000</v>
      </c>
      <c r="G115" s="21">
        <v>17080000</v>
      </c>
      <c r="H115" s="212">
        <v>140000</v>
      </c>
      <c r="I115" s="246">
        <v>1</v>
      </c>
      <c r="J115" s="156">
        <f t="shared" si="25"/>
        <v>140000</v>
      </c>
      <c r="K115" s="327">
        <f t="shared" si="26"/>
        <v>140000</v>
      </c>
      <c r="L115" s="381"/>
      <c r="M115" s="381"/>
      <c r="N115" s="381"/>
      <c r="O115" s="32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x14ac:dyDescent="0.35">
      <c r="A116" s="1012"/>
      <c r="B116" s="999"/>
      <c r="C116" s="111"/>
      <c r="D116" s="112"/>
      <c r="E116" s="7" t="s">
        <v>75</v>
      </c>
      <c r="F116" s="20">
        <f>SUM(F105:F115)</f>
        <v>1523508.8399999999</v>
      </c>
      <c r="G116" s="20">
        <f t="shared" ref="G116:K116" si="27">SUM(G105:G115)</f>
        <v>309780130.80000007</v>
      </c>
      <c r="H116" s="211">
        <f t="shared" si="27"/>
        <v>2539181.3999999994</v>
      </c>
      <c r="I116" s="200"/>
      <c r="J116" s="332">
        <f t="shared" si="27"/>
        <v>2539181.3999999994</v>
      </c>
      <c r="K116" s="332">
        <f t="shared" si="27"/>
        <v>2539181.3999999994</v>
      </c>
      <c r="L116" s="319"/>
      <c r="M116" s="319"/>
      <c r="N116" s="319"/>
      <c r="O116" s="32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35">
      <c r="A117" s="1012"/>
      <c r="B117" s="999"/>
      <c r="C117" s="25">
        <v>1.3</v>
      </c>
      <c r="D117" s="54"/>
      <c r="E117" s="15" t="s">
        <v>76</v>
      </c>
      <c r="F117" s="22"/>
      <c r="G117" s="22"/>
      <c r="H117" s="213"/>
      <c r="I117" s="200"/>
      <c r="J117" s="156">
        <f t="shared" si="21"/>
        <v>0</v>
      </c>
      <c r="K117" s="325"/>
      <c r="L117" s="19"/>
      <c r="M117" s="19"/>
      <c r="N117" s="19"/>
      <c r="O117" s="32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61.5" customHeight="1" x14ac:dyDescent="0.35">
      <c r="A118" s="1012"/>
      <c r="B118" s="999"/>
      <c r="C118" s="29" t="s">
        <v>77</v>
      </c>
      <c r="D118" s="57"/>
      <c r="E118" s="9" t="s">
        <v>78</v>
      </c>
      <c r="F118" s="21">
        <v>227975.08799999999</v>
      </c>
      <c r="G118" s="21">
        <v>46354934.560000002</v>
      </c>
      <c r="H118" s="212">
        <v>379958.48</v>
      </c>
      <c r="I118" s="200">
        <v>0</v>
      </c>
      <c r="J118" s="156">
        <f t="shared" si="21"/>
        <v>0</v>
      </c>
      <c r="K118" s="325">
        <f>H118</f>
        <v>379958.48</v>
      </c>
      <c r="L118" s="19"/>
      <c r="M118" s="19"/>
      <c r="N118" s="19"/>
      <c r="O118" s="32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16" x14ac:dyDescent="0.35">
      <c r="A119" s="1012"/>
      <c r="B119" s="999"/>
      <c r="C119" s="29"/>
      <c r="D119" s="57"/>
      <c r="E119" s="5" t="s">
        <v>47</v>
      </c>
      <c r="F119" s="21">
        <v>145200</v>
      </c>
      <c r="G119" s="21">
        <v>29524000</v>
      </c>
      <c r="H119" s="212">
        <v>242000</v>
      </c>
      <c r="I119" s="200">
        <v>0</v>
      </c>
      <c r="J119" s="156">
        <f t="shared" si="21"/>
        <v>0</v>
      </c>
      <c r="K119" s="325">
        <f t="shared" ref="K119:K123" si="28">H119</f>
        <v>242000</v>
      </c>
      <c r="L119" s="19"/>
      <c r="M119" s="19"/>
      <c r="N119" s="19"/>
      <c r="O119" s="32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87" x14ac:dyDescent="0.35">
      <c r="A120" s="1012"/>
      <c r="B120" s="999"/>
      <c r="C120" s="29"/>
      <c r="D120" s="57"/>
      <c r="E120" s="5" t="s">
        <v>49</v>
      </c>
      <c r="F120" s="21">
        <v>349800</v>
      </c>
      <c r="G120" s="21">
        <v>71126000</v>
      </c>
      <c r="H120" s="212">
        <v>583000</v>
      </c>
      <c r="I120" s="200">
        <v>0</v>
      </c>
      <c r="J120" s="156">
        <f t="shared" si="21"/>
        <v>0</v>
      </c>
      <c r="K120" s="325">
        <f t="shared" si="28"/>
        <v>583000</v>
      </c>
      <c r="L120" s="19"/>
      <c r="M120" s="19"/>
      <c r="N120" s="19"/>
      <c r="O120" s="32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x14ac:dyDescent="0.35">
      <c r="A121" s="1012"/>
      <c r="B121" s="999"/>
      <c r="C121" s="29" t="s">
        <v>79</v>
      </c>
      <c r="D121" s="57"/>
      <c r="E121" s="5" t="s">
        <v>51</v>
      </c>
      <c r="F121" s="21">
        <v>132000</v>
      </c>
      <c r="G121" s="21">
        <v>26840000</v>
      </c>
      <c r="H121" s="212">
        <v>220000</v>
      </c>
      <c r="I121" s="200">
        <v>0</v>
      </c>
      <c r="J121" s="156">
        <f t="shared" si="21"/>
        <v>0</v>
      </c>
      <c r="K121" s="325">
        <f t="shared" si="28"/>
        <v>220000</v>
      </c>
      <c r="L121" s="19"/>
      <c r="M121" s="19"/>
      <c r="N121" s="19"/>
      <c r="O121" s="32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29" x14ac:dyDescent="0.35">
      <c r="A122" s="1012"/>
      <c r="B122" s="999"/>
      <c r="C122" s="29" t="s">
        <v>80</v>
      </c>
      <c r="D122" s="57"/>
      <c r="E122" s="5" t="s">
        <v>53</v>
      </c>
      <c r="F122" s="21">
        <v>132000</v>
      </c>
      <c r="G122" s="21">
        <v>26840000</v>
      </c>
      <c r="H122" s="212">
        <v>220000</v>
      </c>
      <c r="I122" s="200">
        <v>0</v>
      </c>
      <c r="J122" s="156">
        <f t="shared" si="21"/>
        <v>0</v>
      </c>
      <c r="K122" s="325">
        <f t="shared" si="28"/>
        <v>220000</v>
      </c>
      <c r="L122" s="19"/>
      <c r="M122" s="19"/>
      <c r="N122" s="19"/>
      <c r="O122" s="32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29" x14ac:dyDescent="0.35">
      <c r="A123" s="1012"/>
      <c r="B123" s="999"/>
      <c r="C123" s="29" t="s">
        <v>81</v>
      </c>
      <c r="D123" s="57"/>
      <c r="E123" s="5" t="s">
        <v>82</v>
      </c>
      <c r="F123" s="21">
        <v>52800</v>
      </c>
      <c r="G123" s="21">
        <v>10736000</v>
      </c>
      <c r="H123" s="212">
        <v>88000</v>
      </c>
      <c r="I123" s="200">
        <v>0</v>
      </c>
      <c r="J123" s="156">
        <f t="shared" si="21"/>
        <v>0</v>
      </c>
      <c r="K123" s="325">
        <f t="shared" si="28"/>
        <v>88000</v>
      </c>
      <c r="L123" s="19"/>
      <c r="M123" s="19"/>
      <c r="N123" s="19"/>
      <c r="O123" s="32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35">
      <c r="A124" s="1012"/>
      <c r="B124" s="999"/>
      <c r="C124" s="30"/>
      <c r="D124" s="58"/>
      <c r="E124" s="7" t="s">
        <v>57</v>
      </c>
      <c r="F124" s="20">
        <f>SUM(F118:F123)</f>
        <v>1039775.088</v>
      </c>
      <c r="G124" s="20">
        <f t="shared" ref="G124:K124" si="29">SUM(G118:G123)</f>
        <v>211420934.56</v>
      </c>
      <c r="H124" s="211">
        <f t="shared" si="29"/>
        <v>1732958.48</v>
      </c>
      <c r="I124" s="200"/>
      <c r="J124" s="332">
        <f t="shared" si="29"/>
        <v>0</v>
      </c>
      <c r="K124" s="332">
        <f t="shared" si="29"/>
        <v>1732958.48</v>
      </c>
      <c r="L124" s="319"/>
      <c r="M124" s="319"/>
      <c r="N124" s="319"/>
      <c r="O124" s="32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35">
      <c r="A125" s="1012"/>
      <c r="B125" s="999"/>
      <c r="C125" s="25">
        <v>1.4</v>
      </c>
      <c r="D125" s="54"/>
      <c r="E125" s="15" t="s">
        <v>83</v>
      </c>
      <c r="F125" s="152"/>
      <c r="G125" s="152"/>
      <c r="H125" s="214"/>
      <c r="I125" s="200"/>
      <c r="J125" s="156">
        <f t="shared" si="21"/>
        <v>0</v>
      </c>
      <c r="K125" s="325"/>
      <c r="L125" s="19"/>
      <c r="M125" s="19"/>
      <c r="N125" s="19"/>
      <c r="O125" s="32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54" customHeight="1" x14ac:dyDescent="0.35">
      <c r="A126" s="1012"/>
      <c r="B126" s="999"/>
      <c r="C126" s="29" t="s">
        <v>84</v>
      </c>
      <c r="D126" s="57"/>
      <c r="E126" s="9" t="s">
        <v>85</v>
      </c>
      <c r="F126" s="12">
        <v>186525.07199999999</v>
      </c>
      <c r="G126" s="12">
        <v>37926764.640000001</v>
      </c>
      <c r="H126" s="210">
        <v>310875.12</v>
      </c>
      <c r="I126" s="200">
        <v>0</v>
      </c>
      <c r="J126" s="156">
        <f t="shared" si="21"/>
        <v>0</v>
      </c>
      <c r="K126" s="325">
        <f t="shared" ref="K126:K136" si="30">H126</f>
        <v>310875.12</v>
      </c>
      <c r="L126" s="19"/>
      <c r="M126" s="19"/>
      <c r="N126" s="19"/>
      <c r="O126" s="32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87" x14ac:dyDescent="0.35">
      <c r="A127" s="1012"/>
      <c r="B127" s="999"/>
      <c r="C127" s="29"/>
      <c r="D127" s="57"/>
      <c r="E127" s="5" t="s">
        <v>49</v>
      </c>
      <c r="F127" s="12">
        <v>286200</v>
      </c>
      <c r="G127" s="12">
        <v>58194000</v>
      </c>
      <c r="H127" s="210">
        <v>477000</v>
      </c>
      <c r="I127" s="200">
        <v>0</v>
      </c>
      <c r="J127" s="156">
        <f t="shared" si="21"/>
        <v>0</v>
      </c>
      <c r="K127" s="325">
        <f t="shared" si="30"/>
        <v>477000</v>
      </c>
      <c r="L127" s="19"/>
      <c r="M127" s="19"/>
      <c r="N127" s="19"/>
      <c r="O127" s="32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35">
      <c r="A128" s="1012"/>
      <c r="B128" s="999"/>
      <c r="C128" s="29" t="s">
        <v>86</v>
      </c>
      <c r="D128" s="57"/>
      <c r="E128" s="5" t="s">
        <v>51</v>
      </c>
      <c r="F128" s="12">
        <v>108000</v>
      </c>
      <c r="G128" s="12">
        <v>21960000</v>
      </c>
      <c r="H128" s="210">
        <v>180000</v>
      </c>
      <c r="I128" s="200">
        <v>0</v>
      </c>
      <c r="J128" s="156">
        <f t="shared" si="21"/>
        <v>0</v>
      </c>
      <c r="K128" s="325">
        <f t="shared" si="30"/>
        <v>180000</v>
      </c>
      <c r="L128" s="19"/>
      <c r="M128" s="19"/>
      <c r="N128" s="19"/>
      <c r="O128" s="32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29" x14ac:dyDescent="0.35">
      <c r="A129" s="1012"/>
      <c r="B129" s="999"/>
      <c r="C129" s="29" t="s">
        <v>87</v>
      </c>
      <c r="D129" s="57"/>
      <c r="E129" s="5" t="s">
        <v>53</v>
      </c>
      <c r="F129" s="12">
        <v>108000</v>
      </c>
      <c r="G129" s="12">
        <v>21960000</v>
      </c>
      <c r="H129" s="210">
        <v>180000</v>
      </c>
      <c r="I129" s="200">
        <v>0</v>
      </c>
      <c r="J129" s="156">
        <f t="shared" si="21"/>
        <v>0</v>
      </c>
      <c r="K129" s="325">
        <f t="shared" si="30"/>
        <v>180000</v>
      </c>
      <c r="L129" s="19"/>
      <c r="M129" s="19"/>
      <c r="N129" s="19"/>
      <c r="O129" s="32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29" x14ac:dyDescent="0.35">
      <c r="A130" s="1012"/>
      <c r="B130" s="999"/>
      <c r="C130" s="29" t="s">
        <v>88</v>
      </c>
      <c r="D130" s="57"/>
      <c r="E130" s="5" t="s">
        <v>60</v>
      </c>
      <c r="F130" s="12">
        <v>0</v>
      </c>
      <c r="G130" s="12">
        <v>0</v>
      </c>
      <c r="H130" s="210">
        <v>0</v>
      </c>
      <c r="I130" s="200">
        <v>0</v>
      </c>
      <c r="J130" s="156">
        <f t="shared" si="21"/>
        <v>0</v>
      </c>
      <c r="K130" s="325">
        <f t="shared" si="30"/>
        <v>0</v>
      </c>
      <c r="L130" s="19"/>
      <c r="M130" s="19"/>
      <c r="N130" s="19"/>
      <c r="O130" s="32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35">
      <c r="A131" s="1012"/>
      <c r="B131" s="999"/>
      <c r="C131" s="29" t="s">
        <v>89</v>
      </c>
      <c r="D131" s="57"/>
      <c r="E131" s="123" t="s">
        <v>61</v>
      </c>
      <c r="F131" s="12">
        <v>10318.751999999999</v>
      </c>
      <c r="G131" s="12">
        <v>2098146.2399999998</v>
      </c>
      <c r="H131" s="210">
        <v>17197.919999999998</v>
      </c>
      <c r="I131" s="200">
        <v>0</v>
      </c>
      <c r="J131" s="156">
        <f t="shared" si="21"/>
        <v>0</v>
      </c>
      <c r="K131" s="325">
        <f t="shared" si="30"/>
        <v>17197.919999999998</v>
      </c>
      <c r="L131" s="19"/>
      <c r="M131" s="19"/>
      <c r="N131" s="19"/>
      <c r="O131" s="32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72.5" x14ac:dyDescent="0.35">
      <c r="A132" s="1012"/>
      <c r="B132" s="999"/>
      <c r="C132" s="29" t="s">
        <v>90</v>
      </c>
      <c r="D132" s="57"/>
      <c r="E132" s="123" t="s">
        <v>62</v>
      </c>
      <c r="F132" s="12">
        <v>10318.751999999999</v>
      </c>
      <c r="G132" s="12">
        <v>2098146.2399999998</v>
      </c>
      <c r="H132" s="210">
        <v>17197.919999999998</v>
      </c>
      <c r="I132" s="200">
        <v>0</v>
      </c>
      <c r="J132" s="156">
        <f t="shared" si="21"/>
        <v>0</v>
      </c>
      <c r="K132" s="325">
        <f t="shared" si="30"/>
        <v>17197.919999999998</v>
      </c>
      <c r="L132" s="19"/>
      <c r="M132" s="19"/>
      <c r="N132" s="19"/>
      <c r="O132" s="32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29" x14ac:dyDescent="0.35">
      <c r="A133" s="1012"/>
      <c r="B133" s="999"/>
      <c r="C133" s="29" t="s">
        <v>91</v>
      </c>
      <c r="D133" s="57"/>
      <c r="E133" s="123" t="s">
        <v>63</v>
      </c>
      <c r="F133" s="12">
        <v>10318.751999999999</v>
      </c>
      <c r="G133" s="12">
        <v>2098146.2399999998</v>
      </c>
      <c r="H133" s="210">
        <v>17197.919999999998</v>
      </c>
      <c r="I133" s="200">
        <v>0</v>
      </c>
      <c r="J133" s="156">
        <f t="shared" ref="J133:J198" si="31">I133*H133</f>
        <v>0</v>
      </c>
      <c r="K133" s="325">
        <f t="shared" si="30"/>
        <v>17197.919999999998</v>
      </c>
      <c r="L133" s="19"/>
      <c r="M133" s="19"/>
      <c r="N133" s="19"/>
      <c r="O133" s="32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29" x14ac:dyDescent="0.35">
      <c r="A134" s="1012"/>
      <c r="B134" s="999"/>
      <c r="C134" s="29" t="s">
        <v>92</v>
      </c>
      <c r="D134" s="57"/>
      <c r="E134" s="123" t="s">
        <v>64</v>
      </c>
      <c r="F134" s="12">
        <v>10318.751999999999</v>
      </c>
      <c r="G134" s="12">
        <v>2098146.2399999998</v>
      </c>
      <c r="H134" s="210">
        <v>17197.919999999998</v>
      </c>
      <c r="I134" s="200">
        <v>0</v>
      </c>
      <c r="J134" s="156">
        <f t="shared" si="31"/>
        <v>0</v>
      </c>
      <c r="K134" s="325">
        <f t="shared" si="30"/>
        <v>17197.919999999998</v>
      </c>
      <c r="L134" s="19"/>
      <c r="M134" s="19"/>
      <c r="N134" s="19"/>
      <c r="O134" s="32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29" x14ac:dyDescent="0.35">
      <c r="A135" s="1012"/>
      <c r="B135" s="999"/>
      <c r="C135" s="29" t="s">
        <v>93</v>
      </c>
      <c r="D135" s="57"/>
      <c r="E135" s="123" t="s">
        <v>65</v>
      </c>
      <c r="F135" s="12">
        <v>10318.751999999999</v>
      </c>
      <c r="G135" s="12">
        <v>2098146.2399999998</v>
      </c>
      <c r="H135" s="210">
        <v>17197.919999999998</v>
      </c>
      <c r="I135" s="200">
        <v>0</v>
      </c>
      <c r="J135" s="156">
        <f t="shared" si="31"/>
        <v>0</v>
      </c>
      <c r="K135" s="325">
        <f t="shared" si="30"/>
        <v>17197.919999999998</v>
      </c>
      <c r="L135" s="19"/>
      <c r="M135" s="19"/>
      <c r="N135" s="19"/>
      <c r="O135" s="32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29" x14ac:dyDescent="0.35">
      <c r="A136" s="1012"/>
      <c r="B136" s="999"/>
      <c r="C136" s="29" t="s">
        <v>94</v>
      </c>
      <c r="D136" s="57"/>
      <c r="E136" s="5" t="s">
        <v>66</v>
      </c>
      <c r="F136" s="12">
        <v>43200</v>
      </c>
      <c r="G136" s="12">
        <v>8784000</v>
      </c>
      <c r="H136" s="210">
        <v>72000</v>
      </c>
      <c r="I136" s="200">
        <v>0</v>
      </c>
      <c r="J136" s="156">
        <f t="shared" si="31"/>
        <v>0</v>
      </c>
      <c r="K136" s="325">
        <f t="shared" si="30"/>
        <v>72000</v>
      </c>
      <c r="L136" s="19"/>
      <c r="M136" s="19"/>
      <c r="N136" s="19"/>
      <c r="O136" s="32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5" thickBot="1" x14ac:dyDescent="0.4">
      <c r="A137" s="1012"/>
      <c r="B137" s="999"/>
      <c r="C137" s="190"/>
      <c r="D137" s="191"/>
      <c r="E137" s="192" t="s">
        <v>57</v>
      </c>
      <c r="F137" s="186">
        <f>SUM(F126:F136)</f>
        <v>783518.83199999982</v>
      </c>
      <c r="G137" s="186">
        <f t="shared" ref="G137" si="32">SUM(G126:G136)</f>
        <v>159315495.84000003</v>
      </c>
      <c r="H137" s="215">
        <f>SUM(H126:H136)</f>
        <v>1305864.7199999997</v>
      </c>
      <c r="I137" s="200"/>
      <c r="J137" s="333">
        <f>SUM(J126:J136)</f>
        <v>0</v>
      </c>
      <c r="K137" s="333">
        <f>SUM(K126:K136)</f>
        <v>1305864.7199999997</v>
      </c>
      <c r="L137" s="320"/>
      <c r="M137" s="320"/>
      <c r="N137" s="320"/>
      <c r="O137" s="32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5" thickBot="1" x14ac:dyDescent="0.4">
      <c r="A138" s="1012"/>
      <c r="B138" s="999"/>
      <c r="C138" s="1001" t="s">
        <v>564</v>
      </c>
      <c r="D138" s="1002"/>
      <c r="E138" s="1002"/>
      <c r="F138" s="188">
        <f>F137+F124+F116+F103</f>
        <v>4711877.88</v>
      </c>
      <c r="G138" s="189">
        <f t="shared" ref="G138:J138" si="33">G137+G124+G116+G103</f>
        <v>958081835.60000002</v>
      </c>
      <c r="H138" s="216">
        <f t="shared" si="33"/>
        <v>7853129.7999999998</v>
      </c>
      <c r="I138" s="248">
        <f t="shared" si="33"/>
        <v>0</v>
      </c>
      <c r="J138" s="334">
        <f t="shared" si="33"/>
        <v>4814306.5999999996</v>
      </c>
      <c r="K138" s="334">
        <f>K137+K124+K116+K103</f>
        <v>7853129.7999999998</v>
      </c>
      <c r="L138" s="386"/>
      <c r="M138" s="386"/>
      <c r="N138" s="386"/>
      <c r="O138" s="32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35">
      <c r="A139" s="1012"/>
      <c r="B139" s="999"/>
      <c r="C139" s="193" t="s">
        <v>118</v>
      </c>
      <c r="D139" s="194"/>
      <c r="E139" s="187"/>
      <c r="F139" s="187"/>
      <c r="G139" s="187"/>
      <c r="H139" s="217"/>
      <c r="I139" s="200"/>
      <c r="J139" s="156">
        <f t="shared" si="31"/>
        <v>0</v>
      </c>
      <c r="K139" s="325"/>
      <c r="L139" s="19"/>
      <c r="M139" s="19"/>
      <c r="N139" s="19"/>
      <c r="O139" s="32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29" x14ac:dyDescent="0.35">
      <c r="A140" s="1012"/>
      <c r="B140" s="999"/>
      <c r="C140" s="25">
        <v>3.1</v>
      </c>
      <c r="D140" s="54"/>
      <c r="E140" s="15" t="s">
        <v>117</v>
      </c>
      <c r="F140" s="17"/>
      <c r="G140" s="17"/>
      <c r="H140" s="23"/>
      <c r="I140" s="200"/>
      <c r="J140" s="156">
        <f t="shared" si="31"/>
        <v>0</v>
      </c>
      <c r="K140" s="325"/>
      <c r="L140" s="19"/>
      <c r="M140" s="19"/>
      <c r="N140" s="19"/>
      <c r="O140" s="32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58" x14ac:dyDescent="0.35">
      <c r="A141" s="1012"/>
      <c r="B141" s="999"/>
      <c r="C141" s="4" t="s">
        <v>97</v>
      </c>
      <c r="D141" s="59"/>
      <c r="E141" s="5" t="s">
        <v>98</v>
      </c>
      <c r="F141" s="12">
        <v>310875.12</v>
      </c>
      <c r="G141" s="12">
        <v>63211274.399999999</v>
      </c>
      <c r="H141" s="210">
        <v>518125.19999999995</v>
      </c>
      <c r="I141" s="246">
        <v>1</v>
      </c>
      <c r="J141" s="156">
        <f t="shared" ref="J141:J146" si="34">H141*I141</f>
        <v>518125.19999999995</v>
      </c>
      <c r="K141" s="327">
        <f>H141</f>
        <v>518125.19999999995</v>
      </c>
      <c r="L141" s="381"/>
      <c r="M141" s="381"/>
      <c r="N141" s="381"/>
      <c r="O141" s="32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58" x14ac:dyDescent="0.35">
      <c r="A142" s="1012"/>
      <c r="B142" s="999"/>
      <c r="C142" s="4" t="s">
        <v>99</v>
      </c>
      <c r="D142" s="59"/>
      <c r="E142" s="5" t="s">
        <v>100</v>
      </c>
      <c r="F142" s="12">
        <v>128400</v>
      </c>
      <c r="G142" s="12">
        <v>26108000</v>
      </c>
      <c r="H142" s="210">
        <v>214000</v>
      </c>
      <c r="I142" s="246">
        <v>1</v>
      </c>
      <c r="J142" s="156">
        <f t="shared" si="34"/>
        <v>214000</v>
      </c>
      <c r="K142" s="327">
        <f t="shared" ref="K142:K146" si="35">H142</f>
        <v>214000</v>
      </c>
      <c r="L142" s="381"/>
      <c r="M142" s="381"/>
      <c r="N142" s="381"/>
      <c r="O142" s="32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29" x14ac:dyDescent="0.35">
      <c r="A143" s="1012"/>
      <c r="B143" s="999"/>
      <c r="C143" s="4" t="s">
        <v>101</v>
      </c>
      <c r="D143" s="59"/>
      <c r="E143" s="5" t="s">
        <v>102</v>
      </c>
      <c r="F143" s="12">
        <v>417600</v>
      </c>
      <c r="G143" s="12">
        <v>84912000</v>
      </c>
      <c r="H143" s="210">
        <v>696000</v>
      </c>
      <c r="I143" s="246">
        <v>1</v>
      </c>
      <c r="J143" s="156">
        <f t="shared" si="34"/>
        <v>696000</v>
      </c>
      <c r="K143" s="327">
        <f t="shared" si="35"/>
        <v>696000</v>
      </c>
      <c r="L143" s="381"/>
      <c r="M143" s="381"/>
      <c r="N143" s="381"/>
      <c r="O143" s="32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35">
      <c r="A144" s="1012"/>
      <c r="B144" s="999"/>
      <c r="C144" s="4" t="s">
        <v>103</v>
      </c>
      <c r="D144" s="59"/>
      <c r="E144" s="5" t="s">
        <v>51</v>
      </c>
      <c r="F144" s="12">
        <v>180000</v>
      </c>
      <c r="G144" s="12">
        <v>36600000</v>
      </c>
      <c r="H144" s="210">
        <v>300000</v>
      </c>
      <c r="I144" s="246">
        <v>1</v>
      </c>
      <c r="J144" s="156">
        <f t="shared" si="34"/>
        <v>300000</v>
      </c>
      <c r="K144" s="327">
        <f t="shared" si="35"/>
        <v>300000</v>
      </c>
      <c r="L144" s="381"/>
      <c r="M144" s="381"/>
      <c r="N144" s="381"/>
      <c r="O144" s="32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29" x14ac:dyDescent="0.35">
      <c r="A145" s="1012"/>
      <c r="B145" s="999"/>
      <c r="C145" s="4" t="s">
        <v>104</v>
      </c>
      <c r="D145" s="59"/>
      <c r="E145" s="5" t="s">
        <v>53</v>
      </c>
      <c r="F145" s="12">
        <v>180000</v>
      </c>
      <c r="G145" s="12">
        <v>36600000</v>
      </c>
      <c r="H145" s="210">
        <v>300000</v>
      </c>
      <c r="I145" s="246">
        <v>1</v>
      </c>
      <c r="J145" s="156">
        <f t="shared" si="34"/>
        <v>300000</v>
      </c>
      <c r="K145" s="327">
        <f t="shared" si="35"/>
        <v>300000</v>
      </c>
      <c r="L145" s="381"/>
      <c r="M145" s="381"/>
      <c r="N145" s="381"/>
      <c r="O145" s="32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29" x14ac:dyDescent="0.35">
      <c r="A146" s="1012"/>
      <c r="B146" s="999"/>
      <c r="C146" s="4" t="s">
        <v>105</v>
      </c>
      <c r="D146" s="59"/>
      <c r="E146" s="5" t="s">
        <v>55</v>
      </c>
      <c r="F146" s="12">
        <v>72000</v>
      </c>
      <c r="G146" s="12">
        <v>14640000</v>
      </c>
      <c r="H146" s="210">
        <v>120000</v>
      </c>
      <c r="I146" s="246">
        <v>1</v>
      </c>
      <c r="J146" s="156">
        <f t="shared" si="34"/>
        <v>120000</v>
      </c>
      <c r="K146" s="327">
        <f t="shared" si="35"/>
        <v>120000</v>
      </c>
      <c r="L146" s="381"/>
      <c r="M146" s="381"/>
      <c r="N146" s="381"/>
      <c r="O146" s="32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35">
      <c r="A147" s="1012"/>
      <c r="B147" s="999"/>
      <c r="C147" s="4"/>
      <c r="D147" s="59"/>
      <c r="E147" s="7" t="s">
        <v>106</v>
      </c>
      <c r="F147" s="20">
        <f>SUM(F141:F146)</f>
        <v>1288875.1200000001</v>
      </c>
      <c r="G147" s="20">
        <f t="shared" ref="G147:K147" si="36">SUM(G141:G146)</f>
        <v>262071274.40000001</v>
      </c>
      <c r="H147" s="211">
        <f t="shared" si="36"/>
        <v>2148125.2000000002</v>
      </c>
      <c r="I147" s="200"/>
      <c r="J147" s="335">
        <f t="shared" si="36"/>
        <v>2148125.2000000002</v>
      </c>
      <c r="K147" s="335">
        <f t="shared" si="36"/>
        <v>2148125.2000000002</v>
      </c>
      <c r="L147" s="321"/>
      <c r="M147" s="321"/>
      <c r="N147" s="321"/>
      <c r="O147" s="32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35">
      <c r="A148" s="1012"/>
      <c r="B148" s="999"/>
      <c r="C148" s="8">
        <v>3.2</v>
      </c>
      <c r="D148" s="60"/>
      <c r="E148" s="15" t="s">
        <v>107</v>
      </c>
      <c r="F148" s="152"/>
      <c r="G148" s="152"/>
      <c r="H148" s="214"/>
      <c r="I148" s="200"/>
      <c r="J148" s="156">
        <f t="shared" si="31"/>
        <v>0</v>
      </c>
      <c r="K148" s="325"/>
      <c r="L148" s="19"/>
      <c r="M148" s="19"/>
      <c r="N148" s="19"/>
      <c r="O148" s="32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72.5" x14ac:dyDescent="0.35">
      <c r="A149" s="1012"/>
      <c r="B149" s="999"/>
      <c r="C149" s="16" t="s">
        <v>108</v>
      </c>
      <c r="D149" s="61"/>
      <c r="E149" s="9" t="s">
        <v>109</v>
      </c>
      <c r="F149" s="12">
        <v>227975.08799999999</v>
      </c>
      <c r="G149" s="12">
        <v>46354934.560000002</v>
      </c>
      <c r="H149" s="210">
        <v>379958.48</v>
      </c>
      <c r="I149" s="200">
        <v>0</v>
      </c>
      <c r="J149" s="156">
        <f t="shared" si="31"/>
        <v>0</v>
      </c>
      <c r="K149" s="336">
        <f>H149</f>
        <v>379958.48</v>
      </c>
      <c r="L149" s="387"/>
      <c r="M149" s="387"/>
      <c r="N149" s="387"/>
      <c r="O149" s="32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58" x14ac:dyDescent="0.35">
      <c r="A150" s="1012"/>
      <c r="B150" s="999"/>
      <c r="C150" s="16" t="s">
        <v>110</v>
      </c>
      <c r="D150" s="61"/>
      <c r="E150" s="5" t="s">
        <v>111</v>
      </c>
      <c r="F150" s="12">
        <v>128400</v>
      </c>
      <c r="G150" s="12">
        <v>26108000</v>
      </c>
      <c r="H150" s="210">
        <v>214000</v>
      </c>
      <c r="I150" s="200">
        <v>0</v>
      </c>
      <c r="J150" s="156">
        <f t="shared" si="31"/>
        <v>0</v>
      </c>
      <c r="K150" s="336">
        <f t="shared" ref="K150:K155" si="37">H150</f>
        <v>214000</v>
      </c>
      <c r="L150" s="387"/>
      <c r="M150" s="387"/>
      <c r="N150" s="387"/>
      <c r="O150" s="32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43.5" x14ac:dyDescent="0.35">
      <c r="A151" s="1012"/>
      <c r="B151" s="999"/>
      <c r="C151" s="16" t="s">
        <v>112</v>
      </c>
      <c r="D151" s="61"/>
      <c r="E151" s="5" t="s">
        <v>113</v>
      </c>
      <c r="F151" s="12">
        <v>306240</v>
      </c>
      <c r="G151" s="12">
        <v>62268800</v>
      </c>
      <c r="H151" s="210">
        <v>510400</v>
      </c>
      <c r="I151" s="200">
        <v>0</v>
      </c>
      <c r="J151" s="156">
        <f t="shared" si="31"/>
        <v>0</v>
      </c>
      <c r="K151" s="336">
        <f t="shared" si="37"/>
        <v>510400</v>
      </c>
      <c r="L151" s="387"/>
      <c r="M151" s="387"/>
      <c r="N151" s="387"/>
      <c r="O151" s="32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x14ac:dyDescent="0.35">
      <c r="A152" s="1012"/>
      <c r="B152" s="999"/>
      <c r="C152" s="16" t="s">
        <v>114</v>
      </c>
      <c r="D152" s="61"/>
      <c r="E152" s="5" t="s">
        <v>51</v>
      </c>
      <c r="F152" s="12">
        <v>132000</v>
      </c>
      <c r="G152" s="12">
        <v>26840000</v>
      </c>
      <c r="H152" s="210">
        <v>220000</v>
      </c>
      <c r="I152" s="200">
        <v>0</v>
      </c>
      <c r="J152" s="156">
        <f t="shared" si="31"/>
        <v>0</v>
      </c>
      <c r="K152" s="336">
        <f t="shared" si="37"/>
        <v>220000</v>
      </c>
      <c r="L152" s="387"/>
      <c r="M152" s="387"/>
      <c r="N152" s="387"/>
      <c r="O152" s="32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29" x14ac:dyDescent="0.35">
      <c r="A153" s="1012"/>
      <c r="B153" s="999"/>
      <c r="C153" s="16" t="s">
        <v>115</v>
      </c>
      <c r="D153" s="61"/>
      <c r="E153" s="5" t="s">
        <v>53</v>
      </c>
      <c r="F153" s="12">
        <v>132000</v>
      </c>
      <c r="G153" s="12">
        <v>26840000</v>
      </c>
      <c r="H153" s="210">
        <v>220000</v>
      </c>
      <c r="I153" s="200">
        <v>0</v>
      </c>
      <c r="J153" s="156">
        <f t="shared" si="31"/>
        <v>0</v>
      </c>
      <c r="K153" s="336">
        <f t="shared" si="37"/>
        <v>220000</v>
      </c>
      <c r="L153" s="387"/>
      <c r="M153" s="387"/>
      <c r="N153" s="387"/>
      <c r="O153" s="32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29" x14ac:dyDescent="0.35">
      <c r="A154" s="1012"/>
      <c r="B154" s="999"/>
      <c r="C154" s="16" t="s">
        <v>116</v>
      </c>
      <c r="D154" s="61"/>
      <c r="E154" s="5" t="s">
        <v>82</v>
      </c>
      <c r="F154" s="12">
        <v>52800</v>
      </c>
      <c r="G154" s="12">
        <v>10736000</v>
      </c>
      <c r="H154" s="210">
        <v>88000</v>
      </c>
      <c r="I154" s="200">
        <v>0</v>
      </c>
      <c r="J154" s="156">
        <f t="shared" si="31"/>
        <v>0</v>
      </c>
      <c r="K154" s="336">
        <f t="shared" si="37"/>
        <v>88000</v>
      </c>
      <c r="L154" s="387"/>
      <c r="M154" s="387"/>
      <c r="N154" s="387"/>
      <c r="O154" s="32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5" thickBot="1" x14ac:dyDescent="0.4">
      <c r="A155" s="1012"/>
      <c r="B155" s="999"/>
      <c r="C155" s="31"/>
      <c r="D155" s="62"/>
      <c r="E155" s="32" t="s">
        <v>106</v>
      </c>
      <c r="F155" s="202">
        <f>SUM(F148:F154)</f>
        <v>979415.08799999999</v>
      </c>
      <c r="G155" s="202">
        <f t="shared" ref="G155:J155" si="38">SUM(G148:G154)</f>
        <v>199147734.56</v>
      </c>
      <c r="H155" s="218">
        <f t="shared" si="38"/>
        <v>1632358.48</v>
      </c>
      <c r="I155" s="200"/>
      <c r="J155" s="395">
        <f t="shared" si="38"/>
        <v>0</v>
      </c>
      <c r="K155" s="336">
        <f t="shared" si="37"/>
        <v>1632358.48</v>
      </c>
      <c r="L155" s="387"/>
      <c r="M155" s="387"/>
      <c r="N155" s="387"/>
      <c r="O155" s="32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5" thickBot="1" x14ac:dyDescent="0.4">
      <c r="A156" s="1012"/>
      <c r="B156" s="999"/>
      <c r="C156" s="1009" t="s">
        <v>118</v>
      </c>
      <c r="D156" s="1010"/>
      <c r="E156" s="1011"/>
      <c r="F156" s="36">
        <f>F155+F147</f>
        <v>2268290.2080000001</v>
      </c>
      <c r="G156" s="36">
        <f t="shared" ref="G156:J156" si="39">G155+G147</f>
        <v>461219008.96000004</v>
      </c>
      <c r="H156" s="219">
        <f t="shared" si="39"/>
        <v>3780483.68</v>
      </c>
      <c r="I156" s="200"/>
      <c r="J156" s="337">
        <f t="shared" si="39"/>
        <v>2148125.2000000002</v>
      </c>
      <c r="K156" s="337">
        <f t="shared" ref="K156" si="40">K155+K147</f>
        <v>3780483.68</v>
      </c>
      <c r="L156" s="386"/>
      <c r="M156" s="386"/>
      <c r="N156" s="386"/>
      <c r="O156" s="32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5" thickBot="1" x14ac:dyDescent="0.4">
      <c r="A157" s="1012"/>
      <c r="B157" s="999"/>
      <c r="C157" s="1156" t="s">
        <v>130</v>
      </c>
      <c r="D157" s="1157"/>
      <c r="E157" s="1158"/>
      <c r="F157" s="195">
        <f>F156+F138</f>
        <v>6980168.0879999995</v>
      </c>
      <c r="G157" s="195">
        <f t="shared" ref="G157:J157" si="41">G156+G138</f>
        <v>1419300844.5599999</v>
      </c>
      <c r="H157" s="195">
        <f t="shared" si="41"/>
        <v>11633613.48</v>
      </c>
      <c r="I157" s="200"/>
      <c r="J157" s="338">
        <f t="shared" si="41"/>
        <v>6962431.7999999998</v>
      </c>
      <c r="K157" s="338">
        <f t="shared" ref="K157" si="42">K156+K138</f>
        <v>11633613.48</v>
      </c>
      <c r="L157" s="388"/>
      <c r="M157" s="388"/>
      <c r="N157" s="388"/>
      <c r="O157" s="32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idden="1" x14ac:dyDescent="0.35">
      <c r="A158" s="1012"/>
      <c r="B158" s="999"/>
      <c r="C158" s="124"/>
      <c r="D158" s="125"/>
      <c r="E158" s="82"/>
      <c r="F158" s="19"/>
      <c r="G158" s="19"/>
      <c r="H158" s="19"/>
      <c r="I158" s="200"/>
      <c r="J158" s="156">
        <f t="shared" si="31"/>
        <v>0</v>
      </c>
      <c r="K158" s="325"/>
      <c r="L158" s="19"/>
      <c r="M158" s="19"/>
      <c r="N158" s="19"/>
      <c r="O158" s="32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8" hidden="1" customHeight="1" x14ac:dyDescent="0.35">
      <c r="A159" s="1012"/>
      <c r="B159" s="999"/>
      <c r="C159" s="126"/>
      <c r="D159" s="127"/>
      <c r="E159" s="64" t="s">
        <v>119</v>
      </c>
      <c r="F159" s="35"/>
      <c r="G159" s="35"/>
      <c r="H159" s="220"/>
      <c r="I159" s="200"/>
      <c r="J159" s="156">
        <f t="shared" si="31"/>
        <v>0</v>
      </c>
      <c r="K159" s="325"/>
      <c r="L159" s="19"/>
      <c r="M159" s="19"/>
      <c r="N159" s="19"/>
      <c r="O159" s="32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idden="1" x14ac:dyDescent="0.35">
      <c r="A160" s="1012"/>
      <c r="B160" s="999"/>
      <c r="C160" s="128">
        <v>1</v>
      </c>
      <c r="D160" s="129"/>
      <c r="E160" s="130" t="s">
        <v>120</v>
      </c>
      <c r="F160" s="11"/>
      <c r="G160" s="11"/>
      <c r="H160" s="221"/>
      <c r="I160" s="200"/>
      <c r="J160" s="156">
        <f t="shared" si="31"/>
        <v>0</v>
      </c>
      <c r="K160" s="325"/>
      <c r="L160" s="19"/>
      <c r="M160" s="19"/>
      <c r="N160" s="19"/>
      <c r="O160" s="32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idden="1" x14ac:dyDescent="0.35">
      <c r="A161" s="1012"/>
      <c r="B161" s="999"/>
      <c r="C161" s="128">
        <v>2</v>
      </c>
      <c r="D161" s="129"/>
      <c r="E161" s="130" t="s">
        <v>121</v>
      </c>
      <c r="F161" s="11">
        <v>355816.43437704921</v>
      </c>
      <c r="G161" s="11">
        <v>10408657.414999988</v>
      </c>
      <c r="H161" s="221">
        <f>F161+G161/305</f>
        <v>389943.18</v>
      </c>
      <c r="I161" s="200">
        <v>0.5</v>
      </c>
      <c r="J161" s="156"/>
      <c r="K161" s="325"/>
      <c r="L161" s="19"/>
      <c r="M161" s="19"/>
      <c r="N161" s="19"/>
      <c r="O161" s="32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8" hidden="1" customHeight="1" x14ac:dyDescent="0.35">
      <c r="A162" s="1012"/>
      <c r="B162" s="999"/>
      <c r="C162" s="126"/>
      <c r="D162" s="127"/>
      <c r="E162" s="64" t="s">
        <v>122</v>
      </c>
      <c r="F162" s="35"/>
      <c r="G162" s="35"/>
      <c r="H162" s="220"/>
      <c r="I162" s="200"/>
      <c r="J162" s="156"/>
      <c r="K162" s="325"/>
      <c r="L162" s="19"/>
      <c r="M162" s="19"/>
      <c r="N162" s="19"/>
      <c r="O162" s="32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idden="1" x14ac:dyDescent="0.35">
      <c r="A163" s="1012"/>
      <c r="B163" s="999"/>
      <c r="C163" s="128">
        <v>1</v>
      </c>
      <c r="D163" s="129"/>
      <c r="E163" s="130" t="s">
        <v>123</v>
      </c>
      <c r="F163" s="11">
        <v>59869.606899374987</v>
      </c>
      <c r="G163" s="11">
        <v>6086743.3681031251</v>
      </c>
      <c r="H163" s="221">
        <f t="shared" ref="H163:H164" si="43">F163+G163/305</f>
        <v>79826.142532499987</v>
      </c>
      <c r="I163" s="200">
        <v>1</v>
      </c>
      <c r="J163" s="156"/>
      <c r="K163" s="325"/>
      <c r="L163" s="19"/>
      <c r="M163" s="19"/>
      <c r="N163" s="19"/>
      <c r="O163" s="32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idden="1" x14ac:dyDescent="0.35">
      <c r="A164" s="1012"/>
      <c r="B164" s="999"/>
      <c r="C164" s="128">
        <v>2</v>
      </c>
      <c r="D164" s="129"/>
      <c r="E164" s="130" t="s">
        <v>124</v>
      </c>
      <c r="F164" s="11">
        <v>59869.606899374987</v>
      </c>
      <c r="G164" s="11">
        <v>6086743.3681031251</v>
      </c>
      <c r="H164" s="221">
        <f t="shared" si="43"/>
        <v>79826.142532499987</v>
      </c>
      <c r="I164" s="200">
        <v>1</v>
      </c>
      <c r="J164" s="156"/>
      <c r="K164" s="325"/>
      <c r="L164" s="19"/>
      <c r="M164" s="19"/>
      <c r="N164" s="19"/>
      <c r="O164" s="32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9" hidden="1" customHeight="1" x14ac:dyDescent="0.35">
      <c r="A165" s="1012"/>
      <c r="B165" s="999"/>
      <c r="C165" s="126"/>
      <c r="D165" s="127"/>
      <c r="E165" s="64" t="s">
        <v>125</v>
      </c>
      <c r="F165" s="35"/>
      <c r="G165" s="35"/>
      <c r="H165" s="220"/>
      <c r="I165" s="200"/>
      <c r="J165" s="156"/>
      <c r="K165" s="325"/>
      <c r="L165" s="19"/>
      <c r="M165" s="19"/>
      <c r="N165" s="19"/>
      <c r="O165" s="32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idden="1" x14ac:dyDescent="0.35">
      <c r="A166" s="1012"/>
      <c r="B166" s="999"/>
      <c r="C166" s="128">
        <v>1</v>
      </c>
      <c r="D166" s="129"/>
      <c r="E166" s="130" t="s">
        <v>126</v>
      </c>
      <c r="F166" s="131">
        <v>205548.054</v>
      </c>
      <c r="G166" s="131">
        <v>41794770.980000004</v>
      </c>
      <c r="H166" s="221">
        <f>F166+G166/305</f>
        <v>342580.09</v>
      </c>
      <c r="I166" s="200">
        <v>0.2</v>
      </c>
      <c r="J166" s="156"/>
      <c r="K166" s="325"/>
      <c r="L166" s="19"/>
      <c r="M166" s="19"/>
      <c r="N166" s="19"/>
      <c r="O166" s="32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idden="1" x14ac:dyDescent="0.35">
      <c r="A167" s="1012"/>
      <c r="B167" s="999"/>
      <c r="C167" s="128">
        <v>2</v>
      </c>
      <c r="D167" s="129"/>
      <c r="E167" s="132" t="s">
        <v>127</v>
      </c>
      <c r="F167" s="131">
        <v>205548.054</v>
      </c>
      <c r="G167" s="131">
        <v>41794770.980000004</v>
      </c>
      <c r="H167" s="221">
        <f>F167+G167/305</f>
        <v>342580.09</v>
      </c>
      <c r="I167" s="200">
        <v>0.2</v>
      </c>
      <c r="J167" s="156"/>
      <c r="K167" s="325"/>
      <c r="L167" s="19"/>
      <c r="M167" s="19"/>
      <c r="N167" s="19"/>
      <c r="O167" s="32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7.5" hidden="1" customHeight="1" x14ac:dyDescent="0.35">
      <c r="A168" s="1012"/>
      <c r="B168" s="999"/>
      <c r="C168" s="126"/>
      <c r="D168" s="127"/>
      <c r="E168" s="64" t="s">
        <v>128</v>
      </c>
      <c r="F168" s="35"/>
      <c r="G168" s="35"/>
      <c r="H168" s="220"/>
      <c r="I168" s="200"/>
      <c r="J168" s="156">
        <f t="shared" si="31"/>
        <v>0</v>
      </c>
      <c r="K168" s="325"/>
      <c r="L168" s="19"/>
      <c r="M168" s="19"/>
      <c r="N168" s="19"/>
      <c r="O168" s="32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idden="1" x14ac:dyDescent="0.35">
      <c r="A169" s="1012"/>
      <c r="B169" s="999"/>
      <c r="C169" s="128">
        <v>1</v>
      </c>
      <c r="D169" s="129"/>
      <c r="E169" s="130" t="s">
        <v>6</v>
      </c>
      <c r="F169" s="131">
        <v>77.537965794046897</v>
      </c>
      <c r="G169" s="131">
        <v>15817.745021985567</v>
      </c>
      <c r="H169" s="221">
        <f t="shared" ref="H169:H172" si="44">F169+G169/305</f>
        <v>129.39942488252416</v>
      </c>
      <c r="I169" s="200"/>
      <c r="J169" s="156">
        <f t="shared" si="31"/>
        <v>0</v>
      </c>
      <c r="K169" s="325"/>
      <c r="L169" s="19"/>
      <c r="M169" s="19"/>
      <c r="N169" s="19"/>
      <c r="O169" s="32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idden="1" x14ac:dyDescent="0.35">
      <c r="A170" s="1012"/>
      <c r="B170" s="999"/>
      <c r="C170" s="128">
        <v>2</v>
      </c>
      <c r="D170" s="129"/>
      <c r="E170" s="132" t="s">
        <v>7</v>
      </c>
      <c r="F170" s="131">
        <v>1300.6952293910254</v>
      </c>
      <c r="G170" s="131">
        <v>0</v>
      </c>
      <c r="H170" s="221">
        <f t="shared" si="44"/>
        <v>1300.6952293910254</v>
      </c>
      <c r="I170" s="200"/>
      <c r="J170" s="156">
        <f t="shared" si="31"/>
        <v>0</v>
      </c>
      <c r="K170" s="325"/>
      <c r="L170" s="19"/>
      <c r="M170" s="19"/>
      <c r="N170" s="19"/>
      <c r="O170" s="32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idden="1" x14ac:dyDescent="0.35">
      <c r="A171" s="1012"/>
      <c r="B171" s="999"/>
      <c r="C171" s="128">
        <v>3</v>
      </c>
      <c r="D171" s="129"/>
      <c r="E171" s="132" t="s">
        <v>16</v>
      </c>
      <c r="F171" s="131">
        <v>1506.99094691096</v>
      </c>
      <c r="G171" s="131">
        <v>306421.49253856193</v>
      </c>
      <c r="H171" s="221">
        <f t="shared" si="44"/>
        <v>2511.6515781849334</v>
      </c>
      <c r="I171" s="200"/>
      <c r="J171" s="156">
        <f t="shared" si="31"/>
        <v>0</v>
      </c>
      <c r="K171" s="325"/>
      <c r="L171" s="19"/>
      <c r="M171" s="19"/>
      <c r="N171" s="19"/>
      <c r="O171" s="32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5" hidden="1" thickBot="1" x14ac:dyDescent="0.4">
      <c r="A172" s="1012"/>
      <c r="B172" s="999"/>
      <c r="C172" s="133">
        <v>4</v>
      </c>
      <c r="D172" s="134"/>
      <c r="E172" s="135" t="s">
        <v>129</v>
      </c>
      <c r="F172" s="136">
        <v>4209.0260704291168</v>
      </c>
      <c r="G172" s="136">
        <v>564014.44761928194</v>
      </c>
      <c r="H172" s="222">
        <f t="shared" si="44"/>
        <v>6058.2537675415169</v>
      </c>
      <c r="I172" s="200"/>
      <c r="J172" s="156">
        <f t="shared" si="31"/>
        <v>0</v>
      </c>
      <c r="K172" s="325"/>
      <c r="L172" s="19"/>
      <c r="M172" s="19"/>
      <c r="N172" s="19"/>
      <c r="O172" s="32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5" hidden="1" thickBot="1" x14ac:dyDescent="0.4">
      <c r="A173" s="1012"/>
      <c r="B173" s="999"/>
      <c r="C173" s="1009" t="s">
        <v>587</v>
      </c>
      <c r="D173" s="1010"/>
      <c r="E173" s="1011"/>
      <c r="F173" s="36">
        <f>SUM(F159:F172)</f>
        <v>893746.00638832431</v>
      </c>
      <c r="G173" s="36">
        <f t="shared" ref="G173:J173" si="45">SUM(G159:G172)</f>
        <v>107057939.79638608</v>
      </c>
      <c r="H173" s="219">
        <f>SUM(H159:H172)</f>
        <v>1244755.6450650003</v>
      </c>
      <c r="I173" s="200"/>
      <c r="J173" s="337">
        <f t="shared" si="45"/>
        <v>0</v>
      </c>
      <c r="K173" s="337">
        <f t="shared" ref="K173" si="46">SUM(K159:K172)</f>
        <v>0</v>
      </c>
      <c r="L173" s="386"/>
      <c r="M173" s="386"/>
      <c r="N173" s="386"/>
      <c r="O173" s="32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5" thickBot="1" x14ac:dyDescent="0.4">
      <c r="A174" s="1012"/>
      <c r="B174" s="1000"/>
      <c r="C174" s="1165" t="s">
        <v>132</v>
      </c>
      <c r="D174" s="1166"/>
      <c r="E174" s="1167"/>
      <c r="F174" s="33">
        <f>F157+F173</f>
        <v>7873914.0943883238</v>
      </c>
      <c r="G174" s="33">
        <f t="shared" ref="G174:J174" si="47">G157+G173</f>
        <v>1526358784.3563859</v>
      </c>
      <c r="H174" s="208">
        <f t="shared" si="47"/>
        <v>12878369.125065001</v>
      </c>
      <c r="I174" s="201"/>
      <c r="J174" s="331">
        <f t="shared" si="47"/>
        <v>6962431.7999999998</v>
      </c>
      <c r="K174" s="331">
        <f t="shared" ref="K174" si="48">K157+K173</f>
        <v>11633613.48</v>
      </c>
      <c r="L174" s="385"/>
      <c r="M174" s="385"/>
      <c r="N174" s="385"/>
      <c r="O174" s="32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8.15" customHeight="1" thickBot="1" x14ac:dyDescent="0.4">
      <c r="I175" s="20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5.65" hidden="1" customHeight="1" x14ac:dyDescent="0.35">
      <c r="A176" s="982" t="s">
        <v>566</v>
      </c>
      <c r="B176" s="983" t="s">
        <v>561</v>
      </c>
      <c r="C176" s="986" t="s">
        <v>588</v>
      </c>
      <c r="D176" s="986"/>
      <c r="E176" s="986"/>
      <c r="F176" s="137"/>
      <c r="G176" s="137"/>
      <c r="H176" s="223"/>
      <c r="I176" s="199"/>
      <c r="J176" s="236">
        <f t="shared" si="31"/>
        <v>0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5.65" hidden="1" customHeight="1" x14ac:dyDescent="0.35">
      <c r="A177" s="982"/>
      <c r="B177" s="984"/>
      <c r="C177" s="138">
        <v>1</v>
      </c>
      <c r="D177" s="138"/>
      <c r="E177" s="5" t="s">
        <v>5</v>
      </c>
      <c r="F177" s="139"/>
      <c r="G177" s="139"/>
      <c r="H177" s="224"/>
      <c r="I177" s="200"/>
      <c r="J177" s="233">
        <f t="shared" si="31"/>
        <v>0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idden="1" x14ac:dyDescent="0.35">
      <c r="A178" s="982"/>
      <c r="B178" s="984"/>
      <c r="C178" s="9">
        <v>1.1000000000000001</v>
      </c>
      <c r="D178" s="9"/>
      <c r="E178" s="9" t="s">
        <v>0</v>
      </c>
      <c r="F178" s="139">
        <v>0</v>
      </c>
      <c r="G178" s="139">
        <v>6366052.1022102237</v>
      </c>
      <c r="H178" s="224">
        <f t="shared" ref="H178:H201" si="49">F178+G178/305</f>
        <v>20872.301974459751</v>
      </c>
      <c r="I178" s="200">
        <v>0.1</v>
      </c>
      <c r="J178" s="23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idden="1" x14ac:dyDescent="0.35">
      <c r="A179" s="982"/>
      <c r="B179" s="984"/>
      <c r="C179" s="9">
        <v>1.2</v>
      </c>
      <c r="D179" s="9"/>
      <c r="E179" s="9" t="s">
        <v>1</v>
      </c>
      <c r="F179" s="139">
        <v>0</v>
      </c>
      <c r="G179" s="139">
        <v>1503440.6025258901</v>
      </c>
      <c r="H179" s="224">
        <f t="shared" si="49"/>
        <v>4929.3134509045576</v>
      </c>
      <c r="I179" s="200">
        <v>0.1</v>
      </c>
      <c r="J179" s="23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29" hidden="1" x14ac:dyDescent="0.35">
      <c r="A180" s="982"/>
      <c r="B180" s="984"/>
      <c r="C180" s="9">
        <v>1.3</v>
      </c>
      <c r="D180" s="9"/>
      <c r="E180" s="9" t="s">
        <v>2</v>
      </c>
      <c r="F180" s="139">
        <v>0</v>
      </c>
      <c r="G180" s="139">
        <v>8453996.6986354515</v>
      </c>
      <c r="H180" s="224">
        <f t="shared" si="49"/>
        <v>27718.021962739185</v>
      </c>
      <c r="I180" s="200">
        <v>0.1</v>
      </c>
      <c r="J180" s="23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idden="1" x14ac:dyDescent="0.35">
      <c r="A181" s="982"/>
      <c r="B181" s="984"/>
      <c r="C181" s="9">
        <v>1.4</v>
      </c>
      <c r="D181" s="9"/>
      <c r="E181" s="9" t="s">
        <v>3</v>
      </c>
      <c r="F181" s="139">
        <v>0</v>
      </c>
      <c r="G181" s="139">
        <v>3375703.9091350622</v>
      </c>
      <c r="H181" s="224">
        <f t="shared" si="49"/>
        <v>11067.881669295286</v>
      </c>
      <c r="I181" s="200">
        <v>0.1</v>
      </c>
      <c r="J181" s="23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idden="1" x14ac:dyDescent="0.35">
      <c r="A182" s="982"/>
      <c r="B182" s="984"/>
      <c r="C182" s="9">
        <v>1.5</v>
      </c>
      <c r="D182" s="9"/>
      <c r="E182" s="140" t="s">
        <v>4</v>
      </c>
      <c r="F182" s="139">
        <v>0</v>
      </c>
      <c r="G182" s="139">
        <v>16042796.31606297</v>
      </c>
      <c r="H182" s="224">
        <f t="shared" si="49"/>
        <v>52599.332183813014</v>
      </c>
      <c r="I182" s="200">
        <v>0.1</v>
      </c>
      <c r="J182" s="23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5.65" hidden="1" customHeight="1" x14ac:dyDescent="0.35">
      <c r="A183" s="982"/>
      <c r="B183" s="984"/>
      <c r="C183" s="138">
        <v>2</v>
      </c>
      <c r="D183" s="138"/>
      <c r="E183" s="5" t="s">
        <v>6</v>
      </c>
      <c r="F183" s="139">
        <v>26177.083842126638</v>
      </c>
      <c r="G183" s="139">
        <v>5340125.1037938343</v>
      </c>
      <c r="H183" s="224">
        <f t="shared" si="49"/>
        <v>43685.69073981134</v>
      </c>
      <c r="I183" s="200">
        <v>0.02</v>
      </c>
      <c r="J183" s="23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5.65" hidden="1" customHeight="1" x14ac:dyDescent="0.35">
      <c r="A184" s="982"/>
      <c r="B184" s="984"/>
      <c r="C184" s="5">
        <v>3</v>
      </c>
      <c r="D184" s="5"/>
      <c r="E184" s="5" t="s">
        <v>7</v>
      </c>
      <c r="F184" s="139">
        <v>0</v>
      </c>
      <c r="G184" s="139">
        <v>0</v>
      </c>
      <c r="H184" s="224">
        <f t="shared" si="49"/>
        <v>0</v>
      </c>
      <c r="I184" s="200"/>
      <c r="J184" s="233">
        <f t="shared" si="31"/>
        <v>0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idden="1" x14ac:dyDescent="0.35">
      <c r="A185" s="982"/>
      <c r="B185" s="984"/>
      <c r="C185" s="5">
        <v>3.1</v>
      </c>
      <c r="D185" s="5"/>
      <c r="E185" s="141" t="s">
        <v>8</v>
      </c>
      <c r="F185" s="139">
        <v>81214.771600573324</v>
      </c>
      <c r="G185" s="139">
        <v>16513670.22544991</v>
      </c>
      <c r="H185" s="224">
        <f t="shared" si="49"/>
        <v>135357.95266762222</v>
      </c>
      <c r="I185" s="200"/>
      <c r="J185" s="233">
        <f t="shared" si="31"/>
        <v>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idden="1" x14ac:dyDescent="0.35">
      <c r="A186" s="982"/>
      <c r="B186" s="984"/>
      <c r="C186" s="5"/>
      <c r="D186" s="5"/>
      <c r="E186" s="141" t="s">
        <v>9</v>
      </c>
      <c r="F186" s="139">
        <v>81214.771600573324</v>
      </c>
      <c r="G186" s="139">
        <v>16513670.22544991</v>
      </c>
      <c r="H186" s="224">
        <f t="shared" si="49"/>
        <v>135357.95266762222</v>
      </c>
      <c r="I186" s="200"/>
      <c r="J186" s="233">
        <f t="shared" si="31"/>
        <v>0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idden="1" x14ac:dyDescent="0.35">
      <c r="A187" s="982"/>
      <c r="B187" s="984"/>
      <c r="C187" s="5">
        <v>3.2</v>
      </c>
      <c r="D187" s="5"/>
      <c r="E187" s="141" t="s">
        <v>10</v>
      </c>
      <c r="F187" s="139">
        <v>202329.08680855486</v>
      </c>
      <c r="G187" s="139">
        <v>41140247.651072815</v>
      </c>
      <c r="H187" s="224">
        <f t="shared" si="49"/>
        <v>337215.14468092471</v>
      </c>
      <c r="I187" s="200"/>
      <c r="J187" s="233">
        <f t="shared" si="31"/>
        <v>0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idden="1" x14ac:dyDescent="0.35">
      <c r="A188" s="982"/>
      <c r="B188" s="984"/>
      <c r="C188" s="5"/>
      <c r="D188" s="5"/>
      <c r="E188" s="141" t="s">
        <v>11</v>
      </c>
      <c r="F188" s="139">
        <v>202329.08680855486</v>
      </c>
      <c r="G188" s="139">
        <v>41140247.651072815</v>
      </c>
      <c r="H188" s="224">
        <f t="shared" si="49"/>
        <v>337215.14468092471</v>
      </c>
      <c r="I188" s="200"/>
      <c r="J188" s="233">
        <f t="shared" si="31"/>
        <v>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idden="1" x14ac:dyDescent="0.35">
      <c r="A189" s="982"/>
      <c r="B189" s="984"/>
      <c r="C189" s="5">
        <v>3.3</v>
      </c>
      <c r="D189" s="5"/>
      <c r="E189" s="141" t="s">
        <v>12</v>
      </c>
      <c r="F189" s="139">
        <v>1054.3317264914253</v>
      </c>
      <c r="G189" s="139">
        <v>214380.7843865898</v>
      </c>
      <c r="H189" s="224">
        <f t="shared" si="49"/>
        <v>1757.2195441523754</v>
      </c>
      <c r="I189" s="200"/>
      <c r="J189" s="233">
        <f t="shared" si="31"/>
        <v>0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idden="1" x14ac:dyDescent="0.35">
      <c r="A190" s="982"/>
      <c r="B190" s="984"/>
      <c r="C190" s="5">
        <v>3.4</v>
      </c>
      <c r="D190" s="5"/>
      <c r="E190" s="141" t="s">
        <v>13</v>
      </c>
      <c r="F190" s="139">
        <v>6728.5846955451198</v>
      </c>
      <c r="G190" s="139">
        <v>1368145.554760841</v>
      </c>
      <c r="H190" s="224">
        <f t="shared" si="49"/>
        <v>11214.307825908532</v>
      </c>
      <c r="I190" s="200"/>
      <c r="J190" s="233">
        <f t="shared" si="31"/>
        <v>0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idden="1" x14ac:dyDescent="0.35">
      <c r="A191" s="982"/>
      <c r="B191" s="984"/>
      <c r="C191" s="5">
        <v>3.5</v>
      </c>
      <c r="D191" s="5"/>
      <c r="E191" s="141" t="s">
        <v>14</v>
      </c>
      <c r="F191" s="139">
        <v>15365.650072230092</v>
      </c>
      <c r="G191" s="139">
        <v>3124348.8480201187</v>
      </c>
      <c r="H191" s="224">
        <f t="shared" si="49"/>
        <v>25609.416787050155</v>
      </c>
      <c r="I191" s="200"/>
      <c r="J191" s="233">
        <f t="shared" si="31"/>
        <v>0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idden="1" x14ac:dyDescent="0.35">
      <c r="A192" s="982"/>
      <c r="B192" s="984"/>
      <c r="C192" s="5">
        <v>3.6</v>
      </c>
      <c r="D192" s="5"/>
      <c r="E192" s="141" t="s">
        <v>15</v>
      </c>
      <c r="F192" s="139">
        <v>2360.6065200867251</v>
      </c>
      <c r="G192" s="139">
        <v>479989.99241763417</v>
      </c>
      <c r="H192" s="224">
        <f t="shared" si="49"/>
        <v>3934.3442001445419</v>
      </c>
      <c r="I192" s="200"/>
      <c r="J192" s="233">
        <f t="shared" si="31"/>
        <v>0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5.65" hidden="1" customHeight="1" x14ac:dyDescent="0.35">
      <c r="A193" s="982"/>
      <c r="B193" s="984"/>
      <c r="C193" s="5">
        <v>4</v>
      </c>
      <c r="D193" s="5"/>
      <c r="E193" s="5" t="s">
        <v>16</v>
      </c>
      <c r="F193" s="139">
        <v>0</v>
      </c>
      <c r="G193" s="139">
        <v>0</v>
      </c>
      <c r="H193" s="224">
        <f t="shared" si="49"/>
        <v>0</v>
      </c>
      <c r="I193" s="200"/>
      <c r="J193" s="233">
        <f t="shared" si="31"/>
        <v>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idden="1" x14ac:dyDescent="0.35">
      <c r="A194" s="982"/>
      <c r="B194" s="984"/>
      <c r="C194" s="5">
        <v>4.0999999999999996</v>
      </c>
      <c r="D194" s="5"/>
      <c r="E194" s="257" t="s">
        <v>17</v>
      </c>
      <c r="F194" s="139">
        <v>12005.609907233833</v>
      </c>
      <c r="G194" s="139">
        <v>2441140.6811375464</v>
      </c>
      <c r="H194" s="224">
        <f t="shared" si="49"/>
        <v>20009.349845389723</v>
      </c>
      <c r="I194" s="200"/>
      <c r="J194" s="233">
        <f t="shared" si="31"/>
        <v>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idden="1" x14ac:dyDescent="0.35">
      <c r="A195" s="982"/>
      <c r="B195" s="984"/>
      <c r="C195" s="5">
        <v>4.2</v>
      </c>
      <c r="D195" s="5"/>
      <c r="E195" s="257" t="s">
        <v>18</v>
      </c>
      <c r="F195" s="139">
        <v>204095.36842297515</v>
      </c>
      <c r="G195" s="139">
        <v>41499391.57933829</v>
      </c>
      <c r="H195" s="224">
        <f t="shared" si="49"/>
        <v>340158.94737162528</v>
      </c>
      <c r="I195" s="200"/>
      <c r="J195" s="233">
        <f t="shared" si="31"/>
        <v>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idden="1" x14ac:dyDescent="0.35">
      <c r="A196" s="982"/>
      <c r="B196" s="984"/>
      <c r="C196" s="5">
        <v>4.3</v>
      </c>
      <c r="D196" s="5"/>
      <c r="E196" s="257" t="s">
        <v>19</v>
      </c>
      <c r="F196" s="139">
        <v>24011.219814467666</v>
      </c>
      <c r="G196" s="139">
        <v>4882281.3622750929</v>
      </c>
      <c r="H196" s="224">
        <f t="shared" si="49"/>
        <v>40018.699690779446</v>
      </c>
      <c r="I196" s="200"/>
      <c r="J196" s="233">
        <f t="shared" si="31"/>
        <v>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5.65" hidden="1" customHeight="1" x14ac:dyDescent="0.35">
      <c r="A197" s="982"/>
      <c r="B197" s="984"/>
      <c r="C197" s="138">
        <v>5</v>
      </c>
      <c r="D197" s="138"/>
      <c r="E197" s="5" t="s">
        <v>20</v>
      </c>
      <c r="F197" s="139">
        <v>0</v>
      </c>
      <c r="G197" s="139">
        <v>0</v>
      </c>
      <c r="H197" s="224"/>
      <c r="I197" s="200"/>
      <c r="J197" s="233">
        <f t="shared" si="31"/>
        <v>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idden="1" x14ac:dyDescent="0.35">
      <c r="A198" s="982"/>
      <c r="B198" s="984"/>
      <c r="C198" s="5">
        <v>5.0999999999999996</v>
      </c>
      <c r="D198" s="5"/>
      <c r="E198" s="257" t="s">
        <v>21</v>
      </c>
      <c r="F198" s="139">
        <v>47698.00182511496</v>
      </c>
      <c r="G198" s="139">
        <v>9698593.7044400405</v>
      </c>
      <c r="H198" s="224">
        <f t="shared" si="49"/>
        <v>79496.669708524933</v>
      </c>
      <c r="I198" s="200"/>
      <c r="J198" s="233">
        <f t="shared" si="31"/>
        <v>0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idden="1" x14ac:dyDescent="0.35">
      <c r="A199" s="982"/>
      <c r="B199" s="984"/>
      <c r="C199" s="5">
        <v>5.2</v>
      </c>
      <c r="D199" s="5"/>
      <c r="E199" s="257" t="s">
        <v>22</v>
      </c>
      <c r="F199" s="139">
        <v>111295.33759193492</v>
      </c>
      <c r="G199" s="139">
        <v>22630051.977026768</v>
      </c>
      <c r="H199" s="224">
        <f t="shared" si="49"/>
        <v>185492.22931989154</v>
      </c>
      <c r="I199" s="200"/>
      <c r="J199" s="233">
        <f t="shared" ref="J199:J262" si="50">I199*H199</f>
        <v>0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idden="1" x14ac:dyDescent="0.35">
      <c r="A200" s="982"/>
      <c r="B200" s="984"/>
      <c r="C200" s="5">
        <v>5.3</v>
      </c>
      <c r="D200" s="5"/>
      <c r="E200" s="257" t="s">
        <v>23</v>
      </c>
      <c r="F200" s="139">
        <v>127194.67153363989</v>
      </c>
      <c r="G200" s="139">
        <v>25862916.545173448</v>
      </c>
      <c r="H200" s="224">
        <f t="shared" si="49"/>
        <v>211991.11922273316</v>
      </c>
      <c r="I200" s="200"/>
      <c r="J200" s="233">
        <f t="shared" si="50"/>
        <v>0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5" hidden="1" thickBot="1" x14ac:dyDescent="0.4">
      <c r="A201" s="982"/>
      <c r="B201" s="984"/>
      <c r="C201" s="275">
        <v>5.4</v>
      </c>
      <c r="D201" s="275"/>
      <c r="E201" s="276" t="s">
        <v>24</v>
      </c>
      <c r="F201" s="277">
        <v>31798.667883409973</v>
      </c>
      <c r="G201" s="277">
        <v>6465729.1362933619</v>
      </c>
      <c r="H201" s="278">
        <f t="shared" si="49"/>
        <v>52997.779805683291</v>
      </c>
      <c r="I201" s="200"/>
      <c r="J201" s="233">
        <f t="shared" si="50"/>
        <v>0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5.65" hidden="1" customHeight="1" thickBot="1" x14ac:dyDescent="0.4">
      <c r="A202" s="982"/>
      <c r="B202" s="984"/>
      <c r="C202" s="1163" t="s">
        <v>589</v>
      </c>
      <c r="D202" s="1164"/>
      <c r="E202" s="1164"/>
      <c r="F202" s="281">
        <f>SUM(F177:F201)</f>
        <v>1176872.8506535129</v>
      </c>
      <c r="G202" s="281">
        <f>SUM(G177:G201)</f>
        <v>275056920.65067858</v>
      </c>
      <c r="H202" s="282">
        <f>SUM(H177:H201)</f>
        <v>2078698.82</v>
      </c>
      <c r="I202" s="247"/>
      <c r="J202" s="235">
        <f>SUM(J177:J201)</f>
        <v>0</v>
      </c>
      <c r="K202" s="235">
        <f>SUM(K177:K201)</f>
        <v>0</v>
      </c>
      <c r="L202" s="321"/>
      <c r="M202" s="321"/>
      <c r="N202" s="32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5.65" hidden="1" customHeight="1" x14ac:dyDescent="0.35">
      <c r="A203" s="982"/>
      <c r="B203" s="984"/>
      <c r="C203" s="1181" t="s">
        <v>591</v>
      </c>
      <c r="D203" s="1182"/>
      <c r="E203" s="1183"/>
      <c r="F203" s="279"/>
      <c r="G203" s="279"/>
      <c r="H203" s="280"/>
      <c r="I203" s="200"/>
      <c r="J203" s="233">
        <f t="shared" si="50"/>
        <v>0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idden="1" x14ac:dyDescent="0.35">
      <c r="A204" s="982"/>
      <c r="B204" s="984"/>
      <c r="C204" s="138">
        <v>1</v>
      </c>
      <c r="D204" s="138"/>
      <c r="E204" s="77" t="s">
        <v>29</v>
      </c>
      <c r="F204" s="12"/>
      <c r="G204" s="12"/>
      <c r="H204" s="210"/>
      <c r="I204" s="200"/>
      <c r="J204" s="233">
        <f t="shared" si="50"/>
        <v>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idden="1" x14ac:dyDescent="0.35">
      <c r="A205" s="982"/>
      <c r="B205" s="984"/>
      <c r="C205" s="138"/>
      <c r="D205" s="138"/>
      <c r="E205" s="257" t="s">
        <v>30</v>
      </c>
      <c r="F205" s="12">
        <v>217198.04803375417</v>
      </c>
      <c r="G205" s="12">
        <v>44163603.100196689</v>
      </c>
      <c r="H205" s="210">
        <v>361996.74672292365</v>
      </c>
      <c r="I205" s="200"/>
      <c r="J205" s="233">
        <f t="shared" si="50"/>
        <v>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58" hidden="1" x14ac:dyDescent="0.35">
      <c r="A206" s="982"/>
      <c r="B206" s="984"/>
      <c r="C206" s="138"/>
      <c r="D206" s="138"/>
      <c r="E206" s="257" t="s">
        <v>133</v>
      </c>
      <c r="F206" s="12">
        <v>0</v>
      </c>
      <c r="G206" s="12">
        <v>0</v>
      </c>
      <c r="H206" s="210">
        <v>0</v>
      </c>
      <c r="I206" s="200"/>
      <c r="J206" s="233">
        <f t="shared" si="50"/>
        <v>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29" hidden="1" x14ac:dyDescent="0.35">
      <c r="A207" s="982"/>
      <c r="B207" s="984"/>
      <c r="C207" s="138"/>
      <c r="D207" s="138"/>
      <c r="E207" s="257" t="s">
        <v>31</v>
      </c>
      <c r="F207" s="12">
        <v>397742.05230014829</v>
      </c>
      <c r="G207" s="12">
        <v>80874217.301030144</v>
      </c>
      <c r="H207" s="210">
        <v>662903.42050024704</v>
      </c>
      <c r="I207" s="200"/>
      <c r="J207" s="233">
        <f t="shared" si="50"/>
        <v>0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29" hidden="1" x14ac:dyDescent="0.35">
      <c r="A208" s="982"/>
      <c r="B208" s="984"/>
      <c r="C208" s="138"/>
      <c r="D208" s="138"/>
      <c r="E208" s="257" t="s">
        <v>134</v>
      </c>
      <c r="F208" s="12">
        <v>0</v>
      </c>
      <c r="G208" s="12">
        <v>0</v>
      </c>
      <c r="H208" s="210">
        <v>0</v>
      </c>
      <c r="I208" s="200"/>
      <c r="J208" s="233">
        <f t="shared" si="50"/>
        <v>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idden="1" x14ac:dyDescent="0.35">
      <c r="A209" s="982"/>
      <c r="B209" s="984"/>
      <c r="C209" s="138"/>
      <c r="D209" s="138"/>
      <c r="E209" s="257" t="s">
        <v>32</v>
      </c>
      <c r="F209" s="12">
        <v>554.93418218012698</v>
      </c>
      <c r="G209" s="12">
        <v>133184.20372323049</v>
      </c>
      <c r="H209" s="210">
        <v>991.60370258416128</v>
      </c>
      <c r="I209" s="200"/>
      <c r="J209" s="233">
        <f t="shared" si="50"/>
        <v>0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29" hidden="1" x14ac:dyDescent="0.35">
      <c r="A210" s="982"/>
      <c r="B210" s="984"/>
      <c r="C210" s="138"/>
      <c r="D210" s="138"/>
      <c r="E210" s="257" t="s">
        <v>135</v>
      </c>
      <c r="F210" s="12">
        <v>832.40127327019047</v>
      </c>
      <c r="G210" s="12">
        <v>199776.30558484572</v>
      </c>
      <c r="H210" s="210">
        <v>1487.405553876242</v>
      </c>
      <c r="I210" s="200"/>
      <c r="J210" s="233">
        <f t="shared" si="50"/>
        <v>0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29" hidden="1" x14ac:dyDescent="0.35">
      <c r="A211" s="982"/>
      <c r="B211" s="984"/>
      <c r="C211" s="138"/>
      <c r="D211" s="138"/>
      <c r="E211" s="257" t="s">
        <v>136</v>
      </c>
      <c r="F211" s="12"/>
      <c r="G211" s="12"/>
      <c r="H211" s="210">
        <v>0</v>
      </c>
      <c r="I211" s="200"/>
      <c r="J211" s="233">
        <f t="shared" si="50"/>
        <v>0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idden="1" x14ac:dyDescent="0.35">
      <c r="A212" s="982"/>
      <c r="B212" s="984"/>
      <c r="C212" s="9">
        <v>2</v>
      </c>
      <c r="D212" s="9"/>
      <c r="E212" s="257" t="s">
        <v>33</v>
      </c>
      <c r="F212" s="12"/>
      <c r="G212" s="12"/>
      <c r="H212" s="210">
        <v>0</v>
      </c>
      <c r="I212" s="200"/>
      <c r="J212" s="233">
        <f t="shared" si="50"/>
        <v>0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43.5" hidden="1" x14ac:dyDescent="0.35">
      <c r="A213" s="982"/>
      <c r="B213" s="984"/>
      <c r="C213" s="138"/>
      <c r="D213" s="138"/>
      <c r="E213" s="257" t="s">
        <v>34</v>
      </c>
      <c r="F213" s="12">
        <v>5527.1444545140657</v>
      </c>
      <c r="G213" s="12">
        <v>1123852.7057511935</v>
      </c>
      <c r="H213" s="210">
        <v>9211.9074241901108</v>
      </c>
      <c r="I213" s="200"/>
      <c r="J213" s="233">
        <f t="shared" si="50"/>
        <v>0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idden="1" x14ac:dyDescent="0.35">
      <c r="A214" s="982"/>
      <c r="B214" s="984"/>
      <c r="C214" s="9">
        <v>3</v>
      </c>
      <c r="D214" s="9"/>
      <c r="E214" s="77" t="s">
        <v>35</v>
      </c>
      <c r="F214" s="12"/>
      <c r="G214" s="12"/>
      <c r="H214" s="210">
        <v>0</v>
      </c>
      <c r="I214" s="200"/>
      <c r="J214" s="233">
        <f t="shared" si="50"/>
        <v>0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5" hidden="1" thickBot="1" x14ac:dyDescent="0.4">
      <c r="A215" s="982"/>
      <c r="B215" s="984"/>
      <c r="C215" s="283">
        <v>4</v>
      </c>
      <c r="D215" s="283"/>
      <c r="E215" s="276" t="s">
        <v>36</v>
      </c>
      <c r="F215" s="284">
        <v>287686.48565770721</v>
      </c>
      <c r="G215" s="284">
        <v>58496252.083733805</v>
      </c>
      <c r="H215" s="285">
        <v>479477.4760961787</v>
      </c>
      <c r="I215" s="200"/>
      <c r="J215" s="234">
        <f t="shared" si="50"/>
        <v>0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5" hidden="1" thickBot="1" x14ac:dyDescent="0.4">
      <c r="A216" s="982"/>
      <c r="B216" s="984"/>
      <c r="C216" s="1163" t="s">
        <v>590</v>
      </c>
      <c r="D216" s="1164"/>
      <c r="E216" s="1164"/>
      <c r="F216" s="286">
        <f>SUM(F205:F215)</f>
        <v>909541.06590157398</v>
      </c>
      <c r="G216" s="286">
        <f t="shared" ref="G216:K216" si="51">SUM(G205:G215)</f>
        <v>184990885.70001993</v>
      </c>
      <c r="H216" s="287">
        <f t="shared" si="51"/>
        <v>1516068.5599999998</v>
      </c>
      <c r="I216" s="247"/>
      <c r="J216" s="288">
        <f t="shared" si="51"/>
        <v>0</v>
      </c>
      <c r="K216" s="288">
        <f t="shared" si="51"/>
        <v>0</v>
      </c>
      <c r="L216" s="389"/>
      <c r="M216" s="389"/>
      <c r="N216" s="38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idden="1" x14ac:dyDescent="0.35">
      <c r="A217" s="982"/>
      <c r="B217" s="984"/>
      <c r="C217" s="1179" t="s">
        <v>38</v>
      </c>
      <c r="D217" s="1179"/>
      <c r="E217" s="1180"/>
      <c r="F217" s="279"/>
      <c r="G217" s="279"/>
      <c r="H217" s="280"/>
      <c r="I217" s="200"/>
      <c r="J217" s="233">
        <f t="shared" si="50"/>
        <v>0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idden="1" x14ac:dyDescent="0.35">
      <c r="A218" s="982"/>
      <c r="B218" s="984"/>
      <c r="C218" s="143">
        <v>1</v>
      </c>
      <c r="D218" s="143"/>
      <c r="E218" s="5" t="s">
        <v>39</v>
      </c>
      <c r="F218" s="139">
        <v>1319619.5832</v>
      </c>
      <c r="G218" s="37">
        <v>12447957.923999999</v>
      </c>
      <c r="H218" s="224">
        <f>F218+G218/305</f>
        <v>1360432.56</v>
      </c>
      <c r="I218" s="200"/>
      <c r="J218" s="233">
        <f t="shared" si="50"/>
        <v>0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idden="1" x14ac:dyDescent="0.35">
      <c r="A219" s="982"/>
      <c r="B219" s="984"/>
      <c r="C219" s="143">
        <v>2</v>
      </c>
      <c r="D219" s="143"/>
      <c r="E219" s="5" t="s">
        <v>40</v>
      </c>
      <c r="F219" s="139">
        <v>1043395.4919929794</v>
      </c>
      <c r="G219" s="139">
        <v>226897658.14214131</v>
      </c>
      <c r="H219" s="224">
        <f>F219+G219/305</f>
        <v>1787322.2400000002</v>
      </c>
      <c r="I219" s="200"/>
      <c r="J219" s="233">
        <f t="shared" si="50"/>
        <v>0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5" hidden="1" thickBot="1" x14ac:dyDescent="0.4">
      <c r="A220" s="982"/>
      <c r="B220" s="984"/>
      <c r="C220" s="1184" t="s">
        <v>592</v>
      </c>
      <c r="D220" s="1184"/>
      <c r="E220" s="1184"/>
      <c r="F220" s="290">
        <f>SUM(F218:F219)</f>
        <v>2363015.0751929795</v>
      </c>
      <c r="G220" s="290">
        <f t="shared" ref="G220:K220" si="52">SUM(G218:G219)</f>
        <v>239345616.06614131</v>
      </c>
      <c r="H220" s="291">
        <f t="shared" si="52"/>
        <v>3147754.8000000003</v>
      </c>
      <c r="I220" s="200"/>
      <c r="J220" s="234">
        <f t="shared" si="52"/>
        <v>0</v>
      </c>
      <c r="K220" s="234">
        <f t="shared" si="52"/>
        <v>0</v>
      </c>
      <c r="L220" s="321"/>
      <c r="M220" s="321"/>
      <c r="N220" s="32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idden="1" x14ac:dyDescent="0.35">
      <c r="A221" s="982"/>
      <c r="B221" s="984"/>
      <c r="C221" s="1173" t="s">
        <v>141</v>
      </c>
      <c r="D221" s="1174"/>
      <c r="E221" s="1174"/>
      <c r="F221" s="1174"/>
      <c r="G221" s="1174"/>
      <c r="H221" s="1175"/>
      <c r="I221" s="199"/>
      <c r="J221" s="236">
        <f t="shared" si="50"/>
        <v>0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idden="1" x14ac:dyDescent="0.35">
      <c r="A222" s="982"/>
      <c r="B222" s="984"/>
      <c r="C222" s="1170" t="s">
        <v>28</v>
      </c>
      <c r="D222" s="1171"/>
      <c r="E222" s="1172"/>
      <c r="F222" s="144"/>
      <c r="G222" s="12"/>
      <c r="H222" s="210"/>
      <c r="I222" s="200"/>
      <c r="J222" s="233">
        <f t="shared" si="50"/>
        <v>0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idden="1" x14ac:dyDescent="0.35">
      <c r="A223" s="982"/>
      <c r="B223" s="984"/>
      <c r="C223" s="1168" t="s">
        <v>29</v>
      </c>
      <c r="D223" s="1169"/>
      <c r="E223" s="1169"/>
      <c r="F223" s="12"/>
      <c r="G223" s="12"/>
      <c r="H223" s="210"/>
      <c r="I223" s="200"/>
      <c r="J223" s="233">
        <f t="shared" si="50"/>
        <v>0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idden="1" x14ac:dyDescent="0.35">
      <c r="A224" s="982"/>
      <c r="B224" s="984"/>
      <c r="C224" s="292"/>
      <c r="D224" s="257"/>
      <c r="E224" s="257" t="s">
        <v>30</v>
      </c>
      <c r="F224" s="12"/>
      <c r="G224" s="12"/>
      <c r="H224" s="210"/>
      <c r="I224" s="200"/>
      <c r="J224" s="233">
        <f t="shared" si="50"/>
        <v>0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44" hidden="1" thickBot="1" x14ac:dyDescent="0.4">
      <c r="A225" s="982"/>
      <c r="B225" s="984"/>
      <c r="C225" s="293"/>
      <c r="D225" s="276"/>
      <c r="E225" s="276" t="s">
        <v>137</v>
      </c>
      <c r="F225" s="284">
        <v>177531.16800000001</v>
      </c>
      <c r="G225" s="284">
        <v>36098004.159999996</v>
      </c>
      <c r="H225" s="285">
        <v>295885.28000000003</v>
      </c>
      <c r="I225" s="200"/>
      <c r="J225" s="233">
        <f t="shared" si="50"/>
        <v>0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5" hidden="1" thickBot="1" x14ac:dyDescent="0.4">
      <c r="A226" s="982"/>
      <c r="B226" s="984"/>
      <c r="C226" s="1163" t="s">
        <v>37</v>
      </c>
      <c r="D226" s="1164"/>
      <c r="E226" s="1164"/>
      <c r="F226" s="286">
        <f>SUM(F225)</f>
        <v>177531.16800000001</v>
      </c>
      <c r="G226" s="286">
        <f t="shared" ref="G226:K226" si="53">SUM(G225)</f>
        <v>36098004.159999996</v>
      </c>
      <c r="H226" s="287">
        <f t="shared" si="53"/>
        <v>295885.28000000003</v>
      </c>
      <c r="I226" s="247"/>
      <c r="J226" s="235">
        <f t="shared" si="53"/>
        <v>0</v>
      </c>
      <c r="K226" s="235">
        <f t="shared" si="53"/>
        <v>0</v>
      </c>
      <c r="L226" s="321"/>
      <c r="M226" s="321"/>
      <c r="N226" s="32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idden="1" x14ac:dyDescent="0.35">
      <c r="A227" s="982"/>
      <c r="B227" s="984"/>
      <c r="C227" s="1176" t="s">
        <v>38</v>
      </c>
      <c r="D227" s="1177"/>
      <c r="E227" s="1178"/>
      <c r="F227" s="279"/>
      <c r="G227" s="279"/>
      <c r="H227" s="280"/>
      <c r="I227" s="200"/>
      <c r="J227" s="233">
        <f t="shared" si="50"/>
        <v>0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idden="1" x14ac:dyDescent="0.35">
      <c r="A228" s="982"/>
      <c r="B228" s="984"/>
      <c r="C228" s="1168" t="s">
        <v>40</v>
      </c>
      <c r="D228" s="1169"/>
      <c r="E228" s="1169"/>
      <c r="F228" s="12"/>
      <c r="G228" s="12"/>
      <c r="H228" s="210"/>
      <c r="I228" s="200"/>
      <c r="J228" s="233">
        <f t="shared" si="50"/>
        <v>0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idden="1" x14ac:dyDescent="0.35">
      <c r="A229" s="982"/>
      <c r="B229" s="984"/>
      <c r="C229" s="292"/>
      <c r="D229" s="257"/>
      <c r="E229" s="146" t="s">
        <v>138</v>
      </c>
      <c r="F229" s="12">
        <v>330642.95981491136</v>
      </c>
      <c r="G229" s="12">
        <v>67230735.162365302</v>
      </c>
      <c r="H229" s="210">
        <v>551071.59969151893</v>
      </c>
      <c r="I229" s="200"/>
      <c r="J229" s="233">
        <f t="shared" si="50"/>
        <v>0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idden="1" x14ac:dyDescent="0.35">
      <c r="A230" s="982"/>
      <c r="B230" s="984"/>
      <c r="C230" s="292"/>
      <c r="D230" s="257"/>
      <c r="E230" s="147" t="s">
        <v>139</v>
      </c>
      <c r="F230" s="12">
        <v>135647.30173381756</v>
      </c>
      <c r="G230" s="12">
        <v>27581618.019209571</v>
      </c>
      <c r="H230" s="210">
        <v>226078.83622302927</v>
      </c>
      <c r="I230" s="200"/>
      <c r="J230" s="233">
        <f t="shared" si="50"/>
        <v>0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5" hidden="1" thickBot="1" x14ac:dyDescent="0.4">
      <c r="A231" s="982"/>
      <c r="B231" s="984"/>
      <c r="C231" s="293"/>
      <c r="D231" s="276"/>
      <c r="E231" s="289" t="s">
        <v>140</v>
      </c>
      <c r="F231" s="284">
        <v>32112.422451271093</v>
      </c>
      <c r="G231" s="284">
        <v>6529525.8984251227</v>
      </c>
      <c r="H231" s="285">
        <v>53520.704085451827</v>
      </c>
      <c r="I231" s="200"/>
      <c r="J231" s="233">
        <f t="shared" si="50"/>
        <v>0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5" hidden="1" thickBot="1" x14ac:dyDescent="0.4">
      <c r="A232" s="982"/>
      <c r="B232" s="984"/>
      <c r="C232" s="1163" t="s">
        <v>37</v>
      </c>
      <c r="D232" s="1164"/>
      <c r="E232" s="1164"/>
      <c r="F232" s="286">
        <f>SUM(F229:F231)</f>
        <v>498402.68400000001</v>
      </c>
      <c r="G232" s="286">
        <f t="shared" ref="G232:J232" si="54">SUM(G229:G231)</f>
        <v>101341879.08</v>
      </c>
      <c r="H232" s="287">
        <f t="shared" si="54"/>
        <v>830671.14</v>
      </c>
      <c r="I232" s="247"/>
      <c r="J232" s="288">
        <f t="shared" si="54"/>
        <v>0</v>
      </c>
      <c r="K232" s="288">
        <f t="shared" ref="K232" si="55">SUM(K229:K231)</f>
        <v>0</v>
      </c>
      <c r="L232" s="389"/>
      <c r="M232" s="389"/>
      <c r="N232" s="38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5" hidden="1" thickBot="1" x14ac:dyDescent="0.4">
      <c r="A233" s="982"/>
      <c r="B233" s="985"/>
      <c r="C233" s="1165" t="s">
        <v>131</v>
      </c>
      <c r="D233" s="1166"/>
      <c r="E233" s="1167"/>
      <c r="F233" s="33">
        <f>F232+F226+F220+F216+F202</f>
        <v>5125362.8437480666</v>
      </c>
      <c r="G233" s="33">
        <f>G232+G226+G220+G216+G202</f>
        <v>836833305.65683985</v>
      </c>
      <c r="H233" s="208">
        <f>H232+H226+H220+H216+H202</f>
        <v>7869078.6000000006</v>
      </c>
      <c r="I233" s="201"/>
      <c r="J233" s="238">
        <f>J232+J226+J220+J216+J202</f>
        <v>0</v>
      </c>
      <c r="K233" s="238">
        <f>K232+K226+K220+K216+K202</f>
        <v>0</v>
      </c>
      <c r="L233" s="385"/>
      <c r="M233" s="385"/>
      <c r="N233" s="38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5.5" hidden="1" customHeight="1" thickBot="1" x14ac:dyDescent="0.4">
      <c r="A234" s="982"/>
      <c r="B234" s="197"/>
      <c r="I234" s="20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4.5" hidden="1" customHeight="1" x14ac:dyDescent="0.35">
      <c r="A235" s="982"/>
      <c r="B235" s="1026" t="s">
        <v>565</v>
      </c>
      <c r="C235" s="63">
        <v>2</v>
      </c>
      <c r="D235" s="63"/>
      <c r="E235" s="64" t="s">
        <v>142</v>
      </c>
      <c r="F235" s="65"/>
      <c r="G235" s="65"/>
      <c r="H235" s="225"/>
      <c r="I235" s="199"/>
      <c r="J235" s="198">
        <f t="shared" si="50"/>
        <v>0</v>
      </c>
      <c r="K235" s="324"/>
      <c r="L235" s="19"/>
      <c r="M235" s="19"/>
      <c r="N235" s="19"/>
      <c r="O235" s="32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4.5" hidden="1" customHeight="1" x14ac:dyDescent="0.35">
      <c r="A236" s="982"/>
      <c r="B236" s="1027"/>
      <c r="C236" s="13">
        <v>2.1</v>
      </c>
      <c r="D236" s="13"/>
      <c r="E236" s="24" t="s">
        <v>143</v>
      </c>
      <c r="F236" s="40"/>
      <c r="G236" s="40"/>
      <c r="H236" s="41"/>
      <c r="I236" s="200"/>
      <c r="J236" s="73">
        <f t="shared" si="50"/>
        <v>0</v>
      </c>
      <c r="K236" s="325"/>
      <c r="L236" s="19"/>
      <c r="M236" s="19"/>
      <c r="N236" s="19"/>
      <c r="O236" s="32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58" hidden="1" x14ac:dyDescent="0.35">
      <c r="A237" s="982"/>
      <c r="B237" s="1027"/>
      <c r="C237" s="43" t="s">
        <v>144</v>
      </c>
      <c r="D237" s="43"/>
      <c r="E237" s="5" t="s">
        <v>98</v>
      </c>
      <c r="F237" s="12">
        <v>248700.09599999996</v>
      </c>
      <c r="G237" s="12">
        <v>50569019.519999996</v>
      </c>
      <c r="H237" s="210">
        <v>414500.15999999992</v>
      </c>
      <c r="I237" s="200"/>
      <c r="J237" s="73">
        <f t="shared" si="50"/>
        <v>0</v>
      </c>
      <c r="K237" s="325">
        <f>H237</f>
        <v>414500.15999999992</v>
      </c>
      <c r="L237" s="19"/>
      <c r="M237" s="19"/>
      <c r="N237" s="19"/>
      <c r="O237" s="32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16" hidden="1" x14ac:dyDescent="0.35">
      <c r="A238" s="982"/>
      <c r="B238" s="1027"/>
      <c r="C238" s="43" t="s">
        <v>145</v>
      </c>
      <c r="D238" s="43"/>
      <c r="E238" s="5" t="s">
        <v>146</v>
      </c>
      <c r="F238" s="12">
        <v>159000</v>
      </c>
      <c r="G238" s="12">
        <v>32330000</v>
      </c>
      <c r="H238" s="210">
        <v>265000</v>
      </c>
      <c r="I238" s="200"/>
      <c r="J238" s="73">
        <f t="shared" si="50"/>
        <v>0</v>
      </c>
      <c r="K238" s="325">
        <f t="shared" ref="K238:K256" si="56">H238</f>
        <v>265000</v>
      </c>
      <c r="L238" s="19"/>
      <c r="M238" s="19"/>
      <c r="N238" s="19"/>
      <c r="O238" s="32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87" hidden="1" x14ac:dyDescent="0.35">
      <c r="A239" s="982"/>
      <c r="B239" s="1027"/>
      <c r="C239" s="43" t="s">
        <v>147</v>
      </c>
      <c r="D239" s="43"/>
      <c r="E239" s="5" t="s">
        <v>49</v>
      </c>
      <c r="F239" s="12">
        <v>381600</v>
      </c>
      <c r="G239" s="12">
        <v>77592000</v>
      </c>
      <c r="H239" s="210">
        <v>636000</v>
      </c>
      <c r="I239" s="200"/>
      <c r="J239" s="73">
        <f t="shared" si="50"/>
        <v>0</v>
      </c>
      <c r="K239" s="325">
        <f t="shared" si="56"/>
        <v>636000</v>
      </c>
      <c r="L239" s="19"/>
      <c r="M239" s="19"/>
      <c r="N239" s="19"/>
      <c r="O239" s="32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idden="1" x14ac:dyDescent="0.35">
      <c r="A240" s="982"/>
      <c r="B240" s="1027"/>
      <c r="C240" s="43" t="s">
        <v>148</v>
      </c>
      <c r="D240" s="43"/>
      <c r="E240" s="5" t="s">
        <v>51</v>
      </c>
      <c r="F240" s="12">
        <v>144000</v>
      </c>
      <c r="G240" s="12">
        <v>29280000</v>
      </c>
      <c r="H240" s="210">
        <v>240000</v>
      </c>
      <c r="I240" s="200"/>
      <c r="J240" s="73">
        <f t="shared" si="50"/>
        <v>0</v>
      </c>
      <c r="K240" s="325">
        <f t="shared" si="56"/>
        <v>240000</v>
      </c>
      <c r="L240" s="19"/>
      <c r="M240" s="19"/>
      <c r="N240" s="19"/>
      <c r="O240" s="32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29" hidden="1" x14ac:dyDescent="0.35">
      <c r="A241" s="982"/>
      <c r="B241" s="1027"/>
      <c r="C241" s="43" t="s">
        <v>149</v>
      </c>
      <c r="D241" s="43"/>
      <c r="E241" s="5" t="s">
        <v>53</v>
      </c>
      <c r="F241" s="12">
        <v>144000</v>
      </c>
      <c r="G241" s="12">
        <v>29280000</v>
      </c>
      <c r="H241" s="210">
        <v>240000</v>
      </c>
      <c r="I241" s="200"/>
      <c r="J241" s="73">
        <f t="shared" si="50"/>
        <v>0</v>
      </c>
      <c r="K241" s="325">
        <f t="shared" si="56"/>
        <v>240000</v>
      </c>
      <c r="L241" s="19"/>
      <c r="M241" s="19"/>
      <c r="N241" s="19"/>
      <c r="O241" s="32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29" hidden="1" x14ac:dyDescent="0.35">
      <c r="A242" s="982"/>
      <c r="B242" s="1027"/>
      <c r="C242" s="43" t="s">
        <v>150</v>
      </c>
      <c r="D242" s="43"/>
      <c r="E242" s="5" t="s">
        <v>55</v>
      </c>
      <c r="F242" s="12">
        <v>57600</v>
      </c>
      <c r="G242" s="12">
        <v>11712000</v>
      </c>
      <c r="H242" s="210">
        <v>96000</v>
      </c>
      <c r="I242" s="200"/>
      <c r="J242" s="73">
        <f t="shared" si="50"/>
        <v>0</v>
      </c>
      <c r="K242" s="325">
        <f t="shared" si="56"/>
        <v>96000</v>
      </c>
      <c r="L242" s="19"/>
      <c r="M242" s="19"/>
      <c r="N242" s="19"/>
      <c r="O242" s="32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idden="1" x14ac:dyDescent="0.35">
      <c r="A243" s="982"/>
      <c r="B243" s="1027"/>
      <c r="C243" s="75"/>
      <c r="D243" s="75"/>
      <c r="E243" s="26" t="s">
        <v>151</v>
      </c>
      <c r="F243" s="20">
        <f>SUM(F237:F242)</f>
        <v>1134900.0959999999</v>
      </c>
      <c r="G243" s="20">
        <f t="shared" ref="G243:K243" si="57">SUM(G237:G242)</f>
        <v>230763019.51999998</v>
      </c>
      <c r="H243" s="211">
        <f t="shared" si="57"/>
        <v>1891500.16</v>
      </c>
      <c r="I243" s="200"/>
      <c r="J243" s="211">
        <f t="shared" si="57"/>
        <v>0</v>
      </c>
      <c r="K243" s="332">
        <f t="shared" si="57"/>
        <v>1891500.16</v>
      </c>
      <c r="L243" s="319"/>
      <c r="M243" s="319"/>
      <c r="N243" s="319"/>
      <c r="O243" s="32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29" hidden="1" x14ac:dyDescent="0.35">
      <c r="A244" s="982"/>
      <c r="B244" s="1027"/>
      <c r="C244" s="13">
        <v>2.2000000000000002</v>
      </c>
      <c r="D244" s="13"/>
      <c r="E244" s="24" t="s">
        <v>152</v>
      </c>
      <c r="F244" s="40"/>
      <c r="G244" s="40"/>
      <c r="H244" s="41"/>
      <c r="I244" s="200"/>
      <c r="J244" s="73">
        <f t="shared" si="50"/>
        <v>0</v>
      </c>
      <c r="K244" s="325">
        <f t="shared" si="56"/>
        <v>0</v>
      </c>
      <c r="L244" s="19"/>
      <c r="M244" s="19"/>
      <c r="N244" s="19"/>
      <c r="O244" s="32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87" hidden="1" x14ac:dyDescent="0.35">
      <c r="A245" s="982"/>
      <c r="B245" s="1027"/>
      <c r="C245" s="43" t="s">
        <v>153</v>
      </c>
      <c r="D245" s="43"/>
      <c r="E245" s="9" t="s">
        <v>154</v>
      </c>
      <c r="F245" s="11">
        <v>248700.09599999996</v>
      </c>
      <c r="G245" s="14">
        <v>50569019.519999996</v>
      </c>
      <c r="H245" s="226">
        <v>414500.15999999992</v>
      </c>
      <c r="I245" s="200"/>
      <c r="J245" s="73">
        <f t="shared" si="50"/>
        <v>0</v>
      </c>
      <c r="K245" s="325">
        <f t="shared" si="56"/>
        <v>414500.15999999992</v>
      </c>
      <c r="L245" s="19"/>
      <c r="M245" s="19"/>
      <c r="N245" s="19"/>
      <c r="O245" s="32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16" hidden="1" x14ac:dyDescent="0.35">
      <c r="A246" s="982"/>
      <c r="B246" s="1027"/>
      <c r="C246" s="43" t="s">
        <v>155</v>
      </c>
      <c r="D246" s="43"/>
      <c r="E246" s="5" t="s">
        <v>146</v>
      </c>
      <c r="F246" s="11">
        <v>159000</v>
      </c>
      <c r="G246" s="14">
        <v>32330000</v>
      </c>
      <c r="H246" s="226">
        <v>265000</v>
      </c>
      <c r="I246" s="200"/>
      <c r="J246" s="73">
        <f t="shared" si="50"/>
        <v>0</v>
      </c>
      <c r="K246" s="325">
        <f t="shared" si="56"/>
        <v>265000</v>
      </c>
      <c r="L246" s="19"/>
      <c r="M246" s="19"/>
      <c r="N246" s="19"/>
      <c r="O246" s="32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87" hidden="1" x14ac:dyDescent="0.35">
      <c r="A247" s="982"/>
      <c r="B247" s="1027"/>
      <c r="C247" s="43" t="s">
        <v>156</v>
      </c>
      <c r="D247" s="43"/>
      <c r="E247" s="5" t="s">
        <v>49</v>
      </c>
      <c r="F247" s="11">
        <v>381600</v>
      </c>
      <c r="G247" s="14">
        <v>77592000</v>
      </c>
      <c r="H247" s="226">
        <v>636000</v>
      </c>
      <c r="I247" s="200"/>
      <c r="J247" s="73">
        <f t="shared" si="50"/>
        <v>0</v>
      </c>
      <c r="K247" s="325">
        <f t="shared" si="56"/>
        <v>636000</v>
      </c>
      <c r="L247" s="19"/>
      <c r="M247" s="19"/>
      <c r="N247" s="19"/>
      <c r="O247" s="32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idden="1" x14ac:dyDescent="0.35">
      <c r="A248" s="982"/>
      <c r="B248" s="1027"/>
      <c r="C248" s="43" t="s">
        <v>157</v>
      </c>
      <c r="D248" s="43"/>
      <c r="E248" s="5" t="s">
        <v>51</v>
      </c>
      <c r="F248" s="11">
        <v>144000</v>
      </c>
      <c r="G248" s="14">
        <v>29280000</v>
      </c>
      <c r="H248" s="226">
        <v>240000</v>
      </c>
      <c r="I248" s="200"/>
      <c r="J248" s="73">
        <f t="shared" si="50"/>
        <v>0</v>
      </c>
      <c r="K248" s="325">
        <f t="shared" si="56"/>
        <v>240000</v>
      </c>
      <c r="L248" s="19"/>
      <c r="M248" s="19"/>
      <c r="N248" s="19"/>
      <c r="O248" s="32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29" hidden="1" x14ac:dyDescent="0.35">
      <c r="A249" s="982"/>
      <c r="B249" s="1027"/>
      <c r="C249" s="43" t="s">
        <v>158</v>
      </c>
      <c r="D249" s="43"/>
      <c r="E249" s="5" t="s">
        <v>53</v>
      </c>
      <c r="F249" s="11">
        <v>144000</v>
      </c>
      <c r="G249" s="14">
        <v>29280000</v>
      </c>
      <c r="H249" s="226">
        <v>240000</v>
      </c>
      <c r="I249" s="200"/>
      <c r="J249" s="73">
        <f t="shared" si="50"/>
        <v>0</v>
      </c>
      <c r="K249" s="325">
        <f t="shared" si="56"/>
        <v>240000</v>
      </c>
      <c r="L249" s="19"/>
      <c r="M249" s="19"/>
      <c r="N249" s="19"/>
      <c r="O249" s="32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29" hidden="1" x14ac:dyDescent="0.35">
      <c r="A250" s="982"/>
      <c r="B250" s="1027"/>
      <c r="C250" s="43" t="s">
        <v>159</v>
      </c>
      <c r="D250" s="43"/>
      <c r="E250" s="5" t="s">
        <v>60</v>
      </c>
      <c r="F250" s="46"/>
      <c r="G250" s="49"/>
      <c r="H250" s="226">
        <v>0</v>
      </c>
      <c r="I250" s="200"/>
      <c r="J250" s="73">
        <f t="shared" si="50"/>
        <v>0</v>
      </c>
      <c r="K250" s="325">
        <f t="shared" si="56"/>
        <v>0</v>
      </c>
      <c r="L250" s="19"/>
      <c r="M250" s="19"/>
      <c r="N250" s="19"/>
      <c r="O250" s="32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idden="1" x14ac:dyDescent="0.35">
      <c r="A251" s="982"/>
      <c r="B251" s="1027"/>
      <c r="C251" s="43" t="s">
        <v>160</v>
      </c>
      <c r="D251" s="43"/>
      <c r="E251" s="44" t="s">
        <v>61</v>
      </c>
      <c r="F251" s="11">
        <v>27516.671999999995</v>
      </c>
      <c r="G251" s="14">
        <v>5595056.6399999997</v>
      </c>
      <c r="H251" s="226">
        <v>45861.119999999995</v>
      </c>
      <c r="I251" s="200"/>
      <c r="J251" s="73">
        <f t="shared" si="50"/>
        <v>0</v>
      </c>
      <c r="K251" s="325">
        <f t="shared" si="56"/>
        <v>45861.119999999995</v>
      </c>
      <c r="L251" s="19"/>
      <c r="M251" s="19"/>
      <c r="N251" s="19"/>
      <c r="O251" s="32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72.5" hidden="1" x14ac:dyDescent="0.35">
      <c r="A252" s="982"/>
      <c r="B252" s="1027"/>
      <c r="C252" s="43" t="s">
        <v>161</v>
      </c>
      <c r="D252" s="43"/>
      <c r="E252" s="44" t="s">
        <v>62</v>
      </c>
      <c r="F252" s="11">
        <v>13758.335999999998</v>
      </c>
      <c r="G252" s="14">
        <v>2797528.32</v>
      </c>
      <c r="H252" s="226">
        <v>22930.559999999998</v>
      </c>
      <c r="I252" s="200"/>
      <c r="J252" s="73">
        <f t="shared" si="50"/>
        <v>0</v>
      </c>
      <c r="K252" s="325">
        <f t="shared" si="56"/>
        <v>22930.559999999998</v>
      </c>
      <c r="L252" s="19"/>
      <c r="M252" s="19"/>
      <c r="N252" s="19"/>
      <c r="O252" s="32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29" hidden="1" x14ac:dyDescent="0.35">
      <c r="A253" s="982"/>
      <c r="B253" s="1027"/>
      <c r="C253" s="43" t="s">
        <v>162</v>
      </c>
      <c r="D253" s="43"/>
      <c r="E253" s="44" t="s">
        <v>63</v>
      </c>
      <c r="F253" s="11">
        <v>13758.335999999998</v>
      </c>
      <c r="G253" s="14">
        <v>2797528.32</v>
      </c>
      <c r="H253" s="226">
        <v>22930.559999999998</v>
      </c>
      <c r="I253" s="200"/>
      <c r="J253" s="73">
        <f t="shared" si="50"/>
        <v>0</v>
      </c>
      <c r="K253" s="325">
        <f t="shared" si="56"/>
        <v>22930.559999999998</v>
      </c>
      <c r="L253" s="19"/>
      <c r="M253" s="19"/>
      <c r="N253" s="19"/>
      <c r="O253" s="32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29" hidden="1" x14ac:dyDescent="0.35">
      <c r="A254" s="982"/>
      <c r="B254" s="1027"/>
      <c r="C254" s="43" t="s">
        <v>163</v>
      </c>
      <c r="D254" s="43"/>
      <c r="E254" s="44" t="s">
        <v>64</v>
      </c>
      <c r="F254" s="11">
        <v>13758.335999999998</v>
      </c>
      <c r="G254" s="14">
        <v>2797528.32</v>
      </c>
      <c r="H254" s="226">
        <v>22930.559999999998</v>
      </c>
      <c r="I254" s="200"/>
      <c r="J254" s="73">
        <f t="shared" si="50"/>
        <v>0</v>
      </c>
      <c r="K254" s="325">
        <f t="shared" si="56"/>
        <v>22930.559999999998</v>
      </c>
      <c r="L254" s="19"/>
      <c r="M254" s="19"/>
      <c r="N254" s="19"/>
      <c r="O254" s="32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29" hidden="1" x14ac:dyDescent="0.35">
      <c r="A255" s="982"/>
      <c r="B255" s="1027"/>
      <c r="C255" s="43" t="s">
        <v>164</v>
      </c>
      <c r="D255" s="43"/>
      <c r="E255" s="45" t="s">
        <v>65</v>
      </c>
      <c r="F255" s="11">
        <v>13758.335999999999</v>
      </c>
      <c r="G255" s="14">
        <v>2797528.3200000003</v>
      </c>
      <c r="H255" s="226">
        <v>22930.559999999998</v>
      </c>
      <c r="I255" s="200"/>
      <c r="J255" s="73">
        <f t="shared" si="50"/>
        <v>0</v>
      </c>
      <c r="K255" s="325">
        <f t="shared" si="56"/>
        <v>22930.559999999998</v>
      </c>
      <c r="L255" s="19"/>
      <c r="M255" s="19"/>
      <c r="N255" s="19"/>
      <c r="O255" s="32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29" hidden="1" x14ac:dyDescent="0.35">
      <c r="A256" s="982"/>
      <c r="B256" s="1027"/>
      <c r="C256" s="43" t="s">
        <v>165</v>
      </c>
      <c r="D256" s="43"/>
      <c r="E256" s="5" t="s">
        <v>66</v>
      </c>
      <c r="F256" s="11">
        <v>57600</v>
      </c>
      <c r="G256" s="14">
        <v>11712000</v>
      </c>
      <c r="H256" s="226">
        <v>96000</v>
      </c>
      <c r="I256" s="200"/>
      <c r="J256" s="73">
        <f t="shared" si="50"/>
        <v>0</v>
      </c>
      <c r="K256" s="325">
        <f t="shared" si="56"/>
        <v>96000</v>
      </c>
      <c r="L256" s="19"/>
      <c r="M256" s="19"/>
      <c r="N256" s="19"/>
      <c r="O256" s="32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idden="1" x14ac:dyDescent="0.35">
      <c r="A257" s="982"/>
      <c r="B257" s="1027"/>
      <c r="C257" s="42"/>
      <c r="D257" s="42"/>
      <c r="E257" s="26" t="s">
        <v>151</v>
      </c>
      <c r="F257" s="47">
        <f>SUM(F245:F256)</f>
        <v>1217450.1119999995</v>
      </c>
      <c r="G257" s="47">
        <f t="shared" ref="G257:K257" si="58">SUM(G245:G256)</f>
        <v>247548189.43999994</v>
      </c>
      <c r="H257" s="227">
        <f t="shared" si="58"/>
        <v>2029083.52</v>
      </c>
      <c r="I257" s="200"/>
      <c r="J257" s="73">
        <f t="shared" si="58"/>
        <v>0</v>
      </c>
      <c r="K257" s="340">
        <f t="shared" si="58"/>
        <v>2029083.52</v>
      </c>
      <c r="L257" s="390"/>
      <c r="M257" s="390"/>
      <c r="N257" s="390"/>
      <c r="O257" s="32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idden="1" x14ac:dyDescent="0.35">
      <c r="A258" s="982"/>
      <c r="B258" s="1027"/>
      <c r="C258" s="75"/>
      <c r="D258" s="75"/>
      <c r="E258" s="77"/>
      <c r="F258" s="12"/>
      <c r="G258" s="12"/>
      <c r="H258" s="210"/>
      <c r="I258" s="200"/>
      <c r="J258" s="73">
        <f t="shared" si="50"/>
        <v>0</v>
      </c>
      <c r="K258" s="325"/>
      <c r="L258" s="19"/>
      <c r="M258" s="19"/>
      <c r="N258" s="19"/>
      <c r="O258" s="32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idden="1" x14ac:dyDescent="0.35">
      <c r="A259" s="982"/>
      <c r="B259" s="1027"/>
      <c r="C259" s="13">
        <v>2.2999999999999998</v>
      </c>
      <c r="D259" s="13"/>
      <c r="E259" s="15" t="s">
        <v>166</v>
      </c>
      <c r="F259" s="38"/>
      <c r="G259" s="38"/>
      <c r="H259" s="39"/>
      <c r="I259" s="200"/>
      <c r="J259" s="73">
        <f t="shared" si="50"/>
        <v>0</v>
      </c>
      <c r="K259" s="325"/>
      <c r="L259" s="19"/>
      <c r="M259" s="19"/>
      <c r="N259" s="19"/>
      <c r="O259" s="32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58" hidden="1" x14ac:dyDescent="0.35">
      <c r="A260" s="982"/>
      <c r="B260" s="1027"/>
      <c r="C260" s="42" t="s">
        <v>167</v>
      </c>
      <c r="D260" s="42"/>
      <c r="E260" s="9" t="s">
        <v>168</v>
      </c>
      <c r="F260" s="12">
        <v>196887.57599999997</v>
      </c>
      <c r="G260" s="12">
        <v>40033807.119999997</v>
      </c>
      <c r="H260" s="210">
        <v>328145.95999999996</v>
      </c>
      <c r="I260" s="200"/>
      <c r="J260" s="73">
        <f t="shared" si="50"/>
        <v>0</v>
      </c>
      <c r="K260" s="341">
        <v>328145.95999999996</v>
      </c>
      <c r="L260" s="391"/>
      <c r="M260" s="391"/>
      <c r="N260" s="391"/>
      <c r="O260" s="32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16" hidden="1" x14ac:dyDescent="0.35">
      <c r="A261" s="982"/>
      <c r="B261" s="1027"/>
      <c r="C261" s="42" t="s">
        <v>169</v>
      </c>
      <c r="D261" s="42"/>
      <c r="E261" s="5" t="s">
        <v>146</v>
      </c>
      <c r="F261" s="12">
        <v>159000</v>
      </c>
      <c r="G261" s="12">
        <v>32330000</v>
      </c>
      <c r="H261" s="210">
        <v>265000</v>
      </c>
      <c r="I261" s="200"/>
      <c r="J261" s="73">
        <f t="shared" si="50"/>
        <v>0</v>
      </c>
      <c r="K261" s="341">
        <v>328145.95999999996</v>
      </c>
      <c r="L261" s="391"/>
      <c r="M261" s="391"/>
      <c r="N261" s="391"/>
      <c r="O261" s="32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87" hidden="1" x14ac:dyDescent="0.35">
      <c r="A262" s="982"/>
      <c r="B262" s="1027"/>
      <c r="C262" s="42" t="s">
        <v>170</v>
      </c>
      <c r="D262" s="42"/>
      <c r="E262" s="5" t="s">
        <v>49</v>
      </c>
      <c r="F262" s="12">
        <v>302100</v>
      </c>
      <c r="G262" s="12">
        <v>61427000</v>
      </c>
      <c r="H262" s="210">
        <v>503500</v>
      </c>
      <c r="I262" s="200"/>
      <c r="J262" s="73">
        <f t="shared" si="50"/>
        <v>0</v>
      </c>
      <c r="K262" s="341">
        <v>328145.95999999996</v>
      </c>
      <c r="L262" s="391"/>
      <c r="M262" s="391"/>
      <c r="N262" s="391"/>
      <c r="O262" s="32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idden="1" x14ac:dyDescent="0.35">
      <c r="A263" s="982"/>
      <c r="B263" s="1027"/>
      <c r="C263" s="42" t="s">
        <v>171</v>
      </c>
      <c r="D263" s="42"/>
      <c r="E263" s="5" t="s">
        <v>51</v>
      </c>
      <c r="F263" s="12">
        <v>114000</v>
      </c>
      <c r="G263" s="12">
        <v>23180000</v>
      </c>
      <c r="H263" s="210">
        <v>190000</v>
      </c>
      <c r="I263" s="200"/>
      <c r="J263" s="73">
        <f t="shared" ref="J263:J308" si="59">I263*H263</f>
        <v>0</v>
      </c>
      <c r="K263" s="341">
        <v>328145.95999999996</v>
      </c>
      <c r="L263" s="391"/>
      <c r="M263" s="391"/>
      <c r="N263" s="391"/>
      <c r="O263" s="32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29" hidden="1" x14ac:dyDescent="0.35">
      <c r="A264" s="982"/>
      <c r="B264" s="1027"/>
      <c r="C264" s="42" t="s">
        <v>172</v>
      </c>
      <c r="D264" s="42"/>
      <c r="E264" s="5" t="s">
        <v>53</v>
      </c>
      <c r="F264" s="12">
        <v>114000</v>
      </c>
      <c r="G264" s="12">
        <v>23180000</v>
      </c>
      <c r="H264" s="210">
        <v>190000</v>
      </c>
      <c r="I264" s="200"/>
      <c r="J264" s="73">
        <f t="shared" si="59"/>
        <v>0</v>
      </c>
      <c r="K264" s="341">
        <v>328145.95999999996</v>
      </c>
      <c r="L264" s="391"/>
      <c r="M264" s="391"/>
      <c r="N264" s="391"/>
      <c r="O264" s="32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29" hidden="1" x14ac:dyDescent="0.35">
      <c r="A265" s="982"/>
      <c r="B265" s="1027"/>
      <c r="C265" s="42" t="s">
        <v>173</v>
      </c>
      <c r="D265" s="42"/>
      <c r="E265" s="5" t="s">
        <v>82</v>
      </c>
      <c r="F265" s="12">
        <v>45600</v>
      </c>
      <c r="G265" s="12">
        <v>9272000</v>
      </c>
      <c r="H265" s="210">
        <v>76000</v>
      </c>
      <c r="I265" s="200"/>
      <c r="J265" s="73">
        <f t="shared" si="59"/>
        <v>0</v>
      </c>
      <c r="K265" s="341">
        <v>328145.95999999996</v>
      </c>
      <c r="L265" s="391"/>
      <c r="M265" s="391"/>
      <c r="N265" s="391"/>
      <c r="O265" s="32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idden="1" x14ac:dyDescent="0.35">
      <c r="A266" s="982"/>
      <c r="B266" s="1027"/>
      <c r="C266" s="42"/>
      <c r="D266" s="42"/>
      <c r="E266" s="26" t="s">
        <v>151</v>
      </c>
      <c r="F266" s="20">
        <f>SUM(F260:F265)</f>
        <v>931587.576</v>
      </c>
      <c r="G266" s="20">
        <f t="shared" ref="G266:K266" si="60">SUM(G260:G265)</f>
        <v>189422807.12</v>
      </c>
      <c r="H266" s="211">
        <f t="shared" si="60"/>
        <v>1552645.96</v>
      </c>
      <c r="I266" s="200"/>
      <c r="J266" s="321">
        <f t="shared" si="60"/>
        <v>0</v>
      </c>
      <c r="K266" s="332">
        <f t="shared" si="60"/>
        <v>1968875.7599999998</v>
      </c>
      <c r="L266" s="319"/>
      <c r="M266" s="319"/>
      <c r="N266" s="319"/>
      <c r="O266" s="32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idden="1" x14ac:dyDescent="0.35">
      <c r="A267" s="982"/>
      <c r="B267" s="1027"/>
      <c r="C267" s="13">
        <v>2.4</v>
      </c>
      <c r="D267" s="13"/>
      <c r="E267" s="15" t="s">
        <v>83</v>
      </c>
      <c r="F267" s="38"/>
      <c r="G267" s="38"/>
      <c r="H267" s="39"/>
      <c r="I267" s="200"/>
      <c r="J267" s="73">
        <f t="shared" si="59"/>
        <v>0</v>
      </c>
      <c r="K267" s="325"/>
      <c r="L267" s="19"/>
      <c r="M267" s="19"/>
      <c r="N267" s="19"/>
      <c r="O267" s="32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87" hidden="1" x14ac:dyDescent="0.35">
      <c r="A268" s="982"/>
      <c r="B268" s="1027"/>
      <c r="C268" s="42" t="s">
        <v>174</v>
      </c>
      <c r="D268" s="42"/>
      <c r="E268" s="9" t="s">
        <v>175</v>
      </c>
      <c r="F268" s="11">
        <v>196887.57599999997</v>
      </c>
      <c r="G268" s="14">
        <v>40033807.119999997</v>
      </c>
      <c r="H268" s="226">
        <v>328145.95999999996</v>
      </c>
      <c r="I268" s="200"/>
      <c r="J268" s="73">
        <f t="shared" si="59"/>
        <v>0</v>
      </c>
      <c r="K268" s="325">
        <f>H268</f>
        <v>328145.95999999996</v>
      </c>
      <c r="L268" s="19"/>
      <c r="M268" s="19"/>
      <c r="N268" s="19"/>
      <c r="O268" s="32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87" hidden="1" x14ac:dyDescent="0.35">
      <c r="A269" s="982"/>
      <c r="B269" s="1027"/>
      <c r="C269" s="42" t="s">
        <v>176</v>
      </c>
      <c r="D269" s="42"/>
      <c r="E269" s="5" t="s">
        <v>49</v>
      </c>
      <c r="F269" s="11">
        <v>302100</v>
      </c>
      <c r="G269" s="14">
        <v>61427000</v>
      </c>
      <c r="H269" s="226">
        <v>503500</v>
      </c>
      <c r="I269" s="200"/>
      <c r="J269" s="73">
        <f t="shared" si="59"/>
        <v>0</v>
      </c>
      <c r="K269" s="325">
        <f t="shared" ref="K269:K279" si="61">H269</f>
        <v>503500</v>
      </c>
      <c r="L269" s="19"/>
      <c r="M269" s="19"/>
      <c r="N269" s="19"/>
      <c r="O269" s="32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16" hidden="1" x14ac:dyDescent="0.35">
      <c r="A270" s="982"/>
      <c r="B270" s="1027"/>
      <c r="C270" s="42" t="s">
        <v>177</v>
      </c>
      <c r="D270" s="42"/>
      <c r="E270" s="5" t="s">
        <v>146</v>
      </c>
      <c r="F270" s="11"/>
      <c r="G270" s="14"/>
      <c r="H270" s="226">
        <v>0</v>
      </c>
      <c r="I270" s="200"/>
      <c r="J270" s="73">
        <f t="shared" si="59"/>
        <v>0</v>
      </c>
      <c r="K270" s="325">
        <f t="shared" si="61"/>
        <v>0</v>
      </c>
      <c r="L270" s="19"/>
      <c r="M270" s="19"/>
      <c r="N270" s="19"/>
      <c r="O270" s="32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idden="1" x14ac:dyDescent="0.35">
      <c r="A271" s="982"/>
      <c r="B271" s="1027"/>
      <c r="C271" s="42" t="s">
        <v>177</v>
      </c>
      <c r="D271" s="42"/>
      <c r="E271" s="5" t="s">
        <v>51</v>
      </c>
      <c r="F271" s="11">
        <v>114000</v>
      </c>
      <c r="G271" s="14">
        <v>23180000</v>
      </c>
      <c r="H271" s="226">
        <v>190000</v>
      </c>
      <c r="I271" s="200"/>
      <c r="J271" s="73">
        <f t="shared" si="59"/>
        <v>0</v>
      </c>
      <c r="K271" s="325">
        <f t="shared" si="61"/>
        <v>190000</v>
      </c>
      <c r="L271" s="19"/>
      <c r="M271" s="19"/>
      <c r="N271" s="19"/>
      <c r="O271" s="32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29" hidden="1" x14ac:dyDescent="0.35">
      <c r="A272" s="982"/>
      <c r="B272" s="1027"/>
      <c r="C272" s="42" t="s">
        <v>178</v>
      </c>
      <c r="D272" s="42"/>
      <c r="E272" s="5" t="s">
        <v>53</v>
      </c>
      <c r="F272" s="11">
        <v>114000</v>
      </c>
      <c r="G272" s="14">
        <v>23180000</v>
      </c>
      <c r="H272" s="226">
        <v>190000</v>
      </c>
      <c r="I272" s="200"/>
      <c r="J272" s="73">
        <f t="shared" si="59"/>
        <v>0</v>
      </c>
      <c r="K272" s="325">
        <f t="shared" si="61"/>
        <v>190000</v>
      </c>
      <c r="L272" s="19"/>
      <c r="M272" s="19"/>
      <c r="N272" s="19"/>
      <c r="O272" s="32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29" hidden="1" x14ac:dyDescent="0.35">
      <c r="A273" s="982"/>
      <c r="B273" s="1027"/>
      <c r="C273" s="42" t="s">
        <v>179</v>
      </c>
      <c r="D273" s="42"/>
      <c r="E273" s="5" t="s">
        <v>60</v>
      </c>
      <c r="F273" s="46"/>
      <c r="G273" s="49"/>
      <c r="H273" s="226">
        <v>0</v>
      </c>
      <c r="I273" s="200"/>
      <c r="J273" s="73">
        <f t="shared" si="59"/>
        <v>0</v>
      </c>
      <c r="K273" s="325">
        <f t="shared" si="61"/>
        <v>0</v>
      </c>
      <c r="L273" s="19"/>
      <c r="M273" s="19"/>
      <c r="N273" s="19"/>
      <c r="O273" s="32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idden="1" x14ac:dyDescent="0.35">
      <c r="A274" s="982"/>
      <c r="B274" s="1027"/>
      <c r="C274" s="42" t="s">
        <v>180</v>
      </c>
      <c r="D274" s="42"/>
      <c r="E274" s="294" t="s">
        <v>181</v>
      </c>
      <c r="F274" s="11">
        <v>21784.031999999996</v>
      </c>
      <c r="G274" s="14">
        <v>4429419.84</v>
      </c>
      <c r="H274" s="226">
        <v>36306.719999999994</v>
      </c>
      <c r="I274" s="200"/>
      <c r="J274" s="73">
        <f t="shared" si="59"/>
        <v>0</v>
      </c>
      <c r="K274" s="325">
        <f t="shared" si="61"/>
        <v>36306.719999999994</v>
      </c>
      <c r="L274" s="19"/>
      <c r="M274" s="19"/>
      <c r="N274" s="19"/>
      <c r="O274" s="32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72.5" hidden="1" x14ac:dyDescent="0.35">
      <c r="A275" s="982"/>
      <c r="B275" s="1027"/>
      <c r="C275" s="42" t="s">
        <v>182</v>
      </c>
      <c r="D275" s="42"/>
      <c r="E275" s="294" t="s">
        <v>183</v>
      </c>
      <c r="F275" s="11">
        <v>10892.015999999998</v>
      </c>
      <c r="G275" s="14">
        <v>2214709.92</v>
      </c>
      <c r="H275" s="226">
        <v>18153.359999999997</v>
      </c>
      <c r="I275" s="200"/>
      <c r="J275" s="73">
        <f t="shared" si="59"/>
        <v>0</v>
      </c>
      <c r="K275" s="325">
        <f t="shared" si="61"/>
        <v>18153.359999999997</v>
      </c>
      <c r="L275" s="19"/>
      <c r="M275" s="19"/>
      <c r="N275" s="19"/>
      <c r="O275" s="32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29" hidden="1" x14ac:dyDescent="0.35">
      <c r="A276" s="982"/>
      <c r="B276" s="1027"/>
      <c r="C276" s="42" t="s">
        <v>184</v>
      </c>
      <c r="D276" s="42"/>
      <c r="E276" s="294" t="s">
        <v>185</v>
      </c>
      <c r="F276" s="11">
        <v>10892.015999999998</v>
      </c>
      <c r="G276" s="14">
        <v>2214709.92</v>
      </c>
      <c r="H276" s="226">
        <v>18153.359999999997</v>
      </c>
      <c r="I276" s="200"/>
      <c r="J276" s="73">
        <f t="shared" si="59"/>
        <v>0</v>
      </c>
      <c r="K276" s="325">
        <f t="shared" si="61"/>
        <v>18153.359999999997</v>
      </c>
      <c r="L276" s="19"/>
      <c r="M276" s="19"/>
      <c r="N276" s="19"/>
      <c r="O276" s="32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29" hidden="1" x14ac:dyDescent="0.35">
      <c r="A277" s="982"/>
      <c r="B277" s="1027"/>
      <c r="C277" s="42" t="s">
        <v>186</v>
      </c>
      <c r="D277" s="42"/>
      <c r="E277" s="294" t="s">
        <v>187</v>
      </c>
      <c r="F277" s="11">
        <v>10892.015999999998</v>
      </c>
      <c r="G277" s="14">
        <v>2214709.92</v>
      </c>
      <c r="H277" s="226">
        <v>18153.359999999997</v>
      </c>
      <c r="I277" s="200"/>
      <c r="J277" s="73">
        <f t="shared" si="59"/>
        <v>0</v>
      </c>
      <c r="K277" s="325">
        <f t="shared" si="61"/>
        <v>18153.359999999997</v>
      </c>
      <c r="L277" s="19"/>
      <c r="M277" s="19"/>
      <c r="N277" s="19"/>
      <c r="O277" s="32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29" hidden="1" x14ac:dyDescent="0.35">
      <c r="A278" s="982"/>
      <c r="B278" s="1027"/>
      <c r="C278" s="42" t="s">
        <v>188</v>
      </c>
      <c r="D278" s="42"/>
      <c r="E278" s="294" t="s">
        <v>65</v>
      </c>
      <c r="F278" s="11">
        <v>10892.015999999998</v>
      </c>
      <c r="G278" s="14">
        <v>2214709.92</v>
      </c>
      <c r="H278" s="226">
        <v>18153.359999999997</v>
      </c>
      <c r="I278" s="200"/>
      <c r="J278" s="73">
        <f t="shared" si="59"/>
        <v>0</v>
      </c>
      <c r="K278" s="325">
        <f t="shared" si="61"/>
        <v>18153.359999999997</v>
      </c>
      <c r="L278" s="19"/>
      <c r="M278" s="19"/>
      <c r="N278" s="19"/>
      <c r="O278" s="32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29" hidden="1" x14ac:dyDescent="0.35">
      <c r="A279" s="982"/>
      <c r="B279" s="1027"/>
      <c r="C279" s="42" t="s">
        <v>189</v>
      </c>
      <c r="D279" s="42"/>
      <c r="E279" s="5" t="s">
        <v>66</v>
      </c>
      <c r="F279" s="11">
        <v>45600</v>
      </c>
      <c r="G279" s="14">
        <v>9272000</v>
      </c>
      <c r="H279" s="226">
        <v>76000</v>
      </c>
      <c r="I279" s="200"/>
      <c r="J279" s="73">
        <f t="shared" si="59"/>
        <v>0</v>
      </c>
      <c r="K279" s="325">
        <f t="shared" si="61"/>
        <v>76000</v>
      </c>
      <c r="L279" s="19"/>
      <c r="M279" s="19"/>
      <c r="N279" s="19"/>
      <c r="O279" s="32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idden="1" x14ac:dyDescent="0.35">
      <c r="A280" s="982"/>
      <c r="B280" s="1027"/>
      <c r="C280" s="42"/>
      <c r="D280" s="42"/>
      <c r="E280" s="26" t="s">
        <v>151</v>
      </c>
      <c r="F280" s="48">
        <f>SUM(F268:F279)</f>
        <v>837939.67199999979</v>
      </c>
      <c r="G280" s="48">
        <f t="shared" ref="G280:J280" si="62">SUM(G268:G279)</f>
        <v>170381066.63999996</v>
      </c>
      <c r="H280" s="228">
        <f>SUM(H268:H279)</f>
        <v>1396566.1200000003</v>
      </c>
      <c r="I280" s="200"/>
      <c r="J280" s="321">
        <f t="shared" si="62"/>
        <v>0</v>
      </c>
      <c r="K280" s="342">
        <f>SUM(K268:K279)</f>
        <v>1396566.1200000003</v>
      </c>
      <c r="L280" s="392"/>
      <c r="M280" s="392"/>
      <c r="N280" s="392"/>
      <c r="O280" s="32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idden="1" x14ac:dyDescent="0.35">
      <c r="A281" s="982"/>
      <c r="B281" s="1027"/>
      <c r="C281" s="75"/>
      <c r="D281" s="75"/>
      <c r="E281" s="77"/>
      <c r="F281" s="12"/>
      <c r="G281" s="12"/>
      <c r="H281" s="210"/>
      <c r="I281" s="200"/>
      <c r="J281" s="73">
        <f t="shared" si="59"/>
        <v>0</v>
      </c>
      <c r="K281" s="325">
        <f>H281</f>
        <v>0</v>
      </c>
      <c r="L281" s="19"/>
      <c r="M281" s="19"/>
      <c r="N281" s="19"/>
      <c r="O281" s="32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3.5" hidden="1" customHeight="1" x14ac:dyDescent="0.35">
      <c r="A282" s="982"/>
      <c r="B282" s="1027"/>
      <c r="C282" s="148"/>
      <c r="D282" s="148"/>
      <c r="E282" s="15" t="s">
        <v>119</v>
      </c>
      <c r="F282" s="50"/>
      <c r="G282" s="50"/>
      <c r="H282" s="229"/>
      <c r="I282" s="200"/>
      <c r="J282" s="73">
        <f t="shared" si="59"/>
        <v>0</v>
      </c>
      <c r="K282" s="325">
        <f t="shared" ref="K282:K288" si="63">H282</f>
        <v>0</v>
      </c>
      <c r="L282" s="19"/>
      <c r="M282" s="19"/>
      <c r="N282" s="19"/>
      <c r="O282" s="32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idden="1" x14ac:dyDescent="0.35">
      <c r="A283" s="982"/>
      <c r="B283" s="1027"/>
      <c r="C283" s="149">
        <v>1</v>
      </c>
      <c r="D283" s="149"/>
      <c r="E283" s="130" t="s">
        <v>119</v>
      </c>
      <c r="F283" s="150">
        <v>355816.43437704921</v>
      </c>
      <c r="G283" s="150">
        <v>10408657.414999988</v>
      </c>
      <c r="H283" s="230">
        <v>389943.18</v>
      </c>
      <c r="I283" s="200"/>
      <c r="J283" s="73">
        <f t="shared" si="59"/>
        <v>0</v>
      </c>
      <c r="K283" s="325">
        <f t="shared" si="63"/>
        <v>389943.18</v>
      </c>
      <c r="L283" s="19"/>
      <c r="M283" s="19"/>
      <c r="N283" s="19"/>
      <c r="O283" s="32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4.5" hidden="1" customHeight="1" x14ac:dyDescent="0.35">
      <c r="A284" s="982"/>
      <c r="B284" s="1027"/>
      <c r="C284" s="148"/>
      <c r="D284" s="148"/>
      <c r="E284" s="15" t="s">
        <v>128</v>
      </c>
      <c r="F284" s="50"/>
      <c r="G284" s="50"/>
      <c r="H284" s="229"/>
      <c r="I284" s="200"/>
      <c r="J284" s="73">
        <f t="shared" si="59"/>
        <v>0</v>
      </c>
      <c r="K284" s="325">
        <f t="shared" si="63"/>
        <v>0</v>
      </c>
      <c r="L284" s="19"/>
      <c r="M284" s="19"/>
      <c r="N284" s="19"/>
      <c r="O284" s="32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idden="1" x14ac:dyDescent="0.35">
      <c r="A285" s="982"/>
      <c r="B285" s="1027"/>
      <c r="C285" s="149">
        <v>1</v>
      </c>
      <c r="D285" s="149"/>
      <c r="E285" s="130" t="s">
        <v>6</v>
      </c>
      <c r="F285" s="131">
        <v>88.940624999999997</v>
      </c>
      <c r="G285" s="131">
        <v>18143.887500000001</v>
      </c>
      <c r="H285" s="231">
        <v>148.42878073770493</v>
      </c>
      <c r="I285" s="200"/>
      <c r="J285" s="73">
        <f t="shared" si="59"/>
        <v>0</v>
      </c>
      <c r="K285" s="325">
        <f t="shared" si="63"/>
        <v>148.42878073770493</v>
      </c>
      <c r="L285" s="19"/>
      <c r="M285" s="19"/>
      <c r="N285" s="19"/>
      <c r="O285" s="32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idden="1" x14ac:dyDescent="0.35">
      <c r="A286" s="982"/>
      <c r="B286" s="1027"/>
      <c r="C286" s="149">
        <v>2</v>
      </c>
      <c r="D286" s="149"/>
      <c r="E286" s="132" t="s">
        <v>7</v>
      </c>
      <c r="F286" s="131">
        <v>1491.9742277458361</v>
      </c>
      <c r="G286" s="131"/>
      <c r="H286" s="231">
        <v>1491.9742277458361</v>
      </c>
      <c r="I286" s="200"/>
      <c r="J286" s="73">
        <f t="shared" si="59"/>
        <v>0</v>
      </c>
      <c r="K286" s="325">
        <f t="shared" si="63"/>
        <v>1491.9742277458361</v>
      </c>
      <c r="L286" s="19"/>
      <c r="M286" s="19"/>
      <c r="N286" s="19"/>
      <c r="O286" s="32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idden="1" x14ac:dyDescent="0.35">
      <c r="A287" s="982"/>
      <c r="B287" s="1027"/>
      <c r="C287" s="149">
        <v>3</v>
      </c>
      <c r="D287" s="149"/>
      <c r="E287" s="132" t="s">
        <v>16</v>
      </c>
      <c r="F287" s="131">
        <v>1728.6075964852457</v>
      </c>
      <c r="G287" s="131">
        <v>351483.5446186667</v>
      </c>
      <c r="H287" s="231">
        <v>2881.012660808743</v>
      </c>
      <c r="I287" s="200"/>
      <c r="J287" s="73">
        <f t="shared" si="59"/>
        <v>0</v>
      </c>
      <c r="K287" s="325">
        <f t="shared" si="63"/>
        <v>2881.012660808743</v>
      </c>
      <c r="L287" s="19"/>
      <c r="M287" s="19"/>
      <c r="N287" s="19"/>
      <c r="O287" s="32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idden="1" x14ac:dyDescent="0.35">
      <c r="A288" s="982"/>
      <c r="B288" s="1027"/>
      <c r="C288" s="149">
        <v>4</v>
      </c>
      <c r="D288" s="149"/>
      <c r="E288" s="132" t="s">
        <v>129</v>
      </c>
      <c r="F288" s="131">
        <v>4828.0014250000004</v>
      </c>
      <c r="G288" s="131">
        <v>646957.87368902192</v>
      </c>
      <c r="H288" s="231">
        <v>6949.1747813574493</v>
      </c>
      <c r="I288" s="200"/>
      <c r="J288" s="73">
        <f t="shared" si="59"/>
        <v>0</v>
      </c>
      <c r="K288" s="325">
        <f t="shared" si="63"/>
        <v>6949.1747813574493</v>
      </c>
      <c r="L288" s="19"/>
      <c r="M288" s="19"/>
      <c r="N288" s="19"/>
      <c r="O288" s="32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idden="1" x14ac:dyDescent="0.35">
      <c r="A289" s="982"/>
      <c r="B289" s="1027"/>
      <c r="C289" s="1159" t="s">
        <v>190</v>
      </c>
      <c r="D289" s="1159"/>
      <c r="E289" s="1159"/>
      <c r="F289" s="20">
        <f>SUM(F283:F288)</f>
        <v>363953.9582512803</v>
      </c>
      <c r="G289" s="20">
        <f t="shared" ref="G289:J289" si="64">SUM(G283:G288)</f>
        <v>11425242.720807675</v>
      </c>
      <c r="H289" s="211">
        <f>SUM(H283:H288)</f>
        <v>401413.77045064972</v>
      </c>
      <c r="I289" s="200"/>
      <c r="J289" s="321">
        <f t="shared" si="64"/>
        <v>0</v>
      </c>
      <c r="K289" s="332">
        <f>SUM(K283:K288)</f>
        <v>401413.77045064972</v>
      </c>
      <c r="L289" s="319"/>
      <c r="M289" s="319"/>
      <c r="N289" s="319"/>
      <c r="O289" s="32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idden="1" x14ac:dyDescent="0.35">
      <c r="A290" s="982"/>
      <c r="B290" s="1027"/>
      <c r="C290" s="75"/>
      <c r="D290" s="75"/>
      <c r="E290" s="77"/>
      <c r="F290" s="12"/>
      <c r="G290" s="12"/>
      <c r="H290" s="210"/>
      <c r="I290" s="200"/>
      <c r="J290" s="73">
        <f t="shared" si="59"/>
        <v>0</v>
      </c>
      <c r="K290" s="325"/>
      <c r="L290" s="19"/>
      <c r="M290" s="19"/>
      <c r="N290" s="19"/>
      <c r="O290" s="32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idden="1" x14ac:dyDescent="0.35">
      <c r="A291" s="982"/>
      <c r="B291" s="1027"/>
      <c r="C291" s="51">
        <v>2.4</v>
      </c>
      <c r="D291" s="51"/>
      <c r="E291" s="52" t="s">
        <v>191</v>
      </c>
      <c r="F291" s="53"/>
      <c r="G291" s="53"/>
      <c r="H291" s="232"/>
      <c r="I291" s="200"/>
      <c r="J291" s="73">
        <f t="shared" si="59"/>
        <v>0</v>
      </c>
      <c r="K291" s="325"/>
      <c r="L291" s="19"/>
      <c r="M291" s="19"/>
      <c r="N291" s="19"/>
      <c r="O291" s="32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87" hidden="1" x14ac:dyDescent="0.35">
      <c r="A292" s="982"/>
      <c r="B292" s="1027"/>
      <c r="C292" s="42" t="s">
        <v>174</v>
      </c>
      <c r="D292" s="42"/>
      <c r="E292" s="9" t="s">
        <v>175</v>
      </c>
      <c r="F292" s="11">
        <v>196887.57599999997</v>
      </c>
      <c r="G292" s="14">
        <v>40033807.119999997</v>
      </c>
      <c r="H292" s="226">
        <v>328145.95999999996</v>
      </c>
      <c r="I292" s="200"/>
      <c r="J292" s="73">
        <f t="shared" si="59"/>
        <v>0</v>
      </c>
      <c r="K292" s="325">
        <f>H292</f>
        <v>328145.95999999996</v>
      </c>
      <c r="L292" s="19"/>
      <c r="M292" s="19"/>
      <c r="N292" s="19"/>
      <c r="O292" s="32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87" hidden="1" x14ac:dyDescent="0.35">
      <c r="A293" s="982"/>
      <c r="B293" s="1027"/>
      <c r="C293" s="42"/>
      <c r="D293" s="42"/>
      <c r="E293" s="5" t="s">
        <v>49</v>
      </c>
      <c r="F293" s="11">
        <v>302100</v>
      </c>
      <c r="G293" s="14">
        <v>61427000</v>
      </c>
      <c r="H293" s="226">
        <v>503500</v>
      </c>
      <c r="I293" s="200"/>
      <c r="J293" s="73">
        <f t="shared" si="59"/>
        <v>0</v>
      </c>
      <c r="K293" s="325">
        <f t="shared" ref="K293:K302" si="65">H293</f>
        <v>503500</v>
      </c>
      <c r="L293" s="19"/>
      <c r="M293" s="19"/>
      <c r="N293" s="19"/>
      <c r="O293" s="32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idden="1" x14ac:dyDescent="0.35">
      <c r="A294" s="982"/>
      <c r="B294" s="1027"/>
      <c r="C294" s="42" t="s">
        <v>177</v>
      </c>
      <c r="D294" s="42"/>
      <c r="E294" s="5" t="s">
        <v>51</v>
      </c>
      <c r="F294" s="11">
        <v>114000</v>
      </c>
      <c r="G294" s="14">
        <v>23180000</v>
      </c>
      <c r="H294" s="226">
        <v>190000</v>
      </c>
      <c r="I294" s="200"/>
      <c r="J294" s="73">
        <f t="shared" si="59"/>
        <v>0</v>
      </c>
      <c r="K294" s="325">
        <f t="shared" si="65"/>
        <v>190000</v>
      </c>
      <c r="L294" s="19"/>
      <c r="M294" s="19"/>
      <c r="N294" s="19"/>
      <c r="O294" s="32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29" hidden="1" x14ac:dyDescent="0.35">
      <c r="A295" s="982"/>
      <c r="B295" s="1027"/>
      <c r="C295" s="42" t="s">
        <v>178</v>
      </c>
      <c r="D295" s="42"/>
      <c r="E295" s="5" t="s">
        <v>53</v>
      </c>
      <c r="F295" s="11">
        <v>114000</v>
      </c>
      <c r="G295" s="14">
        <v>23180000</v>
      </c>
      <c r="H295" s="226">
        <v>190000</v>
      </c>
      <c r="I295" s="200"/>
      <c r="J295" s="73">
        <f t="shared" si="59"/>
        <v>0</v>
      </c>
      <c r="K295" s="325">
        <f t="shared" si="65"/>
        <v>190000</v>
      </c>
      <c r="L295" s="19"/>
      <c r="M295" s="19"/>
      <c r="N295" s="19"/>
      <c r="O295" s="32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29" hidden="1" x14ac:dyDescent="0.35">
      <c r="A296" s="982"/>
      <c r="B296" s="1027"/>
      <c r="C296" s="42" t="s">
        <v>179</v>
      </c>
      <c r="D296" s="42"/>
      <c r="E296" s="5" t="s">
        <v>60</v>
      </c>
      <c r="F296" s="11"/>
      <c r="G296" s="14"/>
      <c r="H296" s="226">
        <v>0</v>
      </c>
      <c r="I296" s="200"/>
      <c r="J296" s="73">
        <f t="shared" si="59"/>
        <v>0</v>
      </c>
      <c r="K296" s="325">
        <f t="shared" si="65"/>
        <v>0</v>
      </c>
      <c r="L296" s="19"/>
      <c r="M296" s="19"/>
      <c r="N296" s="19"/>
      <c r="O296" s="32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idden="1" x14ac:dyDescent="0.35">
      <c r="A297" s="982"/>
      <c r="B297" s="1027"/>
      <c r="C297" s="42" t="s">
        <v>180</v>
      </c>
      <c r="D297" s="42"/>
      <c r="E297" s="45" t="s">
        <v>61</v>
      </c>
      <c r="F297" s="11">
        <v>21784.031999999996</v>
      </c>
      <c r="G297" s="14">
        <v>4429419.84</v>
      </c>
      <c r="H297" s="226">
        <v>36306.719999999994</v>
      </c>
      <c r="I297" s="200"/>
      <c r="J297" s="73">
        <f t="shared" si="59"/>
        <v>0</v>
      </c>
      <c r="K297" s="325">
        <f t="shared" si="65"/>
        <v>36306.719999999994</v>
      </c>
      <c r="L297" s="19"/>
      <c r="M297" s="19"/>
      <c r="N297" s="19"/>
      <c r="O297" s="32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72.5" hidden="1" x14ac:dyDescent="0.35">
      <c r="A298" s="982"/>
      <c r="B298" s="1027"/>
      <c r="C298" s="42" t="s">
        <v>182</v>
      </c>
      <c r="D298" s="42"/>
      <c r="E298" s="45" t="s">
        <v>62</v>
      </c>
      <c r="F298" s="11">
        <v>10892.015999999998</v>
      </c>
      <c r="G298" s="14">
        <v>2214709.92</v>
      </c>
      <c r="H298" s="226">
        <v>18153.359999999997</v>
      </c>
      <c r="I298" s="200"/>
      <c r="J298" s="73">
        <f t="shared" si="59"/>
        <v>0</v>
      </c>
      <c r="K298" s="325">
        <f t="shared" si="65"/>
        <v>18153.359999999997</v>
      </c>
      <c r="L298" s="19"/>
      <c r="M298" s="19"/>
      <c r="N298" s="19"/>
      <c r="O298" s="32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29" hidden="1" x14ac:dyDescent="0.35">
      <c r="A299" s="982"/>
      <c r="B299" s="1027"/>
      <c r="C299" s="42" t="s">
        <v>184</v>
      </c>
      <c r="D299" s="42"/>
      <c r="E299" s="45" t="s">
        <v>63</v>
      </c>
      <c r="F299" s="11">
        <v>10892.015999999998</v>
      </c>
      <c r="G299" s="14">
        <v>2214709.92</v>
      </c>
      <c r="H299" s="226">
        <v>18153.359999999997</v>
      </c>
      <c r="I299" s="200"/>
      <c r="J299" s="73">
        <f t="shared" si="59"/>
        <v>0</v>
      </c>
      <c r="K299" s="325">
        <f t="shared" si="65"/>
        <v>18153.359999999997</v>
      </c>
      <c r="L299" s="19"/>
      <c r="M299" s="19"/>
      <c r="N299" s="19"/>
      <c r="O299" s="32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29" hidden="1" x14ac:dyDescent="0.35">
      <c r="A300" s="982"/>
      <c r="B300" s="1027"/>
      <c r="C300" s="42" t="s">
        <v>186</v>
      </c>
      <c r="D300" s="42"/>
      <c r="E300" s="45" t="s">
        <v>64</v>
      </c>
      <c r="F300" s="11">
        <v>10892.015999999998</v>
      </c>
      <c r="G300" s="14">
        <v>2214709.92</v>
      </c>
      <c r="H300" s="226">
        <v>18153.359999999997</v>
      </c>
      <c r="I300" s="200"/>
      <c r="J300" s="73">
        <f t="shared" si="59"/>
        <v>0</v>
      </c>
      <c r="K300" s="325">
        <f t="shared" si="65"/>
        <v>18153.359999999997</v>
      </c>
      <c r="L300" s="19"/>
      <c r="M300" s="19"/>
      <c r="N300" s="19"/>
      <c r="O300" s="32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29" hidden="1" x14ac:dyDescent="0.35">
      <c r="A301" s="982"/>
      <c r="B301" s="1027"/>
      <c r="C301" s="42" t="s">
        <v>188</v>
      </c>
      <c r="D301" s="42"/>
      <c r="E301" s="45" t="s">
        <v>65</v>
      </c>
      <c r="F301" s="11">
        <v>10892.015999999998</v>
      </c>
      <c r="G301" s="14">
        <v>2214709.92</v>
      </c>
      <c r="H301" s="226">
        <v>18153.359999999997</v>
      </c>
      <c r="I301" s="200"/>
      <c r="J301" s="73">
        <f t="shared" si="59"/>
        <v>0</v>
      </c>
      <c r="K301" s="325">
        <f t="shared" si="65"/>
        <v>18153.359999999997</v>
      </c>
      <c r="L301" s="19"/>
      <c r="M301" s="19"/>
      <c r="N301" s="19"/>
      <c r="O301" s="32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29" hidden="1" x14ac:dyDescent="0.35">
      <c r="A302" s="982"/>
      <c r="B302" s="1027"/>
      <c r="C302" s="42" t="s">
        <v>189</v>
      </c>
      <c r="D302" s="42"/>
      <c r="E302" s="5" t="s">
        <v>66</v>
      </c>
      <c r="F302" s="11">
        <v>45600</v>
      </c>
      <c r="G302" s="14">
        <v>9272000</v>
      </c>
      <c r="H302" s="226">
        <v>76000</v>
      </c>
      <c r="I302" s="200"/>
      <c r="J302" s="73">
        <f t="shared" si="59"/>
        <v>0</v>
      </c>
      <c r="K302" s="325">
        <f t="shared" si="65"/>
        <v>76000</v>
      </c>
      <c r="L302" s="19"/>
      <c r="M302" s="19"/>
      <c r="N302" s="19"/>
      <c r="O302" s="32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5" hidden="1" thickBot="1" x14ac:dyDescent="0.4">
      <c r="A303" s="982"/>
      <c r="B303" s="1027"/>
      <c r="C303" s="295"/>
      <c r="D303" s="295"/>
      <c r="E303" s="296" t="s">
        <v>192</v>
      </c>
      <c r="F303" s="186">
        <f>SUM(F292:F302)</f>
        <v>837939.67199999979</v>
      </c>
      <c r="G303" s="186">
        <f t="shared" ref="G303:K303" si="66">SUM(G292:G302)</f>
        <v>170381066.63999996</v>
      </c>
      <c r="H303" s="215">
        <f>SUM(H292:H302)</f>
        <v>1396566.1200000003</v>
      </c>
      <c r="I303" s="200"/>
      <c r="J303" s="320">
        <f t="shared" si="66"/>
        <v>0</v>
      </c>
      <c r="K303" s="325">
        <f t="shared" si="66"/>
        <v>1396566.1200000003</v>
      </c>
      <c r="L303" s="19"/>
      <c r="M303" s="19"/>
      <c r="N303" s="19"/>
      <c r="O303" s="32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5" hidden="1" thickBot="1" x14ac:dyDescent="0.4">
      <c r="A304" s="982"/>
      <c r="B304" s="1028"/>
      <c r="C304" s="1160" t="s">
        <v>131</v>
      </c>
      <c r="D304" s="1161"/>
      <c r="E304" s="1162"/>
      <c r="F304" s="297">
        <f>F303+F289+F280+F266+F257+F243</f>
        <v>5323771.0862512793</v>
      </c>
      <c r="G304" s="297">
        <f t="shared" ref="G304" si="67">G303+G289+G280+G266+G257+G243</f>
        <v>1019921392.0808076</v>
      </c>
      <c r="H304" s="298">
        <f>H303+H289+H280+H266+H257+H243</f>
        <v>8667775.6504506506</v>
      </c>
      <c r="I304" s="314"/>
      <c r="J304" s="339">
        <f>J303+J289+J280+J266+J257+J243</f>
        <v>0</v>
      </c>
      <c r="K304" s="343">
        <f>K303+K289+K280+K266+K257+K243</f>
        <v>9084005.4504506495</v>
      </c>
      <c r="L304" s="385"/>
      <c r="M304" s="385"/>
      <c r="N304" s="385"/>
      <c r="O304" s="32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5" hidden="1" thickBot="1" x14ac:dyDescent="0.4">
      <c r="C305" s="74"/>
      <c r="D305" s="74"/>
      <c r="F305" s="74"/>
      <c r="G305" s="74"/>
      <c r="H305" s="7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22.5" customHeight="1" thickTop="1" x14ac:dyDescent="0.35">
      <c r="C306" s="74"/>
      <c r="D306" s="74"/>
      <c r="F306" s="74"/>
      <c r="G306" s="74"/>
      <c r="H306" s="310">
        <f>H304+H233+H174+H92</f>
        <v>40230641.465515658</v>
      </c>
      <c r="J306" s="311">
        <f>J304+J233+J174+J92</f>
        <v>8274497.2512463387</v>
      </c>
      <c r="K306" s="311">
        <f>K304+K233+K174+K92</f>
        <v>23542414.770450648</v>
      </c>
      <c r="L306" s="393"/>
      <c r="M306" s="393"/>
      <c r="N306" s="39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6" customHeight="1" thickBot="1" x14ac:dyDescent="0.4"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x14ac:dyDescent="0.35">
      <c r="A308" s="1033"/>
      <c r="B308" s="1034"/>
      <c r="C308" s="1034"/>
      <c r="D308" s="1034"/>
      <c r="E308" s="1034"/>
      <c r="F308" s="1034"/>
      <c r="G308" s="1034"/>
      <c r="H308" s="1035"/>
      <c r="I308" s="170"/>
      <c r="J308" s="158">
        <f t="shared" si="59"/>
        <v>0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x14ac:dyDescent="0.35">
      <c r="A309" s="1043" t="s">
        <v>275</v>
      </c>
      <c r="B309" s="1044"/>
      <c r="C309" s="1044"/>
      <c r="D309" s="1044"/>
      <c r="E309" s="1044"/>
      <c r="F309" s="11"/>
      <c r="G309" s="14"/>
      <c r="H309" s="66">
        <v>3826539.3400000003</v>
      </c>
      <c r="I309" s="171"/>
      <c r="J309" s="156">
        <f>OTHERS!I374</f>
        <v>3826539.3400000003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x14ac:dyDescent="0.35">
      <c r="A310" s="1043" t="s">
        <v>255</v>
      </c>
      <c r="B310" s="1044"/>
      <c r="C310" s="1044"/>
      <c r="D310" s="1044"/>
      <c r="E310" s="1044"/>
      <c r="F310" s="11"/>
      <c r="G310" s="14"/>
      <c r="H310" s="66">
        <v>632656.64000000001</v>
      </c>
      <c r="I310" s="171"/>
      <c r="J310" s="156">
        <f>OTHERS!I340</f>
        <v>632656.64000000001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x14ac:dyDescent="0.35">
      <c r="A311" s="1043" t="s">
        <v>425</v>
      </c>
      <c r="B311" s="1044"/>
      <c r="C311" s="1044"/>
      <c r="D311" s="1044"/>
      <c r="E311" s="1044"/>
      <c r="F311" s="11"/>
      <c r="G311" s="14"/>
      <c r="H311" s="66">
        <v>641362.18000000005</v>
      </c>
      <c r="I311" s="171"/>
      <c r="J311" s="156">
        <f>OTHERS!I324</f>
        <v>641362.18000000005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5" thickBot="1" x14ac:dyDescent="0.4">
      <c r="A312" s="1045" t="s">
        <v>534</v>
      </c>
      <c r="B312" s="1046"/>
      <c r="C312" s="1046"/>
      <c r="D312" s="1046"/>
      <c r="E312" s="1046"/>
      <c r="F312" s="162"/>
      <c r="G312" s="163"/>
      <c r="H312" s="164">
        <v>66811.419999999984</v>
      </c>
      <c r="I312" s="171"/>
      <c r="J312" s="156">
        <f>OTHERS!I107</f>
        <v>66811.419999999984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5" thickBot="1" x14ac:dyDescent="0.4">
      <c r="A313" s="1040"/>
      <c r="B313" s="1041"/>
      <c r="C313" s="1041"/>
      <c r="D313" s="1041"/>
      <c r="E313" s="1041"/>
      <c r="F313" s="1041"/>
      <c r="G313" s="1041"/>
      <c r="H313" s="1041"/>
      <c r="I313" s="1042"/>
      <c r="J313" s="167">
        <f>SUM(J308:J312)</f>
        <v>5167369.58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x14ac:dyDescent="0.35">
      <c r="A314" s="1047" t="s">
        <v>574</v>
      </c>
      <c r="B314" s="1048"/>
      <c r="C314" s="1048"/>
      <c r="D314" s="1048"/>
      <c r="E314" s="1048"/>
      <c r="F314" s="165"/>
      <c r="G314" s="165"/>
      <c r="H314" s="166"/>
      <c r="I314" s="171"/>
      <c r="J314" s="156">
        <f t="shared" ref="J314" si="68">H314</f>
        <v>0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x14ac:dyDescent="0.35">
      <c r="A315" s="1049" t="s">
        <v>536</v>
      </c>
      <c r="B315" s="1050"/>
      <c r="C315" s="1050"/>
      <c r="D315" s="1050"/>
      <c r="E315" s="1050"/>
      <c r="F315" s="95"/>
      <c r="G315" s="95"/>
      <c r="H315" s="96">
        <v>2038937.7299999997</v>
      </c>
      <c r="I315" s="171"/>
      <c r="J315" s="156">
        <f>GETPIVOTDATA("Val/COArea Crcy",PMT!$K$4)</f>
        <v>2038937.7299999997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x14ac:dyDescent="0.35">
      <c r="A316" s="1036" t="s">
        <v>537</v>
      </c>
      <c r="B316" s="1037"/>
      <c r="C316" s="1037"/>
      <c r="D316" s="1037"/>
      <c r="E316" s="1037"/>
      <c r="F316" s="258"/>
      <c r="G316" s="258"/>
      <c r="H316" s="259">
        <v>3187943.41</v>
      </c>
      <c r="I316" s="260"/>
      <c r="J316" s="261">
        <f>GETPIVOTDATA("Val/COArea Crcy",PMT!$G$4)</f>
        <v>744596.9700000002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5" thickBot="1" x14ac:dyDescent="0.4">
      <c r="A317" s="1038" t="s">
        <v>575</v>
      </c>
      <c r="B317" s="1039"/>
      <c r="C317" s="1039"/>
      <c r="D317" s="1039"/>
      <c r="E317" s="1039"/>
      <c r="F317" s="97"/>
      <c r="G317" s="97"/>
      <c r="H317" s="98">
        <v>404408.71000000031</v>
      </c>
      <c r="I317" s="172"/>
      <c r="J317" s="161">
        <f>GETPIVOTDATA("Val/COArea Crcy",PMT!$O$4)</f>
        <v>404408.71000000031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5" thickBot="1" x14ac:dyDescent="0.4">
      <c r="A318" s="1040"/>
      <c r="B318" s="1041"/>
      <c r="C318" s="1041"/>
      <c r="D318" s="1041"/>
      <c r="E318" s="1041"/>
      <c r="F318" s="1041"/>
      <c r="G318" s="1041"/>
      <c r="H318" s="1041"/>
      <c r="I318" s="1042"/>
      <c r="J318" s="167">
        <f>SUM(J314:J317)</f>
        <v>3187943.4100000006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22" spans="8:8" x14ac:dyDescent="0.35">
      <c r="H322" s="168"/>
    </row>
  </sheetData>
  <mergeCells count="51">
    <mergeCell ref="B3:B92"/>
    <mergeCell ref="C3:E3"/>
    <mergeCell ref="C29:E29"/>
    <mergeCell ref="C30:E30"/>
    <mergeCell ref="C43:E43"/>
    <mergeCell ref="C44:E44"/>
    <mergeCell ref="C47:E47"/>
    <mergeCell ref="C48:E48"/>
    <mergeCell ref="C49:H49"/>
    <mergeCell ref="C75:E75"/>
    <mergeCell ref="C76:E76"/>
    <mergeCell ref="C90:E90"/>
    <mergeCell ref="C91:E91"/>
    <mergeCell ref="C92:E92"/>
    <mergeCell ref="C174:E174"/>
    <mergeCell ref="A176:A304"/>
    <mergeCell ref="B176:B233"/>
    <mergeCell ref="C176:E176"/>
    <mergeCell ref="C202:E202"/>
    <mergeCell ref="C203:E203"/>
    <mergeCell ref="C216:E216"/>
    <mergeCell ref="C217:E217"/>
    <mergeCell ref="C220:E220"/>
    <mergeCell ref="C221:H221"/>
    <mergeCell ref="B94:B174"/>
    <mergeCell ref="C138:E138"/>
    <mergeCell ref="C156:E156"/>
    <mergeCell ref="C157:E157"/>
    <mergeCell ref="C173:E173"/>
    <mergeCell ref="A3:A174"/>
    <mergeCell ref="A309:E309"/>
    <mergeCell ref="C222:E222"/>
    <mergeCell ref="C223:E223"/>
    <mergeCell ref="C226:E226"/>
    <mergeCell ref="C227:E227"/>
    <mergeCell ref="C228:E228"/>
    <mergeCell ref="C232:E232"/>
    <mergeCell ref="C233:E233"/>
    <mergeCell ref="B235:B304"/>
    <mergeCell ref="C289:E289"/>
    <mergeCell ref="C304:E304"/>
    <mergeCell ref="A308:H308"/>
    <mergeCell ref="A316:E316"/>
    <mergeCell ref="A317:E317"/>
    <mergeCell ref="A318:I318"/>
    <mergeCell ref="A310:E310"/>
    <mergeCell ref="A311:E311"/>
    <mergeCell ref="A312:E312"/>
    <mergeCell ref="A313:I313"/>
    <mergeCell ref="A314:E314"/>
    <mergeCell ref="A315:E3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BE4F-9B00-48DD-ACC8-36AD10C5955A}">
  <dimension ref="B2:K376"/>
  <sheetViews>
    <sheetView topLeftCell="B163" zoomScaleNormal="100" workbookViewId="0">
      <selection activeCell="C31" sqref="C31:E31"/>
    </sheetView>
  </sheetViews>
  <sheetFormatPr defaultRowHeight="14.5" x14ac:dyDescent="0.35"/>
  <cols>
    <col min="2" max="2" width="30.453125" customWidth="1"/>
    <col min="3" max="4" width="16.81640625" customWidth="1"/>
    <col min="5" max="5" width="16.81640625" style="74" customWidth="1"/>
    <col min="6" max="6" width="52.26953125" style="74" bestFit="1" customWidth="1"/>
    <col min="7" max="9" width="16.81640625" style="74" customWidth="1"/>
    <col min="10" max="10" width="16.81640625" customWidth="1"/>
    <col min="11" max="11" width="47.26953125" bestFit="1" customWidth="1"/>
    <col min="12" max="12" width="16.81640625" customWidth="1"/>
  </cols>
  <sheetData>
    <row r="2" spans="2:9" x14ac:dyDescent="0.35">
      <c r="B2" s="1215" t="s">
        <v>532</v>
      </c>
      <c r="C2" s="1215"/>
      <c r="D2" s="1215"/>
      <c r="E2" s="1215"/>
      <c r="F2" s="1215"/>
      <c r="G2" s="1215"/>
      <c r="H2" s="1215"/>
      <c r="I2" s="1215"/>
    </row>
    <row r="3" spans="2:9" x14ac:dyDescent="0.35">
      <c r="B3" s="70" t="s">
        <v>259</v>
      </c>
      <c r="C3" s="1"/>
      <c r="D3" s="1"/>
      <c r="E3" s="75"/>
      <c r="F3" s="76" t="s">
        <v>260</v>
      </c>
      <c r="G3" s="77"/>
      <c r="H3" s="77"/>
      <c r="I3" s="78">
        <v>43.24</v>
      </c>
    </row>
    <row r="4" spans="2:9" x14ac:dyDescent="0.35">
      <c r="B4" s="1"/>
      <c r="C4" s="1"/>
      <c r="D4" s="1"/>
      <c r="E4" s="79"/>
      <c r="F4" s="76" t="s">
        <v>261</v>
      </c>
      <c r="G4" s="77"/>
      <c r="H4" s="77"/>
      <c r="I4" s="78">
        <v>20.170000000000002</v>
      </c>
    </row>
    <row r="5" spans="2:9" x14ac:dyDescent="0.35">
      <c r="B5" s="1"/>
      <c r="C5" s="1"/>
      <c r="D5" s="1"/>
      <c r="E5" s="79"/>
      <c r="F5" s="76" t="s">
        <v>262</v>
      </c>
      <c r="G5" s="77"/>
      <c r="H5" s="77"/>
      <c r="I5" s="78">
        <v>44.46</v>
      </c>
    </row>
    <row r="6" spans="2:9" x14ac:dyDescent="0.35">
      <c r="B6" s="1"/>
      <c r="C6" s="1"/>
      <c r="D6" s="1"/>
      <c r="E6" s="77"/>
      <c r="F6" s="76" t="s">
        <v>263</v>
      </c>
      <c r="G6" s="77"/>
      <c r="H6" s="77"/>
      <c r="I6" s="78">
        <v>143.59</v>
      </c>
    </row>
    <row r="7" spans="2:9" x14ac:dyDescent="0.35">
      <c r="B7" s="1"/>
      <c r="C7" s="1"/>
      <c r="D7" s="1"/>
      <c r="E7" s="77"/>
      <c r="F7" s="76" t="s">
        <v>264</v>
      </c>
      <c r="G7" s="77"/>
      <c r="H7" s="77"/>
      <c r="I7" s="78">
        <v>2946.62</v>
      </c>
    </row>
    <row r="8" spans="2:9" x14ac:dyDescent="0.35">
      <c r="B8" s="1"/>
      <c r="C8" s="1"/>
      <c r="D8" s="1"/>
      <c r="E8" s="77"/>
      <c r="F8" s="76" t="s">
        <v>265</v>
      </c>
      <c r="G8" s="77"/>
      <c r="H8" s="77"/>
      <c r="I8" s="78">
        <v>28.79</v>
      </c>
    </row>
    <row r="9" spans="2:9" x14ac:dyDescent="0.35">
      <c r="B9" s="1"/>
      <c r="C9" s="1"/>
      <c r="D9" s="1"/>
      <c r="E9" s="77"/>
      <c r="F9" s="76" t="s">
        <v>266</v>
      </c>
      <c r="G9" s="77"/>
      <c r="H9" s="77"/>
      <c r="I9" s="78">
        <v>32.69</v>
      </c>
    </row>
    <row r="10" spans="2:9" x14ac:dyDescent="0.35">
      <c r="B10" s="1"/>
      <c r="C10" s="1"/>
      <c r="D10" s="1"/>
      <c r="E10" s="77"/>
      <c r="F10" s="76" t="s">
        <v>267</v>
      </c>
      <c r="G10" s="77"/>
      <c r="H10" s="77"/>
      <c r="I10" s="78">
        <v>93.96</v>
      </c>
    </row>
    <row r="11" spans="2:9" x14ac:dyDescent="0.35">
      <c r="B11" s="1"/>
      <c r="C11" s="1"/>
      <c r="D11" s="1"/>
      <c r="E11" s="77"/>
      <c r="F11" s="76" t="s">
        <v>268</v>
      </c>
      <c r="G11" s="77"/>
      <c r="H11" s="77"/>
      <c r="I11" s="78">
        <v>17.04</v>
      </c>
    </row>
    <row r="12" spans="2:9" x14ac:dyDescent="0.35">
      <c r="B12" s="1"/>
      <c r="C12" s="1"/>
      <c r="D12" s="1"/>
      <c r="E12" s="77"/>
      <c r="F12" s="76" t="s">
        <v>269</v>
      </c>
      <c r="G12" s="77"/>
      <c r="H12" s="77"/>
      <c r="I12" s="78">
        <v>42.26</v>
      </c>
    </row>
    <row r="13" spans="2:9" x14ac:dyDescent="0.35">
      <c r="B13" s="1"/>
      <c r="C13" s="1"/>
      <c r="D13" s="1"/>
      <c r="E13" s="77"/>
      <c r="F13" s="76" t="s">
        <v>270</v>
      </c>
      <c r="G13" s="77"/>
      <c r="H13" s="77"/>
      <c r="I13" s="78">
        <v>1410.29</v>
      </c>
    </row>
    <row r="14" spans="2:9" x14ac:dyDescent="0.35">
      <c r="B14" s="1"/>
      <c r="C14" s="1"/>
      <c r="D14" s="1"/>
      <c r="E14" s="77"/>
      <c r="F14" s="76" t="s">
        <v>271</v>
      </c>
      <c r="G14" s="77"/>
      <c r="H14" s="77"/>
      <c r="I14" s="78">
        <v>237.93</v>
      </c>
    </row>
    <row r="15" spans="2:9" x14ac:dyDescent="0.35">
      <c r="B15" s="1"/>
      <c r="C15" s="1"/>
      <c r="D15" s="1"/>
      <c r="E15" s="77"/>
      <c r="F15" s="76" t="s">
        <v>272</v>
      </c>
      <c r="G15" s="77"/>
      <c r="H15" s="77"/>
      <c r="I15" s="78">
        <v>44.9</v>
      </c>
    </row>
    <row r="16" spans="2:9" x14ac:dyDescent="0.35">
      <c r="B16" s="1"/>
      <c r="C16" s="1"/>
      <c r="D16" s="1"/>
      <c r="E16" s="77"/>
      <c r="F16" s="76" t="s">
        <v>273</v>
      </c>
      <c r="G16" s="77"/>
      <c r="H16" s="77"/>
      <c r="I16" s="78">
        <v>319.23</v>
      </c>
    </row>
    <row r="17" spans="2:9" x14ac:dyDescent="0.35">
      <c r="B17" s="1"/>
      <c r="C17" s="1"/>
      <c r="D17" s="1"/>
      <c r="E17" s="77"/>
      <c r="F17" s="76" t="s">
        <v>274</v>
      </c>
      <c r="G17" s="77"/>
      <c r="H17" s="77"/>
      <c r="I17" s="78">
        <v>43.22</v>
      </c>
    </row>
    <row r="18" spans="2:9" x14ac:dyDescent="0.35">
      <c r="B18" s="69" t="s">
        <v>282</v>
      </c>
      <c r="C18" s="1"/>
      <c r="D18" s="1"/>
      <c r="E18" s="77"/>
      <c r="F18" s="76" t="s">
        <v>282</v>
      </c>
      <c r="G18" s="77"/>
      <c r="H18" s="77"/>
      <c r="I18" s="78">
        <v>7688.79</v>
      </c>
    </row>
    <row r="19" spans="2:9" x14ac:dyDescent="0.35">
      <c r="B19" s="70" t="s">
        <v>347</v>
      </c>
      <c r="C19" s="1"/>
      <c r="D19" s="1"/>
      <c r="E19" s="77"/>
      <c r="F19" s="76" t="s">
        <v>291</v>
      </c>
      <c r="G19" s="77"/>
      <c r="H19" s="77"/>
      <c r="I19" s="78">
        <v>75.34</v>
      </c>
    </row>
    <row r="20" spans="2:9" x14ac:dyDescent="0.35">
      <c r="B20" s="69"/>
      <c r="C20" s="1"/>
      <c r="D20" s="1"/>
      <c r="E20" s="77"/>
      <c r="F20" s="76" t="s">
        <v>292</v>
      </c>
      <c r="G20" s="77"/>
      <c r="H20" s="77"/>
      <c r="I20" s="78">
        <v>153.91</v>
      </c>
    </row>
    <row r="21" spans="2:9" x14ac:dyDescent="0.35">
      <c r="B21" s="69"/>
      <c r="C21" s="1"/>
      <c r="D21" s="1"/>
      <c r="E21" s="77"/>
      <c r="F21" s="76" t="s">
        <v>293</v>
      </c>
      <c r="G21" s="77"/>
      <c r="H21" s="77"/>
      <c r="I21" s="78">
        <v>1248.83</v>
      </c>
    </row>
    <row r="22" spans="2:9" x14ac:dyDescent="0.35">
      <c r="B22" s="69"/>
      <c r="C22" s="1"/>
      <c r="D22" s="1"/>
      <c r="E22" s="77"/>
      <c r="F22" s="76" t="s">
        <v>294</v>
      </c>
      <c r="G22" s="77"/>
      <c r="H22" s="77"/>
      <c r="I22" s="78">
        <v>94.98</v>
      </c>
    </row>
    <row r="23" spans="2:9" x14ac:dyDescent="0.35">
      <c r="B23" s="69"/>
      <c r="C23" s="1"/>
      <c r="D23" s="1"/>
      <c r="E23" s="77"/>
      <c r="F23" s="76" t="s">
        <v>295</v>
      </c>
      <c r="G23" s="77"/>
      <c r="H23" s="77"/>
      <c r="I23" s="78">
        <v>206.92</v>
      </c>
    </row>
    <row r="24" spans="2:9" x14ac:dyDescent="0.35">
      <c r="B24" s="69"/>
      <c r="C24" s="1"/>
      <c r="D24" s="1"/>
      <c r="E24" s="77"/>
      <c r="F24" s="76" t="s">
        <v>296</v>
      </c>
      <c r="G24" s="77"/>
      <c r="H24" s="77"/>
      <c r="I24" s="78">
        <v>747.69</v>
      </c>
    </row>
    <row r="25" spans="2:9" x14ac:dyDescent="0.35">
      <c r="B25" s="69"/>
      <c r="C25" s="1"/>
      <c r="D25" s="1"/>
      <c r="E25" s="77"/>
      <c r="F25" s="76" t="s">
        <v>297</v>
      </c>
      <c r="G25" s="77"/>
      <c r="H25" s="77"/>
      <c r="I25" s="78">
        <v>419.65</v>
      </c>
    </row>
    <row r="26" spans="2:9" x14ac:dyDescent="0.35">
      <c r="B26" s="69"/>
      <c r="C26" s="1"/>
      <c r="D26" s="1"/>
      <c r="E26" s="77"/>
      <c r="F26" s="76" t="s">
        <v>298</v>
      </c>
      <c r="G26" s="77"/>
      <c r="H26" s="77"/>
      <c r="I26" s="78">
        <v>508.33</v>
      </c>
    </row>
    <row r="27" spans="2:9" x14ac:dyDescent="0.35">
      <c r="B27" s="69"/>
      <c r="C27" s="1"/>
      <c r="D27" s="1"/>
      <c r="E27" s="77"/>
      <c r="F27" s="76" t="s">
        <v>299</v>
      </c>
      <c r="G27" s="77"/>
      <c r="H27" s="77"/>
      <c r="I27" s="78">
        <v>445.47</v>
      </c>
    </row>
    <row r="28" spans="2:9" x14ac:dyDescent="0.35">
      <c r="B28" s="69"/>
      <c r="C28" s="1"/>
      <c r="D28" s="1"/>
      <c r="E28" s="77"/>
      <c r="F28" s="76" t="s">
        <v>300</v>
      </c>
      <c r="G28" s="77"/>
      <c r="H28" s="77"/>
      <c r="I28" s="78">
        <v>143.07</v>
      </c>
    </row>
    <row r="29" spans="2:9" x14ac:dyDescent="0.35">
      <c r="B29" s="69"/>
      <c r="C29" s="1"/>
      <c r="D29" s="1"/>
      <c r="E29" s="77"/>
      <c r="F29" s="76" t="s">
        <v>301</v>
      </c>
      <c r="G29" s="77"/>
      <c r="H29" s="77"/>
      <c r="I29" s="78">
        <v>260.14999999999998</v>
      </c>
    </row>
    <row r="30" spans="2:9" x14ac:dyDescent="0.35">
      <c r="B30" s="69"/>
      <c r="C30" s="1"/>
      <c r="D30" s="1"/>
      <c r="E30" s="77"/>
      <c r="F30" s="76" t="s">
        <v>302</v>
      </c>
      <c r="G30" s="77"/>
      <c r="H30" s="77"/>
      <c r="I30" s="78">
        <v>68.78</v>
      </c>
    </row>
    <row r="31" spans="2:9" x14ac:dyDescent="0.35">
      <c r="B31" s="69"/>
      <c r="C31" s="1"/>
      <c r="D31" s="1"/>
      <c r="E31" s="77"/>
      <c r="F31" s="76" t="s">
        <v>303</v>
      </c>
      <c r="G31" s="77"/>
      <c r="H31" s="77"/>
      <c r="I31" s="78">
        <v>506.85</v>
      </c>
    </row>
    <row r="32" spans="2:9" x14ac:dyDescent="0.35">
      <c r="B32" s="69"/>
      <c r="C32" s="1"/>
      <c r="D32" s="1"/>
      <c r="E32" s="77"/>
      <c r="F32" s="76" t="s">
        <v>304</v>
      </c>
      <c r="G32" s="77"/>
      <c r="H32" s="77"/>
      <c r="I32" s="78">
        <v>42.59</v>
      </c>
    </row>
    <row r="33" spans="2:9" x14ac:dyDescent="0.35">
      <c r="B33" s="69"/>
      <c r="C33" s="1"/>
      <c r="D33" s="1"/>
      <c r="E33" s="77"/>
      <c r="F33" s="76" t="s">
        <v>305</v>
      </c>
      <c r="G33" s="77"/>
      <c r="H33" s="77"/>
      <c r="I33" s="78">
        <v>509.39</v>
      </c>
    </row>
    <row r="34" spans="2:9" x14ac:dyDescent="0.35">
      <c r="B34" s="69"/>
      <c r="C34" s="1"/>
      <c r="D34" s="1"/>
      <c r="E34" s="77"/>
      <c r="F34" s="76" t="s">
        <v>306</v>
      </c>
      <c r="G34" s="77"/>
      <c r="H34" s="77"/>
      <c r="I34" s="78">
        <v>1399.05</v>
      </c>
    </row>
    <row r="35" spans="2:9" x14ac:dyDescent="0.35">
      <c r="B35" s="69"/>
      <c r="C35" s="1"/>
      <c r="D35" s="1"/>
      <c r="E35" s="77"/>
      <c r="F35" s="76" t="s">
        <v>307</v>
      </c>
      <c r="G35" s="77"/>
      <c r="H35" s="77"/>
      <c r="I35" s="78">
        <v>68.78</v>
      </c>
    </row>
    <row r="36" spans="2:9" x14ac:dyDescent="0.35">
      <c r="B36" s="69"/>
      <c r="C36" s="1"/>
      <c r="D36" s="1"/>
      <c r="E36" s="77"/>
      <c r="F36" s="76" t="s">
        <v>308</v>
      </c>
      <c r="G36" s="77"/>
      <c r="H36" s="77"/>
      <c r="I36" s="78">
        <v>349.54</v>
      </c>
    </row>
    <row r="37" spans="2:9" x14ac:dyDescent="0.35">
      <c r="B37" s="69"/>
      <c r="C37" s="1"/>
      <c r="D37" s="1"/>
      <c r="E37" s="77"/>
      <c r="F37" s="76" t="s">
        <v>309</v>
      </c>
      <c r="G37" s="77"/>
      <c r="H37" s="77"/>
      <c r="I37" s="78">
        <v>98.25</v>
      </c>
    </row>
    <row r="38" spans="2:9" x14ac:dyDescent="0.35">
      <c r="B38" s="69"/>
      <c r="C38" s="1"/>
      <c r="D38" s="1"/>
      <c r="E38" s="77"/>
      <c r="F38" s="76" t="s">
        <v>310</v>
      </c>
      <c r="G38" s="77"/>
      <c r="H38" s="77"/>
      <c r="I38" s="78">
        <v>654.98</v>
      </c>
    </row>
    <row r="39" spans="2:9" x14ac:dyDescent="0.35">
      <c r="B39" s="69"/>
      <c r="C39" s="1"/>
      <c r="D39" s="1"/>
      <c r="E39" s="77"/>
      <c r="F39" s="76" t="s">
        <v>311</v>
      </c>
      <c r="G39" s="77"/>
      <c r="H39" s="77"/>
      <c r="I39" s="78">
        <v>115.48</v>
      </c>
    </row>
    <row r="40" spans="2:9" x14ac:dyDescent="0.35">
      <c r="B40" s="69"/>
      <c r="C40" s="1"/>
      <c r="D40" s="1"/>
      <c r="E40" s="77"/>
      <c r="F40" s="76" t="s">
        <v>312</v>
      </c>
      <c r="G40" s="77"/>
      <c r="H40" s="77"/>
      <c r="I40" s="78">
        <v>115.48</v>
      </c>
    </row>
    <row r="41" spans="2:9" x14ac:dyDescent="0.35">
      <c r="B41" s="69"/>
      <c r="C41" s="1"/>
      <c r="D41" s="1"/>
      <c r="E41" s="77"/>
      <c r="F41" s="76" t="s">
        <v>313</v>
      </c>
      <c r="G41" s="77"/>
      <c r="H41" s="77"/>
      <c r="I41" s="78">
        <v>570.69000000000005</v>
      </c>
    </row>
    <row r="42" spans="2:9" x14ac:dyDescent="0.35">
      <c r="B42" s="69"/>
      <c r="C42" s="1"/>
      <c r="D42" s="1"/>
      <c r="E42" s="77"/>
      <c r="F42" s="76" t="s">
        <v>314</v>
      </c>
      <c r="G42" s="77"/>
      <c r="H42" s="77"/>
      <c r="I42" s="78">
        <v>574.04</v>
      </c>
    </row>
    <row r="43" spans="2:9" x14ac:dyDescent="0.35">
      <c r="B43" s="69"/>
      <c r="C43" s="1"/>
      <c r="D43" s="1"/>
      <c r="E43" s="77"/>
      <c r="F43" s="76" t="s">
        <v>315</v>
      </c>
      <c r="G43" s="77"/>
      <c r="H43" s="77"/>
      <c r="I43" s="78">
        <v>193.83</v>
      </c>
    </row>
    <row r="44" spans="2:9" x14ac:dyDescent="0.35">
      <c r="B44" s="69"/>
      <c r="C44" s="1"/>
      <c r="D44" s="1"/>
      <c r="E44" s="77"/>
      <c r="F44" s="76" t="s">
        <v>316</v>
      </c>
      <c r="G44" s="77"/>
      <c r="H44" s="77"/>
      <c r="I44" s="78">
        <v>981.09</v>
      </c>
    </row>
    <row r="45" spans="2:9" x14ac:dyDescent="0.35">
      <c r="B45" s="69"/>
      <c r="C45" s="1"/>
      <c r="D45" s="1"/>
      <c r="E45" s="77"/>
      <c r="F45" s="76" t="s">
        <v>317</v>
      </c>
      <c r="G45" s="77"/>
      <c r="H45" s="77"/>
      <c r="I45" s="78">
        <v>235.88</v>
      </c>
    </row>
    <row r="46" spans="2:9" x14ac:dyDescent="0.35">
      <c r="B46" s="69"/>
      <c r="C46" s="1"/>
      <c r="D46" s="1"/>
      <c r="E46" s="77"/>
      <c r="F46" s="76" t="s">
        <v>318</v>
      </c>
      <c r="G46" s="77"/>
      <c r="H46" s="77"/>
      <c r="I46" s="78">
        <v>506.44</v>
      </c>
    </row>
    <row r="47" spans="2:9" x14ac:dyDescent="0.35">
      <c r="B47" s="69"/>
      <c r="C47" s="1"/>
      <c r="D47" s="1"/>
      <c r="E47" s="77"/>
      <c r="F47" s="76" t="s">
        <v>319</v>
      </c>
      <c r="G47" s="77"/>
      <c r="H47" s="77"/>
      <c r="I47" s="78">
        <v>75.34</v>
      </c>
    </row>
    <row r="48" spans="2:9" x14ac:dyDescent="0.35">
      <c r="B48" s="69"/>
      <c r="C48" s="1"/>
      <c r="D48" s="1"/>
      <c r="E48" s="77"/>
      <c r="F48" s="76" t="s">
        <v>320</v>
      </c>
      <c r="G48" s="77"/>
      <c r="H48" s="77"/>
      <c r="I48" s="78">
        <v>117.36</v>
      </c>
    </row>
    <row r="49" spans="2:9" x14ac:dyDescent="0.35">
      <c r="B49" s="69"/>
      <c r="C49" s="1"/>
      <c r="D49" s="1"/>
      <c r="E49" s="77"/>
      <c r="F49" s="76" t="s">
        <v>321</v>
      </c>
      <c r="G49" s="77"/>
      <c r="H49" s="77"/>
      <c r="I49" s="78">
        <v>186.68</v>
      </c>
    </row>
    <row r="50" spans="2:9" x14ac:dyDescent="0.35">
      <c r="B50" s="69"/>
      <c r="C50" s="1"/>
      <c r="D50" s="1"/>
      <c r="E50" s="77"/>
      <c r="F50" s="76" t="s">
        <v>322</v>
      </c>
      <c r="G50" s="77"/>
      <c r="H50" s="77"/>
      <c r="I50" s="78">
        <v>115.48</v>
      </c>
    </row>
    <row r="51" spans="2:9" x14ac:dyDescent="0.35">
      <c r="B51" s="69"/>
      <c r="C51" s="1"/>
      <c r="D51" s="1"/>
      <c r="E51" s="77"/>
      <c r="F51" s="76" t="s">
        <v>323</v>
      </c>
      <c r="G51" s="77"/>
      <c r="H51" s="77"/>
      <c r="I51" s="78">
        <v>168.66</v>
      </c>
    </row>
    <row r="52" spans="2:9" x14ac:dyDescent="0.35">
      <c r="B52" s="69"/>
      <c r="C52" s="1"/>
      <c r="D52" s="1"/>
      <c r="E52" s="77"/>
      <c r="F52" s="76" t="s">
        <v>324</v>
      </c>
      <c r="G52" s="77"/>
      <c r="H52" s="77"/>
      <c r="I52" s="78">
        <v>1720.65</v>
      </c>
    </row>
    <row r="53" spans="2:9" x14ac:dyDescent="0.35">
      <c r="B53" s="69"/>
      <c r="C53" s="1"/>
      <c r="D53" s="1"/>
      <c r="E53" s="77"/>
      <c r="F53" s="76" t="s">
        <v>325</v>
      </c>
      <c r="G53" s="77"/>
      <c r="H53" s="77"/>
      <c r="I53" s="78">
        <v>1042.29</v>
      </c>
    </row>
    <row r="54" spans="2:9" x14ac:dyDescent="0.35">
      <c r="B54" s="69"/>
      <c r="C54" s="1"/>
      <c r="D54" s="1"/>
      <c r="E54" s="77"/>
      <c r="F54" s="76" t="s">
        <v>326</v>
      </c>
      <c r="G54" s="77"/>
      <c r="H54" s="77"/>
      <c r="I54" s="78">
        <v>327.49</v>
      </c>
    </row>
    <row r="55" spans="2:9" x14ac:dyDescent="0.35">
      <c r="B55" s="69"/>
      <c r="C55" s="1"/>
      <c r="D55" s="1"/>
      <c r="E55" s="77"/>
      <c r="F55" s="76" t="s">
        <v>327</v>
      </c>
      <c r="G55" s="77"/>
      <c r="H55" s="77"/>
      <c r="I55" s="78">
        <v>73.5</v>
      </c>
    </row>
    <row r="56" spans="2:9" x14ac:dyDescent="0.35">
      <c r="B56" s="69"/>
      <c r="C56" s="1"/>
      <c r="D56" s="1"/>
      <c r="E56" s="77"/>
      <c r="F56" s="76" t="s">
        <v>328</v>
      </c>
      <c r="G56" s="77"/>
      <c r="H56" s="77"/>
      <c r="I56" s="78">
        <v>769.34</v>
      </c>
    </row>
    <row r="57" spans="2:9" x14ac:dyDescent="0.35">
      <c r="B57" s="69"/>
      <c r="C57" s="1"/>
      <c r="D57" s="1"/>
      <c r="E57" s="77"/>
      <c r="F57" s="76" t="s">
        <v>329</v>
      </c>
      <c r="G57" s="77"/>
      <c r="H57" s="77"/>
      <c r="I57" s="78">
        <v>382.04</v>
      </c>
    </row>
    <row r="58" spans="2:9" x14ac:dyDescent="0.35">
      <c r="B58" s="69"/>
      <c r="C58" s="1"/>
      <c r="D58" s="1"/>
      <c r="E58" s="77"/>
      <c r="F58" s="76" t="s">
        <v>330</v>
      </c>
      <c r="G58" s="77"/>
      <c r="H58" s="77"/>
      <c r="I58" s="78">
        <v>154.69999999999999</v>
      </c>
    </row>
    <row r="59" spans="2:9" x14ac:dyDescent="0.35">
      <c r="B59" s="69"/>
      <c r="C59" s="1"/>
      <c r="D59" s="1"/>
      <c r="E59" s="77"/>
      <c r="F59" s="76" t="s">
        <v>331</v>
      </c>
      <c r="G59" s="77"/>
      <c r="H59" s="77"/>
      <c r="I59" s="78">
        <v>154.53</v>
      </c>
    </row>
    <row r="60" spans="2:9" x14ac:dyDescent="0.35">
      <c r="B60" s="69"/>
      <c r="C60" s="1"/>
      <c r="D60" s="1"/>
      <c r="E60" s="77"/>
      <c r="F60" s="76" t="s">
        <v>332</v>
      </c>
      <c r="G60" s="77"/>
      <c r="H60" s="77"/>
      <c r="I60" s="78">
        <v>95.28</v>
      </c>
    </row>
    <row r="61" spans="2:9" x14ac:dyDescent="0.35">
      <c r="B61" s="69"/>
      <c r="C61" s="1"/>
      <c r="D61" s="1"/>
      <c r="E61" s="77"/>
      <c r="F61" s="76" t="s">
        <v>333</v>
      </c>
      <c r="G61" s="77"/>
      <c r="H61" s="77"/>
      <c r="I61" s="78">
        <v>233.61</v>
      </c>
    </row>
    <row r="62" spans="2:9" x14ac:dyDescent="0.35">
      <c r="B62" s="69"/>
      <c r="C62" s="1"/>
      <c r="D62" s="1"/>
      <c r="E62" s="77"/>
      <c r="F62" s="76" t="s">
        <v>334</v>
      </c>
      <c r="G62" s="77"/>
      <c r="H62" s="77"/>
      <c r="I62" s="78">
        <v>1413.57</v>
      </c>
    </row>
    <row r="63" spans="2:9" x14ac:dyDescent="0.35">
      <c r="B63" s="69"/>
      <c r="C63" s="1"/>
      <c r="D63" s="1"/>
      <c r="E63" s="77"/>
      <c r="F63" s="76" t="s">
        <v>335</v>
      </c>
      <c r="G63" s="77"/>
      <c r="H63" s="77"/>
      <c r="I63" s="78">
        <v>253.42</v>
      </c>
    </row>
    <row r="64" spans="2:9" x14ac:dyDescent="0.35">
      <c r="B64" s="69"/>
      <c r="C64" s="1"/>
      <c r="D64" s="1"/>
      <c r="E64" s="77"/>
      <c r="F64" s="76" t="s">
        <v>336</v>
      </c>
      <c r="G64" s="77"/>
      <c r="H64" s="77"/>
      <c r="I64" s="78">
        <v>708.1</v>
      </c>
    </row>
    <row r="65" spans="2:9" x14ac:dyDescent="0.35">
      <c r="B65" s="69"/>
      <c r="C65" s="1"/>
      <c r="D65" s="1"/>
      <c r="E65" s="77"/>
      <c r="F65" s="76" t="s">
        <v>337</v>
      </c>
      <c r="G65" s="77"/>
      <c r="H65" s="77"/>
      <c r="I65" s="78">
        <v>229.44</v>
      </c>
    </row>
    <row r="66" spans="2:9" x14ac:dyDescent="0.35">
      <c r="B66" s="69"/>
      <c r="C66" s="1"/>
      <c r="D66" s="1"/>
      <c r="E66" s="77"/>
      <c r="F66" s="76" t="s">
        <v>338</v>
      </c>
      <c r="G66" s="77"/>
      <c r="H66" s="77"/>
      <c r="I66" s="78">
        <v>243.63</v>
      </c>
    </row>
    <row r="67" spans="2:9" x14ac:dyDescent="0.35">
      <c r="B67" s="69"/>
      <c r="C67" s="1"/>
      <c r="D67" s="1"/>
      <c r="E67" s="77"/>
      <c r="F67" s="76" t="s">
        <v>339</v>
      </c>
      <c r="G67" s="77"/>
      <c r="H67" s="77"/>
      <c r="I67" s="78">
        <v>221.55</v>
      </c>
    </row>
    <row r="68" spans="2:9" x14ac:dyDescent="0.35">
      <c r="B68" s="69"/>
      <c r="C68" s="1"/>
      <c r="D68" s="1"/>
      <c r="E68" s="77"/>
      <c r="F68" s="76" t="s">
        <v>340</v>
      </c>
      <c r="G68" s="77"/>
      <c r="H68" s="77"/>
      <c r="I68" s="78">
        <v>135.43</v>
      </c>
    </row>
    <row r="69" spans="2:9" x14ac:dyDescent="0.35">
      <c r="B69" s="69"/>
      <c r="C69" s="1"/>
      <c r="D69" s="1"/>
      <c r="E69" s="77"/>
      <c r="F69" s="76" t="s">
        <v>341</v>
      </c>
      <c r="G69" s="77"/>
      <c r="H69" s="77"/>
      <c r="I69" s="78">
        <v>688.87</v>
      </c>
    </row>
    <row r="70" spans="2:9" x14ac:dyDescent="0.35">
      <c r="B70" s="69"/>
      <c r="C70" s="1"/>
      <c r="D70" s="1"/>
      <c r="E70" s="77"/>
      <c r="F70" s="76" t="s">
        <v>342</v>
      </c>
      <c r="G70" s="77"/>
      <c r="H70" s="77"/>
      <c r="I70" s="78">
        <v>742.03</v>
      </c>
    </row>
    <row r="71" spans="2:9" x14ac:dyDescent="0.35">
      <c r="B71" s="69"/>
      <c r="C71" s="1"/>
      <c r="D71" s="1"/>
      <c r="E71" s="77"/>
      <c r="F71" s="76" t="s">
        <v>343</v>
      </c>
      <c r="G71" s="77"/>
      <c r="H71" s="77"/>
      <c r="I71" s="78">
        <v>690.38</v>
      </c>
    </row>
    <row r="72" spans="2:9" x14ac:dyDescent="0.35">
      <c r="B72" s="69"/>
      <c r="C72" s="1"/>
      <c r="D72" s="1"/>
      <c r="E72" s="77"/>
      <c r="F72" s="76" t="s">
        <v>344</v>
      </c>
      <c r="G72" s="77"/>
      <c r="H72" s="77"/>
      <c r="I72" s="78">
        <v>115.48</v>
      </c>
    </row>
    <row r="73" spans="2:9" x14ac:dyDescent="0.35">
      <c r="B73" s="69"/>
      <c r="C73" s="1"/>
      <c r="D73" s="1"/>
      <c r="E73" s="77"/>
      <c r="F73" s="76" t="s">
        <v>345</v>
      </c>
      <c r="G73" s="77"/>
      <c r="H73" s="77"/>
      <c r="I73" s="78">
        <v>255.52</v>
      </c>
    </row>
    <row r="74" spans="2:9" x14ac:dyDescent="0.35">
      <c r="B74" s="69"/>
      <c r="C74" s="1"/>
      <c r="D74" s="1"/>
      <c r="E74" s="77"/>
      <c r="F74" s="76" t="s">
        <v>346</v>
      </c>
      <c r="G74" s="77"/>
      <c r="H74" s="77"/>
      <c r="I74" s="78">
        <v>43.61</v>
      </c>
    </row>
    <row r="75" spans="2:9" x14ac:dyDescent="0.35">
      <c r="B75" s="70" t="s">
        <v>348</v>
      </c>
      <c r="C75" s="1"/>
      <c r="D75" s="1"/>
      <c r="E75" s="77"/>
      <c r="F75" s="76" t="s">
        <v>349</v>
      </c>
      <c r="G75" s="78"/>
      <c r="H75" s="77"/>
      <c r="I75" s="78">
        <v>680</v>
      </c>
    </row>
    <row r="76" spans="2:9" x14ac:dyDescent="0.35">
      <c r="B76" s="69"/>
      <c r="C76" s="1"/>
      <c r="D76" s="1"/>
      <c r="E76" s="77"/>
      <c r="F76" s="76" t="s">
        <v>350</v>
      </c>
      <c r="G76" s="78"/>
      <c r="H76" s="77"/>
      <c r="I76" s="78">
        <v>680</v>
      </c>
    </row>
    <row r="77" spans="2:9" x14ac:dyDescent="0.35">
      <c r="B77" s="69"/>
      <c r="C77" s="1"/>
      <c r="D77" s="1"/>
      <c r="E77" s="77"/>
      <c r="F77" s="76" t="s">
        <v>351</v>
      </c>
      <c r="G77" s="78"/>
      <c r="H77" s="77"/>
      <c r="I77" s="78">
        <v>680</v>
      </c>
    </row>
    <row r="78" spans="2:9" x14ac:dyDescent="0.35">
      <c r="B78" s="69"/>
      <c r="C78" s="1"/>
      <c r="D78" s="1"/>
      <c r="E78" s="77"/>
      <c r="F78" s="76" t="s">
        <v>352</v>
      </c>
      <c r="G78" s="78"/>
      <c r="H78" s="77"/>
      <c r="I78" s="78">
        <v>680</v>
      </c>
    </row>
    <row r="79" spans="2:9" x14ac:dyDescent="0.35">
      <c r="B79" s="69"/>
      <c r="C79" s="1"/>
      <c r="D79" s="1"/>
      <c r="E79" s="77"/>
      <c r="F79" s="76" t="s">
        <v>353</v>
      </c>
      <c r="G79" s="78"/>
      <c r="H79" s="77"/>
      <c r="I79" s="78">
        <v>680</v>
      </c>
    </row>
    <row r="80" spans="2:9" x14ac:dyDescent="0.35">
      <c r="B80" s="69"/>
      <c r="C80" s="1"/>
      <c r="D80" s="1"/>
      <c r="E80" s="77"/>
      <c r="F80" s="76" t="s">
        <v>354</v>
      </c>
      <c r="G80" s="78"/>
      <c r="H80" s="77"/>
      <c r="I80" s="78">
        <v>680</v>
      </c>
    </row>
    <row r="81" spans="2:9" x14ac:dyDescent="0.35">
      <c r="B81" s="69"/>
      <c r="C81" s="1"/>
      <c r="D81" s="1"/>
      <c r="E81" s="77"/>
      <c r="F81" s="76" t="s">
        <v>355</v>
      </c>
      <c r="G81" s="78"/>
      <c r="H81" s="77"/>
      <c r="I81" s="78">
        <v>680</v>
      </c>
    </row>
    <row r="82" spans="2:9" x14ac:dyDescent="0.35">
      <c r="B82" s="69"/>
      <c r="C82" s="1"/>
      <c r="D82" s="1"/>
      <c r="E82" s="77"/>
      <c r="F82" s="76" t="s">
        <v>356</v>
      </c>
      <c r="G82" s="78"/>
      <c r="H82" s="77"/>
      <c r="I82" s="78">
        <v>680</v>
      </c>
    </row>
    <row r="83" spans="2:9" x14ac:dyDescent="0.35">
      <c r="B83" s="69"/>
      <c r="C83" s="1"/>
      <c r="D83" s="1"/>
      <c r="E83" s="77"/>
      <c r="F83" s="76" t="s">
        <v>357</v>
      </c>
      <c r="G83" s="78"/>
      <c r="H83" s="77"/>
      <c r="I83" s="78">
        <v>680</v>
      </c>
    </row>
    <row r="84" spans="2:9" x14ac:dyDescent="0.35">
      <c r="B84" s="69"/>
      <c r="C84" s="1"/>
      <c r="D84" s="1"/>
      <c r="E84" s="77"/>
      <c r="F84" s="76" t="s">
        <v>358</v>
      </c>
      <c r="G84" s="78"/>
      <c r="H84" s="77"/>
      <c r="I84" s="78">
        <v>680</v>
      </c>
    </row>
    <row r="85" spans="2:9" x14ac:dyDescent="0.35">
      <c r="B85" s="69"/>
      <c r="C85" s="1"/>
      <c r="D85" s="1"/>
      <c r="E85" s="77"/>
      <c r="F85" s="76" t="s">
        <v>359</v>
      </c>
      <c r="G85" s="78"/>
      <c r="H85" s="77"/>
      <c r="I85" s="78">
        <v>680</v>
      </c>
    </row>
    <row r="86" spans="2:9" x14ac:dyDescent="0.35">
      <c r="B86" s="69"/>
      <c r="C86" s="1"/>
      <c r="D86" s="1"/>
      <c r="E86" s="77"/>
      <c r="F86" s="76" t="s">
        <v>360</v>
      </c>
      <c r="G86" s="78"/>
      <c r="H86" s="77"/>
      <c r="I86" s="78">
        <v>680</v>
      </c>
    </row>
    <row r="87" spans="2:9" x14ac:dyDescent="0.35">
      <c r="B87" s="69"/>
      <c r="C87" s="1"/>
      <c r="D87" s="1"/>
      <c r="E87" s="77"/>
      <c r="F87" s="76" t="s">
        <v>361</v>
      </c>
      <c r="G87" s="78"/>
      <c r="H87" s="77"/>
      <c r="I87" s="78">
        <v>680</v>
      </c>
    </row>
    <row r="88" spans="2:9" x14ac:dyDescent="0.35">
      <c r="B88" s="69"/>
      <c r="C88" s="1"/>
      <c r="D88" s="1"/>
      <c r="E88" s="77"/>
      <c r="F88" s="76" t="s">
        <v>364</v>
      </c>
      <c r="G88" s="78"/>
      <c r="H88" s="77"/>
      <c r="I88" s="78">
        <v>1000</v>
      </c>
    </row>
    <row r="89" spans="2:9" x14ac:dyDescent="0.35">
      <c r="B89" s="69"/>
      <c r="C89" s="1"/>
      <c r="D89" s="1"/>
      <c r="E89" s="77"/>
      <c r="F89" s="76" t="s">
        <v>365</v>
      </c>
      <c r="G89" s="78"/>
      <c r="H89" s="77"/>
      <c r="I89" s="78">
        <v>1000</v>
      </c>
    </row>
    <row r="90" spans="2:9" x14ac:dyDescent="0.35">
      <c r="B90" s="69"/>
      <c r="C90" s="1"/>
      <c r="D90" s="1"/>
      <c r="E90" s="77"/>
      <c r="F90" s="76" t="s">
        <v>366</v>
      </c>
      <c r="G90" s="78"/>
      <c r="H90" s="77"/>
      <c r="I90" s="78">
        <v>1000</v>
      </c>
    </row>
    <row r="91" spans="2:9" x14ac:dyDescent="0.35">
      <c r="B91" s="69"/>
      <c r="C91" s="1"/>
      <c r="D91" s="1"/>
      <c r="E91" s="77"/>
      <c r="F91" s="76" t="s">
        <v>367</v>
      </c>
      <c r="G91" s="78"/>
      <c r="H91" s="77"/>
      <c r="I91" s="78">
        <v>1000</v>
      </c>
    </row>
    <row r="92" spans="2:9" x14ac:dyDescent="0.35">
      <c r="B92" s="70"/>
      <c r="C92" s="1"/>
      <c r="D92" s="1"/>
      <c r="E92" s="77"/>
      <c r="F92" s="76" t="s">
        <v>368</v>
      </c>
      <c r="G92" s="78"/>
      <c r="H92" s="77"/>
      <c r="I92" s="78">
        <v>1000</v>
      </c>
    </row>
    <row r="93" spans="2:9" x14ac:dyDescent="0.35">
      <c r="B93" s="70" t="s">
        <v>506</v>
      </c>
      <c r="C93" s="1"/>
      <c r="D93" s="1"/>
      <c r="E93" s="77"/>
      <c r="F93" s="76" t="s">
        <v>504</v>
      </c>
      <c r="G93" s="77"/>
      <c r="H93" s="77"/>
      <c r="I93" s="78">
        <v>91.4</v>
      </c>
    </row>
    <row r="94" spans="2:9" x14ac:dyDescent="0.35">
      <c r="B94" s="70"/>
      <c r="C94" s="1"/>
      <c r="D94" s="1"/>
      <c r="E94" s="77"/>
      <c r="F94" s="76" t="s">
        <v>362</v>
      </c>
      <c r="G94" s="77"/>
      <c r="H94" s="77"/>
      <c r="I94" s="78">
        <v>1000</v>
      </c>
    </row>
    <row r="95" spans="2:9" x14ac:dyDescent="0.35">
      <c r="B95" s="70"/>
      <c r="C95" s="1"/>
      <c r="D95" s="1"/>
      <c r="E95" s="77"/>
      <c r="F95" s="76" t="s">
        <v>363</v>
      </c>
      <c r="G95" s="77"/>
      <c r="H95" s="77"/>
      <c r="I95" s="78">
        <v>1000</v>
      </c>
    </row>
    <row r="96" spans="2:9" x14ac:dyDescent="0.35">
      <c r="B96" s="70"/>
      <c r="C96" s="1"/>
      <c r="D96" s="1"/>
      <c r="E96" s="77"/>
      <c r="F96" s="76" t="s">
        <v>505</v>
      </c>
      <c r="G96" s="77"/>
      <c r="H96" s="77"/>
      <c r="I96" s="78">
        <v>274.11</v>
      </c>
    </row>
    <row r="97" spans="2:9" x14ac:dyDescent="0.35">
      <c r="B97" s="70" t="s">
        <v>516</v>
      </c>
      <c r="C97" s="1"/>
      <c r="D97" s="1"/>
      <c r="E97" s="77"/>
      <c r="F97" s="76" t="s">
        <v>514</v>
      </c>
      <c r="G97" s="78"/>
      <c r="H97" s="77"/>
      <c r="I97" s="78">
        <v>1000</v>
      </c>
    </row>
    <row r="98" spans="2:9" x14ac:dyDescent="0.35">
      <c r="B98" s="70"/>
      <c r="C98" s="1"/>
      <c r="D98" s="1"/>
      <c r="E98" s="77"/>
      <c r="F98" s="76" t="s">
        <v>515</v>
      </c>
      <c r="G98" s="78"/>
      <c r="H98" s="77"/>
      <c r="I98" s="78">
        <v>1000</v>
      </c>
    </row>
    <row r="99" spans="2:9" x14ac:dyDescent="0.35">
      <c r="B99" s="70" t="s">
        <v>517</v>
      </c>
      <c r="C99" s="1"/>
      <c r="D99" s="1"/>
      <c r="E99" s="77"/>
      <c r="F99" s="76" t="s">
        <v>518</v>
      </c>
      <c r="G99" s="77"/>
      <c r="H99" s="77"/>
      <c r="I99" s="68">
        <f>-153032+(I95-I97)</f>
        <v>-153032</v>
      </c>
    </row>
    <row r="100" spans="2:9" x14ac:dyDescent="0.35">
      <c r="B100" s="70"/>
      <c r="C100" s="1"/>
      <c r="D100" s="1"/>
      <c r="E100" s="77"/>
      <c r="F100" s="76" t="s">
        <v>519</v>
      </c>
      <c r="G100" s="77"/>
      <c r="H100" s="77"/>
      <c r="I100" s="78">
        <v>12455.5</v>
      </c>
    </row>
    <row r="101" spans="2:9" x14ac:dyDescent="0.35">
      <c r="B101" s="70"/>
      <c r="C101" s="1"/>
      <c r="D101" s="1"/>
      <c r="E101" s="77"/>
      <c r="F101" s="76" t="s">
        <v>520</v>
      </c>
      <c r="G101" s="77"/>
      <c r="H101" s="77"/>
      <c r="I101" s="78">
        <v>108161.64</v>
      </c>
    </row>
    <row r="102" spans="2:9" x14ac:dyDescent="0.35">
      <c r="B102" s="70"/>
      <c r="C102" s="1"/>
      <c r="D102" s="1"/>
      <c r="E102" s="77"/>
      <c r="F102" s="76" t="s">
        <v>521</v>
      </c>
      <c r="G102" s="77"/>
      <c r="H102" s="77"/>
      <c r="I102" s="78">
        <v>35593.67</v>
      </c>
    </row>
    <row r="103" spans="2:9" x14ac:dyDescent="0.35">
      <c r="B103" s="70"/>
      <c r="C103" s="1"/>
      <c r="D103" s="1"/>
      <c r="E103" s="77"/>
      <c r="F103" s="76" t="s">
        <v>522</v>
      </c>
      <c r="G103" s="77"/>
      <c r="H103" s="77"/>
      <c r="I103" s="78">
        <v>8597.51</v>
      </c>
    </row>
    <row r="104" spans="2:9" x14ac:dyDescent="0.35">
      <c r="B104" s="70"/>
      <c r="C104" s="1"/>
      <c r="D104" s="1"/>
      <c r="E104" s="77"/>
      <c r="F104" s="76" t="s">
        <v>523</v>
      </c>
      <c r="G104" s="77"/>
      <c r="H104" s="77"/>
      <c r="I104" s="78">
        <v>339.84000000000003</v>
      </c>
    </row>
    <row r="105" spans="2:9" x14ac:dyDescent="0.35">
      <c r="B105" s="70"/>
      <c r="C105" s="1"/>
      <c r="D105" s="1"/>
      <c r="E105" s="77"/>
      <c r="F105" s="76" t="s">
        <v>524</v>
      </c>
      <c r="G105" s="77"/>
      <c r="H105" s="77"/>
      <c r="I105" s="78">
        <v>509.34000000000003</v>
      </c>
    </row>
    <row r="106" spans="2:9" x14ac:dyDescent="0.35">
      <c r="B106" s="70"/>
      <c r="C106" s="1"/>
      <c r="D106" s="1"/>
      <c r="E106" s="77"/>
      <c r="F106" s="76" t="s">
        <v>525</v>
      </c>
      <c r="G106" s="77"/>
      <c r="H106" s="77"/>
      <c r="I106" s="78">
        <v>169.77</v>
      </c>
    </row>
    <row r="107" spans="2:9" x14ac:dyDescent="0.35">
      <c r="I107" s="80">
        <f>SUM(I3:I106)</f>
        <v>66811.419999999984</v>
      </c>
    </row>
    <row r="108" spans="2:9" x14ac:dyDescent="0.35">
      <c r="I108" s="80"/>
    </row>
    <row r="109" spans="2:9" x14ac:dyDescent="0.35">
      <c r="B109" s="1215" t="s">
        <v>425</v>
      </c>
      <c r="C109" s="1215"/>
      <c r="D109" s="1215"/>
      <c r="E109" s="1215"/>
      <c r="F109" s="1215"/>
      <c r="G109" s="1215"/>
      <c r="H109" s="1215"/>
      <c r="I109" s="1215"/>
    </row>
    <row r="110" spans="2:9" x14ac:dyDescent="0.35">
      <c r="B110" s="69"/>
      <c r="C110" s="1"/>
      <c r="D110" s="1"/>
      <c r="E110" s="81" t="s">
        <v>210</v>
      </c>
      <c r="F110" s="76"/>
      <c r="G110" s="78"/>
      <c r="H110" s="77"/>
      <c r="I110" s="78">
        <v>-1.8099999999999998</v>
      </c>
    </row>
    <row r="111" spans="2:9" x14ac:dyDescent="0.35">
      <c r="B111" s="69"/>
      <c r="C111" s="1"/>
      <c r="D111" s="1"/>
      <c r="E111" s="81"/>
      <c r="F111" s="76" t="s">
        <v>369</v>
      </c>
      <c r="G111" s="78"/>
      <c r="H111" s="77"/>
      <c r="I111" s="78">
        <v>759.38</v>
      </c>
    </row>
    <row r="112" spans="2:9" x14ac:dyDescent="0.35">
      <c r="B112" s="69"/>
      <c r="C112" s="1"/>
      <c r="D112" s="1"/>
      <c r="E112" s="81"/>
      <c r="F112" s="76" t="s">
        <v>370</v>
      </c>
      <c r="G112" s="78"/>
      <c r="H112" s="77"/>
      <c r="I112" s="78">
        <v>2295.9299999999998</v>
      </c>
    </row>
    <row r="113" spans="2:9" x14ac:dyDescent="0.35">
      <c r="B113" s="69"/>
      <c r="C113" s="1"/>
      <c r="D113" s="1"/>
      <c r="E113" s="81"/>
      <c r="F113" s="76" t="s">
        <v>371</v>
      </c>
      <c r="G113" s="78"/>
      <c r="H113" s="77"/>
      <c r="I113" s="78">
        <v>675.13</v>
      </c>
    </row>
    <row r="114" spans="2:9" x14ac:dyDescent="0.35">
      <c r="B114" s="69"/>
      <c r="C114" s="1"/>
      <c r="D114" s="1"/>
      <c r="E114" s="81"/>
      <c r="F114" s="76" t="s">
        <v>372</v>
      </c>
      <c r="G114" s="78"/>
      <c r="H114" s="77"/>
      <c r="I114" s="78">
        <v>2041.2</v>
      </c>
    </row>
    <row r="115" spans="2:9" x14ac:dyDescent="0.35">
      <c r="B115" s="69"/>
      <c r="C115" s="1"/>
      <c r="D115" s="1"/>
      <c r="E115" s="81"/>
      <c r="F115" s="76" t="s">
        <v>373</v>
      </c>
      <c r="G115" s="78"/>
      <c r="H115" s="77"/>
      <c r="I115" s="78">
        <v>731.14</v>
      </c>
    </row>
    <row r="116" spans="2:9" x14ac:dyDescent="0.35">
      <c r="B116" s="69"/>
      <c r="C116" s="1"/>
      <c r="D116" s="1"/>
      <c r="E116" s="81"/>
      <c r="F116" s="76" t="s">
        <v>374</v>
      </c>
      <c r="G116" s="78"/>
      <c r="H116" s="77"/>
      <c r="I116" s="78">
        <v>2210.5500000000002</v>
      </c>
    </row>
    <row r="117" spans="2:9" x14ac:dyDescent="0.35">
      <c r="B117" s="69"/>
      <c r="C117" s="1"/>
      <c r="D117" s="1"/>
      <c r="E117" s="81" t="s">
        <v>211</v>
      </c>
      <c r="F117" s="76"/>
      <c r="G117" s="78"/>
      <c r="H117" s="77"/>
      <c r="I117" s="78">
        <v>0.51</v>
      </c>
    </row>
    <row r="118" spans="2:9" x14ac:dyDescent="0.35">
      <c r="B118" s="69"/>
      <c r="C118" s="1"/>
      <c r="D118" s="1"/>
      <c r="E118" s="81"/>
      <c r="F118" s="76" t="s">
        <v>371</v>
      </c>
      <c r="G118" s="78"/>
      <c r="H118" s="77"/>
      <c r="I118" s="78">
        <v>1243.21</v>
      </c>
    </row>
    <row r="119" spans="2:9" x14ac:dyDescent="0.35">
      <c r="B119" s="69"/>
      <c r="C119" s="1"/>
      <c r="D119" s="1"/>
      <c r="E119" s="81"/>
      <c r="F119" s="76" t="s">
        <v>372</v>
      </c>
      <c r="G119" s="78"/>
      <c r="H119" s="77"/>
      <c r="I119" s="78">
        <v>3758.74</v>
      </c>
    </row>
    <row r="120" spans="2:9" x14ac:dyDescent="0.35">
      <c r="B120" s="69"/>
      <c r="C120" s="1"/>
      <c r="D120" s="1"/>
      <c r="E120" s="81"/>
      <c r="F120" s="76" t="s">
        <v>375</v>
      </c>
      <c r="G120" s="78"/>
      <c r="H120" s="77"/>
      <c r="I120" s="78">
        <v>1398.56</v>
      </c>
    </row>
    <row r="121" spans="2:9" x14ac:dyDescent="0.35">
      <c r="B121" s="69"/>
      <c r="C121" s="1"/>
      <c r="D121" s="1"/>
      <c r="E121" s="81"/>
      <c r="F121" s="76" t="s">
        <v>376</v>
      </c>
      <c r="G121" s="78"/>
      <c r="H121" s="77"/>
      <c r="I121" s="78">
        <v>4228.45</v>
      </c>
    </row>
    <row r="122" spans="2:9" x14ac:dyDescent="0.35">
      <c r="B122" s="69"/>
      <c r="C122" s="1"/>
      <c r="D122" s="1"/>
      <c r="E122" s="81"/>
      <c r="F122" s="76" t="s">
        <v>377</v>
      </c>
      <c r="G122" s="78"/>
      <c r="H122" s="77"/>
      <c r="I122" s="78">
        <v>1346.56</v>
      </c>
    </row>
    <row r="123" spans="2:9" x14ac:dyDescent="0.35">
      <c r="B123" s="69"/>
      <c r="C123" s="1"/>
      <c r="D123" s="1"/>
      <c r="E123" s="81"/>
      <c r="F123" s="76" t="s">
        <v>378</v>
      </c>
      <c r="G123" s="78"/>
      <c r="H123" s="77"/>
      <c r="I123" s="78">
        <v>4071.22</v>
      </c>
    </row>
    <row r="124" spans="2:9" x14ac:dyDescent="0.35">
      <c r="B124" s="69"/>
      <c r="C124" s="1"/>
      <c r="D124" s="1"/>
      <c r="E124" s="81" t="s">
        <v>212</v>
      </c>
      <c r="F124" s="76"/>
      <c r="G124" s="78"/>
      <c r="H124" s="77"/>
      <c r="I124" s="78">
        <v>0.51999999999999991</v>
      </c>
    </row>
    <row r="125" spans="2:9" x14ac:dyDescent="0.35">
      <c r="B125" s="69"/>
      <c r="C125" s="1"/>
      <c r="D125" s="1"/>
      <c r="E125" s="81"/>
      <c r="F125" s="76" t="s">
        <v>277</v>
      </c>
      <c r="G125" s="78"/>
      <c r="H125" s="77"/>
      <c r="I125" s="78">
        <v>0</v>
      </c>
    </row>
    <row r="126" spans="2:9" x14ac:dyDescent="0.35">
      <c r="B126" s="69"/>
      <c r="C126" s="1"/>
      <c r="D126" s="1"/>
      <c r="E126" s="81"/>
      <c r="F126" s="76" t="s">
        <v>379</v>
      </c>
      <c r="G126" s="78"/>
      <c r="H126" s="77"/>
      <c r="I126" s="78">
        <v>2222.0100000000002</v>
      </c>
    </row>
    <row r="127" spans="2:9" x14ac:dyDescent="0.35">
      <c r="B127" s="69"/>
      <c r="C127" s="1"/>
      <c r="D127" s="1"/>
      <c r="E127" s="81"/>
      <c r="F127" s="76" t="s">
        <v>380</v>
      </c>
      <c r="G127" s="78"/>
      <c r="H127" s="77"/>
      <c r="I127" s="78">
        <v>6718.09</v>
      </c>
    </row>
    <row r="128" spans="2:9" x14ac:dyDescent="0.35">
      <c r="B128" s="69"/>
      <c r="C128" s="1"/>
      <c r="D128" s="1"/>
      <c r="E128" s="81"/>
      <c r="F128" s="76" t="s">
        <v>381</v>
      </c>
      <c r="G128" s="78"/>
      <c r="H128" s="77"/>
      <c r="I128" s="78">
        <v>1975.48</v>
      </c>
    </row>
    <row r="129" spans="2:9" x14ac:dyDescent="0.35">
      <c r="B129" s="69"/>
      <c r="C129" s="1"/>
      <c r="D129" s="1"/>
      <c r="E129" s="81"/>
      <c r="F129" s="76" t="s">
        <v>382</v>
      </c>
      <c r="G129" s="78"/>
      <c r="H129" s="77"/>
      <c r="I129" s="78">
        <v>5972.73</v>
      </c>
    </row>
    <row r="130" spans="2:9" x14ac:dyDescent="0.35">
      <c r="B130" s="69"/>
      <c r="C130" s="1"/>
      <c r="D130" s="1"/>
      <c r="E130" s="81"/>
      <c r="F130" s="76" t="s">
        <v>383</v>
      </c>
      <c r="G130" s="78"/>
      <c r="H130" s="77"/>
      <c r="I130" s="78">
        <v>2139.38</v>
      </c>
    </row>
    <row r="131" spans="2:9" x14ac:dyDescent="0.35">
      <c r="B131" s="69"/>
      <c r="C131" s="1"/>
      <c r="D131" s="1"/>
      <c r="E131" s="81"/>
      <c r="F131" s="76" t="s">
        <v>384</v>
      </c>
      <c r="G131" s="78"/>
      <c r="H131" s="77"/>
      <c r="I131" s="78">
        <v>6468.28</v>
      </c>
    </row>
    <row r="132" spans="2:9" x14ac:dyDescent="0.35">
      <c r="B132" s="69"/>
      <c r="C132" s="1"/>
      <c r="D132" s="1"/>
      <c r="E132" s="81" t="s">
        <v>213</v>
      </c>
      <c r="F132" s="76"/>
      <c r="G132" s="78"/>
      <c r="H132" s="77"/>
      <c r="I132" s="78">
        <v>5.2700000000000005</v>
      </c>
    </row>
    <row r="133" spans="2:9" x14ac:dyDescent="0.35">
      <c r="B133" s="69"/>
      <c r="C133" s="1"/>
      <c r="D133" s="1"/>
      <c r="E133" s="81"/>
      <c r="F133" s="76" t="s">
        <v>385</v>
      </c>
      <c r="G133" s="78"/>
      <c r="H133" s="77"/>
      <c r="I133" s="78">
        <v>406.23</v>
      </c>
    </row>
    <row r="134" spans="2:9" x14ac:dyDescent="0.35">
      <c r="B134" s="69"/>
      <c r="C134" s="1"/>
      <c r="D134" s="1"/>
      <c r="E134" s="81"/>
      <c r="F134" s="76" t="s">
        <v>386</v>
      </c>
      <c r="G134" s="78"/>
      <c r="H134" s="77"/>
      <c r="I134" s="78">
        <v>1228.2</v>
      </c>
    </row>
    <row r="135" spans="2:9" x14ac:dyDescent="0.35">
      <c r="B135" s="69"/>
      <c r="C135" s="1"/>
      <c r="D135" s="1"/>
      <c r="E135" s="81"/>
      <c r="F135" s="76" t="s">
        <v>387</v>
      </c>
      <c r="G135" s="78"/>
      <c r="H135" s="77"/>
      <c r="I135" s="78">
        <v>2167.16</v>
      </c>
    </row>
    <row r="136" spans="2:9" x14ac:dyDescent="0.35">
      <c r="B136" s="69"/>
      <c r="C136" s="1"/>
      <c r="D136" s="1"/>
      <c r="E136" s="81"/>
      <c r="F136" s="76" t="s">
        <v>388</v>
      </c>
      <c r="G136" s="78"/>
      <c r="H136" s="77"/>
      <c r="I136" s="78">
        <v>1677.66</v>
      </c>
    </row>
    <row r="137" spans="2:9" x14ac:dyDescent="0.35">
      <c r="B137" s="69"/>
      <c r="C137" s="1"/>
      <c r="D137" s="1"/>
      <c r="E137" s="81"/>
      <c r="F137" s="76" t="s">
        <v>389</v>
      </c>
      <c r="G137" s="78"/>
      <c r="H137" s="77"/>
      <c r="I137" s="78">
        <v>5072.28</v>
      </c>
    </row>
    <row r="138" spans="2:9" x14ac:dyDescent="0.35">
      <c r="B138" s="69"/>
      <c r="C138" s="1"/>
      <c r="D138" s="1"/>
      <c r="E138" s="81"/>
      <c r="F138" s="76" t="s">
        <v>390</v>
      </c>
      <c r="G138" s="78"/>
      <c r="H138" s="77"/>
      <c r="I138" s="78">
        <v>6552.27</v>
      </c>
    </row>
    <row r="139" spans="2:9" x14ac:dyDescent="0.35">
      <c r="B139" s="69"/>
      <c r="C139" s="1"/>
      <c r="D139" s="1"/>
      <c r="E139" s="81"/>
      <c r="F139" s="76" t="s">
        <v>391</v>
      </c>
      <c r="G139" s="78"/>
      <c r="H139" s="77"/>
      <c r="I139" s="78">
        <v>2250.9299999999998</v>
      </c>
    </row>
    <row r="140" spans="2:9" x14ac:dyDescent="0.35">
      <c r="B140" s="69"/>
      <c r="C140" s="1"/>
      <c r="D140" s="1"/>
      <c r="E140" s="81"/>
      <c r="F140" s="76" t="s">
        <v>392</v>
      </c>
      <c r="G140" s="78"/>
      <c r="H140" s="77"/>
      <c r="I140" s="78">
        <v>6805.53</v>
      </c>
    </row>
    <row r="141" spans="2:9" x14ac:dyDescent="0.35">
      <c r="B141" s="69"/>
      <c r="C141" s="1"/>
      <c r="D141" s="1"/>
      <c r="E141" s="81" t="s">
        <v>214</v>
      </c>
      <c r="F141" s="76"/>
      <c r="G141" s="78"/>
      <c r="H141" s="77"/>
      <c r="I141" s="78">
        <v>1.07</v>
      </c>
    </row>
    <row r="142" spans="2:9" x14ac:dyDescent="0.35">
      <c r="B142" s="69"/>
      <c r="C142" s="1"/>
      <c r="D142" s="1"/>
      <c r="E142" s="81"/>
      <c r="F142" s="76" t="s">
        <v>277</v>
      </c>
      <c r="G142" s="78"/>
      <c r="H142" s="77"/>
      <c r="I142" s="78">
        <v>0</v>
      </c>
    </row>
    <row r="143" spans="2:9" x14ac:dyDescent="0.35">
      <c r="B143" s="69"/>
      <c r="C143" s="1"/>
      <c r="D143" s="1"/>
      <c r="E143" s="81"/>
      <c r="F143" s="76" t="s">
        <v>393</v>
      </c>
      <c r="G143" s="78"/>
      <c r="H143" s="77"/>
      <c r="I143" s="78">
        <v>1278.58</v>
      </c>
    </row>
    <row r="144" spans="2:9" x14ac:dyDescent="0.35">
      <c r="B144" s="69"/>
      <c r="C144" s="1"/>
      <c r="D144" s="1"/>
      <c r="E144" s="81"/>
      <c r="F144" s="76" t="s">
        <v>394</v>
      </c>
      <c r="G144" s="78"/>
      <c r="H144" s="77"/>
      <c r="I144" s="78">
        <v>3866.41</v>
      </c>
    </row>
    <row r="145" spans="2:9" x14ac:dyDescent="0.35">
      <c r="B145" s="69"/>
      <c r="C145" s="1"/>
      <c r="D145" s="1"/>
      <c r="E145" s="81"/>
      <c r="F145" s="76" t="s">
        <v>395</v>
      </c>
      <c r="G145" s="78"/>
      <c r="H145" s="77"/>
      <c r="I145" s="78">
        <v>1328</v>
      </c>
    </row>
    <row r="146" spans="2:9" x14ac:dyDescent="0.35">
      <c r="B146" s="69"/>
      <c r="C146" s="1"/>
      <c r="D146" s="1"/>
      <c r="E146" s="81"/>
      <c r="F146" s="76" t="s">
        <v>396</v>
      </c>
      <c r="G146" s="78"/>
      <c r="H146" s="77"/>
      <c r="I146" s="78">
        <v>4015.12</v>
      </c>
    </row>
    <row r="147" spans="2:9" x14ac:dyDescent="0.35">
      <c r="B147" s="69"/>
      <c r="C147" s="1"/>
      <c r="D147" s="1"/>
      <c r="E147" s="81" t="s">
        <v>215</v>
      </c>
      <c r="F147" s="76"/>
      <c r="G147" s="78"/>
      <c r="H147" s="77"/>
      <c r="I147" s="78">
        <v>3.1100000000000003</v>
      </c>
    </row>
    <row r="148" spans="2:9" x14ac:dyDescent="0.35">
      <c r="B148" s="69"/>
      <c r="C148" s="1"/>
      <c r="D148" s="1"/>
      <c r="E148" s="81"/>
      <c r="F148" s="76" t="s">
        <v>397</v>
      </c>
      <c r="G148" s="78"/>
      <c r="H148" s="77"/>
      <c r="I148" s="78">
        <v>703.02</v>
      </c>
    </row>
    <row r="149" spans="2:9" x14ac:dyDescent="0.35">
      <c r="B149" s="69"/>
      <c r="C149" s="1"/>
      <c r="D149" s="1"/>
      <c r="E149" s="81"/>
      <c r="F149" s="76" t="s">
        <v>398</v>
      </c>
      <c r="G149" s="78"/>
      <c r="H149" s="77"/>
      <c r="I149" s="78">
        <v>0</v>
      </c>
    </row>
    <row r="150" spans="2:9" x14ac:dyDescent="0.35">
      <c r="B150" s="69"/>
      <c r="C150" s="1"/>
      <c r="D150" s="1"/>
      <c r="E150" s="81"/>
      <c r="F150" s="76" t="s">
        <v>385</v>
      </c>
      <c r="G150" s="78"/>
      <c r="H150" s="77"/>
      <c r="I150" s="78">
        <v>591.54999999999995</v>
      </c>
    </row>
    <row r="151" spans="2:9" x14ac:dyDescent="0.35">
      <c r="B151" s="69"/>
      <c r="C151" s="1"/>
      <c r="D151" s="1"/>
      <c r="E151" s="81"/>
      <c r="F151" s="76" t="s">
        <v>386</v>
      </c>
      <c r="G151" s="78"/>
      <c r="H151" s="77"/>
      <c r="I151" s="78">
        <v>3914.03</v>
      </c>
    </row>
    <row r="152" spans="2:9" x14ac:dyDescent="0.35">
      <c r="B152" s="69"/>
      <c r="C152" s="1"/>
      <c r="D152" s="1"/>
      <c r="E152" s="81"/>
      <c r="F152" s="76" t="s">
        <v>399</v>
      </c>
      <c r="G152" s="78"/>
      <c r="H152" s="77"/>
      <c r="I152" s="78">
        <v>0</v>
      </c>
    </row>
    <row r="153" spans="2:9" x14ac:dyDescent="0.35">
      <c r="B153" s="69"/>
      <c r="C153" s="1"/>
      <c r="D153" s="1"/>
      <c r="E153" s="81"/>
      <c r="F153" s="76" t="s">
        <v>393</v>
      </c>
      <c r="G153" s="78"/>
      <c r="H153" s="77"/>
      <c r="I153" s="78">
        <v>1346.1</v>
      </c>
    </row>
    <row r="154" spans="2:9" x14ac:dyDescent="0.35">
      <c r="B154" s="69"/>
      <c r="C154" s="1"/>
      <c r="D154" s="1"/>
      <c r="E154" s="81"/>
      <c r="F154" s="76" t="s">
        <v>394</v>
      </c>
      <c r="G154" s="78"/>
      <c r="H154" s="77"/>
      <c r="I154" s="78">
        <v>4069.85</v>
      </c>
    </row>
    <row r="155" spans="2:9" x14ac:dyDescent="0.35">
      <c r="B155" s="69"/>
      <c r="C155" s="1"/>
      <c r="D155" s="1"/>
      <c r="E155" s="81"/>
      <c r="F155" s="76" t="s">
        <v>395</v>
      </c>
      <c r="G155" s="78"/>
      <c r="H155" s="77"/>
      <c r="I155" s="78">
        <v>1398.13</v>
      </c>
    </row>
    <row r="156" spans="2:9" x14ac:dyDescent="0.35">
      <c r="B156" s="69"/>
      <c r="C156" s="1"/>
      <c r="D156" s="1"/>
      <c r="E156" s="81"/>
      <c r="F156" s="76" t="s">
        <v>396</v>
      </c>
      <c r="G156" s="78"/>
      <c r="H156" s="77"/>
      <c r="I156" s="78">
        <v>4227.16</v>
      </c>
    </row>
    <row r="157" spans="2:9" x14ac:dyDescent="0.35">
      <c r="B157" s="69"/>
      <c r="C157" s="1"/>
      <c r="D157" s="1"/>
      <c r="E157" s="81" t="s">
        <v>216</v>
      </c>
      <c r="F157" s="76"/>
      <c r="G157" s="78"/>
      <c r="H157" s="77"/>
      <c r="I157" s="78">
        <v>2.42</v>
      </c>
    </row>
    <row r="158" spans="2:9" x14ac:dyDescent="0.35">
      <c r="B158" s="69"/>
      <c r="C158" s="1"/>
      <c r="D158" s="1"/>
      <c r="E158" s="81"/>
      <c r="F158" s="76" t="s">
        <v>400</v>
      </c>
      <c r="G158" s="78"/>
      <c r="H158" s="77"/>
      <c r="I158" s="78">
        <v>730.89</v>
      </c>
    </row>
    <row r="159" spans="2:9" x14ac:dyDescent="0.35">
      <c r="B159" s="69"/>
      <c r="C159" s="1"/>
      <c r="D159" s="1"/>
      <c r="E159" s="81"/>
      <c r="F159" s="76" t="s">
        <v>401</v>
      </c>
      <c r="G159" s="78"/>
      <c r="H159" s="77"/>
      <c r="I159" s="78">
        <v>2209.81</v>
      </c>
    </row>
    <row r="160" spans="2:9" x14ac:dyDescent="0.35">
      <c r="B160" s="69"/>
      <c r="C160" s="1"/>
      <c r="D160" s="1"/>
      <c r="E160" s="81"/>
      <c r="F160" s="76" t="s">
        <v>402</v>
      </c>
      <c r="G160" s="78"/>
      <c r="H160" s="77"/>
      <c r="I160" s="78">
        <v>759.15</v>
      </c>
    </row>
    <row r="161" spans="2:9" x14ac:dyDescent="0.35">
      <c r="B161" s="69"/>
      <c r="C161" s="1"/>
      <c r="D161" s="1"/>
      <c r="E161" s="81"/>
      <c r="F161" s="76" t="s">
        <v>403</v>
      </c>
      <c r="G161" s="78"/>
      <c r="H161" s="77"/>
      <c r="I161" s="78">
        <v>2295.2199999999998</v>
      </c>
    </row>
    <row r="162" spans="2:9" x14ac:dyDescent="0.35">
      <c r="B162" s="69"/>
      <c r="C162" s="1"/>
      <c r="D162" s="1"/>
      <c r="E162" s="81"/>
      <c r="F162" s="76" t="s">
        <v>385</v>
      </c>
      <c r="G162" s="78"/>
      <c r="H162" s="77"/>
      <c r="I162" s="78">
        <v>702.78</v>
      </c>
    </row>
    <row r="163" spans="2:9" x14ac:dyDescent="0.35">
      <c r="B163" s="69"/>
      <c r="C163" s="1"/>
      <c r="D163" s="1"/>
      <c r="E163" s="81"/>
      <c r="F163" s="76" t="s">
        <v>386</v>
      </c>
      <c r="G163" s="78"/>
      <c r="H163" s="77"/>
      <c r="I163" s="78">
        <v>2124.8200000000002</v>
      </c>
    </row>
    <row r="164" spans="2:9" x14ac:dyDescent="0.35">
      <c r="B164" s="69"/>
      <c r="C164" s="1"/>
      <c r="D164" s="1"/>
      <c r="E164" s="81" t="s">
        <v>217</v>
      </c>
      <c r="F164" s="76"/>
      <c r="G164" s="78"/>
      <c r="H164" s="77"/>
      <c r="I164" s="78">
        <v>1.67</v>
      </c>
    </row>
    <row r="165" spans="2:9" x14ac:dyDescent="0.35">
      <c r="B165" s="69"/>
      <c r="C165" s="1"/>
      <c r="D165" s="1"/>
      <c r="E165" s="81"/>
      <c r="F165" s="76" t="s">
        <v>404</v>
      </c>
      <c r="G165" s="78"/>
      <c r="H165" s="77"/>
      <c r="I165" s="78">
        <v>1229.4000000000001</v>
      </c>
    </row>
    <row r="166" spans="2:9" x14ac:dyDescent="0.35">
      <c r="B166" s="69"/>
      <c r="C166" s="1"/>
      <c r="D166" s="1"/>
      <c r="E166" s="81"/>
      <c r="F166" s="76" t="s">
        <v>405</v>
      </c>
      <c r="G166" s="78"/>
      <c r="H166" s="77"/>
      <c r="I166" s="78">
        <v>3717.02</v>
      </c>
    </row>
    <row r="167" spans="2:9" x14ac:dyDescent="0.35">
      <c r="B167" s="69"/>
      <c r="C167" s="1"/>
      <c r="D167" s="1"/>
      <c r="E167" s="81" t="s">
        <v>218</v>
      </c>
      <c r="F167" s="76"/>
      <c r="G167" s="78"/>
      <c r="H167" s="77"/>
      <c r="I167" s="78">
        <v>-1.67</v>
      </c>
    </row>
    <row r="168" spans="2:9" x14ac:dyDescent="0.35">
      <c r="B168" s="69"/>
      <c r="C168" s="1"/>
      <c r="D168" s="1"/>
      <c r="E168" s="81"/>
      <c r="F168" s="76" t="s">
        <v>406</v>
      </c>
      <c r="G168" s="78"/>
      <c r="H168" s="77"/>
      <c r="I168" s="78">
        <v>4502.21</v>
      </c>
    </row>
    <row r="169" spans="2:9" x14ac:dyDescent="0.35">
      <c r="B169" s="69"/>
      <c r="C169" s="1"/>
      <c r="D169" s="1"/>
      <c r="E169" s="81"/>
      <c r="F169" s="76" t="s">
        <v>407</v>
      </c>
      <c r="G169" s="78"/>
      <c r="H169" s="77"/>
      <c r="I169" s="78">
        <v>6805.53</v>
      </c>
    </row>
    <row r="170" spans="2:9" x14ac:dyDescent="0.35">
      <c r="B170" s="69"/>
      <c r="C170" s="1"/>
      <c r="D170" s="1"/>
      <c r="E170" s="81"/>
      <c r="F170" s="76" t="s">
        <v>408</v>
      </c>
      <c r="G170" s="78"/>
      <c r="H170" s="77"/>
      <c r="I170" s="78">
        <v>6806.57</v>
      </c>
    </row>
    <row r="171" spans="2:9" x14ac:dyDescent="0.35">
      <c r="B171" s="69"/>
      <c r="C171" s="1"/>
      <c r="D171" s="1"/>
      <c r="E171" s="81"/>
      <c r="F171" s="76" t="s">
        <v>409</v>
      </c>
      <c r="G171" s="78"/>
      <c r="H171" s="77"/>
      <c r="I171" s="78">
        <v>2084.5100000000002</v>
      </c>
    </row>
    <row r="172" spans="2:9" x14ac:dyDescent="0.35">
      <c r="B172" s="69"/>
      <c r="C172" s="1"/>
      <c r="D172" s="1"/>
      <c r="E172" s="81"/>
      <c r="F172" s="76" t="s">
        <v>410</v>
      </c>
      <c r="G172" s="78"/>
      <c r="H172" s="77"/>
      <c r="I172" s="78">
        <v>6302.38</v>
      </c>
    </row>
    <row r="173" spans="2:9" x14ac:dyDescent="0.35">
      <c r="B173" s="69"/>
      <c r="C173" s="1"/>
      <c r="D173" s="1"/>
      <c r="E173" s="81" t="s">
        <v>219</v>
      </c>
      <c r="F173" s="76"/>
      <c r="G173" s="78"/>
      <c r="H173" s="77"/>
      <c r="I173" s="78">
        <v>-0.43</v>
      </c>
    </row>
    <row r="174" spans="2:9" x14ac:dyDescent="0.35">
      <c r="B174" s="69"/>
      <c r="C174" s="1"/>
      <c r="D174" s="1"/>
      <c r="E174" s="81"/>
      <c r="F174" s="76" t="s">
        <v>411</v>
      </c>
      <c r="G174" s="78"/>
      <c r="H174" s="77"/>
      <c r="I174" s="78">
        <v>568.94000000000005</v>
      </c>
    </row>
    <row r="175" spans="2:9" x14ac:dyDescent="0.35">
      <c r="B175" s="69"/>
      <c r="C175" s="1"/>
      <c r="D175" s="1"/>
      <c r="E175" s="81"/>
      <c r="F175" s="76" t="s">
        <v>412</v>
      </c>
      <c r="G175" s="78"/>
      <c r="H175" s="77"/>
      <c r="I175" s="78">
        <v>568.86</v>
      </c>
    </row>
    <row r="176" spans="2:9" x14ac:dyDescent="0.35">
      <c r="B176" s="69"/>
      <c r="C176" s="1"/>
      <c r="D176" s="1"/>
      <c r="E176" s="81"/>
      <c r="F176" s="76" t="s">
        <v>399</v>
      </c>
      <c r="G176" s="78"/>
      <c r="H176" s="77"/>
      <c r="I176" s="78">
        <v>1719.9</v>
      </c>
    </row>
    <row r="177" spans="2:9" x14ac:dyDescent="0.35">
      <c r="B177" s="69"/>
      <c r="C177" s="1"/>
      <c r="D177" s="1"/>
      <c r="E177" s="81"/>
      <c r="F177" s="76" t="s">
        <v>413</v>
      </c>
      <c r="G177" s="78"/>
      <c r="H177" s="77"/>
      <c r="I177" s="78">
        <v>1720.16</v>
      </c>
    </row>
    <row r="178" spans="2:9" x14ac:dyDescent="0.35">
      <c r="B178" s="69"/>
      <c r="C178" s="1"/>
      <c r="D178" s="1"/>
      <c r="E178" s="81"/>
      <c r="F178" s="76" t="s">
        <v>414</v>
      </c>
      <c r="G178" s="78"/>
      <c r="H178" s="77"/>
      <c r="I178" s="78">
        <v>526.79999999999995</v>
      </c>
    </row>
    <row r="179" spans="2:9" x14ac:dyDescent="0.35">
      <c r="B179" s="69"/>
      <c r="C179" s="1"/>
      <c r="D179" s="1"/>
      <c r="E179" s="81"/>
      <c r="F179" s="76" t="s">
        <v>415</v>
      </c>
      <c r="G179" s="78"/>
      <c r="H179" s="77"/>
      <c r="I179" s="78">
        <v>1592.74</v>
      </c>
    </row>
    <row r="180" spans="2:9" x14ac:dyDescent="0.35">
      <c r="B180" s="69"/>
      <c r="C180" s="1"/>
      <c r="D180" s="1"/>
      <c r="E180" s="81" t="s">
        <v>220</v>
      </c>
      <c r="F180" s="76"/>
      <c r="G180" s="78"/>
      <c r="H180" s="77"/>
      <c r="I180" s="78">
        <v>0.4900000000000001</v>
      </c>
    </row>
    <row r="181" spans="2:9" x14ac:dyDescent="0.35">
      <c r="B181" s="69"/>
      <c r="C181" s="1"/>
      <c r="D181" s="1"/>
      <c r="E181" s="81"/>
      <c r="F181" s="76" t="s">
        <v>398</v>
      </c>
      <c r="G181" s="78"/>
      <c r="H181" s="77"/>
      <c r="I181" s="78">
        <v>639.08000000000004</v>
      </c>
    </row>
    <row r="182" spans="2:9" x14ac:dyDescent="0.35">
      <c r="B182" s="69"/>
      <c r="C182" s="1"/>
      <c r="D182" s="1"/>
      <c r="E182" s="81"/>
      <c r="F182" s="76" t="s">
        <v>411</v>
      </c>
      <c r="G182" s="78"/>
      <c r="H182" s="77"/>
      <c r="I182" s="78">
        <v>639.08000000000004</v>
      </c>
    </row>
    <row r="183" spans="2:9" x14ac:dyDescent="0.35">
      <c r="B183" s="69"/>
      <c r="C183" s="1"/>
      <c r="D183" s="1"/>
      <c r="E183" s="81"/>
      <c r="F183" s="76" t="s">
        <v>416</v>
      </c>
      <c r="G183" s="78"/>
      <c r="H183" s="77"/>
      <c r="I183" s="78">
        <v>759.15</v>
      </c>
    </row>
    <row r="184" spans="2:9" x14ac:dyDescent="0.35">
      <c r="B184" s="69"/>
      <c r="C184" s="1"/>
      <c r="D184" s="1"/>
      <c r="E184" s="81"/>
      <c r="F184" s="76" t="s">
        <v>399</v>
      </c>
      <c r="G184" s="78"/>
      <c r="H184" s="77"/>
      <c r="I184" s="78">
        <v>4227.45</v>
      </c>
    </row>
    <row r="185" spans="2:9" x14ac:dyDescent="0.35">
      <c r="B185" s="69"/>
      <c r="C185" s="1"/>
      <c r="D185" s="1"/>
      <c r="E185" s="81"/>
      <c r="F185" s="76" t="s">
        <v>417</v>
      </c>
      <c r="G185" s="78"/>
      <c r="H185" s="77"/>
      <c r="I185" s="78">
        <v>759.26</v>
      </c>
    </row>
    <row r="186" spans="2:9" x14ac:dyDescent="0.35">
      <c r="B186" s="69"/>
      <c r="C186" s="1"/>
      <c r="D186" s="1"/>
      <c r="E186" s="81"/>
      <c r="F186" s="76" t="s">
        <v>413</v>
      </c>
      <c r="G186" s="78"/>
      <c r="H186" s="77"/>
      <c r="I186" s="78">
        <v>4227.8099999999995</v>
      </c>
    </row>
    <row r="187" spans="2:9" x14ac:dyDescent="0.35">
      <c r="B187" s="69"/>
      <c r="C187" s="1"/>
      <c r="D187" s="1"/>
      <c r="E187" s="81"/>
      <c r="F187" s="76" t="s">
        <v>418</v>
      </c>
      <c r="G187" s="78"/>
      <c r="H187" s="77"/>
      <c r="I187" s="78">
        <v>1294.77</v>
      </c>
    </row>
    <row r="188" spans="2:9" x14ac:dyDescent="0.35">
      <c r="B188" s="69"/>
      <c r="C188" s="1"/>
      <c r="D188" s="1"/>
      <c r="E188" s="81"/>
      <c r="F188" s="76" t="s">
        <v>419</v>
      </c>
      <c r="G188" s="78"/>
      <c r="H188" s="77"/>
      <c r="I188" s="78">
        <v>3914.63</v>
      </c>
    </row>
    <row r="189" spans="2:9" x14ac:dyDescent="0.35">
      <c r="B189" s="69"/>
      <c r="C189" s="1"/>
      <c r="D189" s="1"/>
      <c r="E189" s="81" t="s">
        <v>221</v>
      </c>
      <c r="F189" s="76"/>
      <c r="G189" s="78"/>
      <c r="H189" s="77"/>
      <c r="I189" s="78">
        <v>0.47</v>
      </c>
    </row>
    <row r="190" spans="2:9" x14ac:dyDescent="0.35">
      <c r="B190" s="69"/>
      <c r="C190" s="1"/>
      <c r="D190" s="1"/>
      <c r="E190" s="81"/>
      <c r="F190" s="76" t="s">
        <v>411</v>
      </c>
      <c r="G190" s="78"/>
      <c r="H190" s="77"/>
      <c r="I190" s="78">
        <v>759.26</v>
      </c>
    </row>
    <row r="191" spans="2:9" x14ac:dyDescent="0.35">
      <c r="B191" s="69"/>
      <c r="C191" s="1"/>
      <c r="D191" s="1"/>
      <c r="E191" s="81"/>
      <c r="F191" s="76" t="s">
        <v>416</v>
      </c>
      <c r="G191" s="78"/>
      <c r="H191" s="77"/>
      <c r="I191" s="78">
        <v>759.15</v>
      </c>
    </row>
    <row r="192" spans="2:9" x14ac:dyDescent="0.35">
      <c r="B192" s="69"/>
      <c r="C192" s="1"/>
      <c r="D192" s="1"/>
      <c r="E192" s="81"/>
      <c r="F192" s="76" t="s">
        <v>399</v>
      </c>
      <c r="G192" s="78"/>
      <c r="H192" s="77"/>
      <c r="I192" s="78">
        <v>2295.2199999999998</v>
      </c>
    </row>
    <row r="193" spans="2:9" x14ac:dyDescent="0.35">
      <c r="B193" s="69"/>
      <c r="C193" s="1"/>
      <c r="D193" s="1"/>
      <c r="E193" s="81"/>
      <c r="F193" s="76" t="s">
        <v>413</v>
      </c>
      <c r="G193" s="78"/>
      <c r="H193" s="77"/>
      <c r="I193" s="78">
        <v>2295.58</v>
      </c>
    </row>
    <row r="194" spans="2:9" x14ac:dyDescent="0.35">
      <c r="B194" s="69"/>
      <c r="C194" s="1"/>
      <c r="D194" s="1"/>
      <c r="E194" s="81"/>
      <c r="F194" s="76" t="s">
        <v>414</v>
      </c>
      <c r="G194" s="78"/>
      <c r="H194" s="77"/>
      <c r="I194" s="78">
        <v>703.02</v>
      </c>
    </row>
    <row r="195" spans="2:9" x14ac:dyDescent="0.35">
      <c r="B195" s="69"/>
      <c r="C195" s="1"/>
      <c r="D195" s="1"/>
      <c r="E195" s="81"/>
      <c r="F195" s="76" t="s">
        <v>415</v>
      </c>
      <c r="G195" s="78"/>
      <c r="H195" s="77"/>
      <c r="I195" s="78">
        <v>2125.5300000000002</v>
      </c>
    </row>
    <row r="196" spans="2:9" x14ac:dyDescent="0.35">
      <c r="B196" s="69"/>
      <c r="C196" s="1"/>
      <c r="D196" s="1"/>
      <c r="E196" s="81" t="s">
        <v>222</v>
      </c>
      <c r="F196" s="76"/>
      <c r="G196" s="78"/>
      <c r="H196" s="77"/>
      <c r="I196" s="78">
        <v>-2.4899999999999998</v>
      </c>
    </row>
    <row r="197" spans="2:9" x14ac:dyDescent="0.35">
      <c r="B197" s="69"/>
      <c r="C197" s="1"/>
      <c r="D197" s="1"/>
      <c r="E197" s="81"/>
      <c r="F197" s="76" t="s">
        <v>420</v>
      </c>
      <c r="G197" s="78"/>
      <c r="H197" s="77"/>
      <c r="I197" s="78">
        <v>15883.65</v>
      </c>
    </row>
    <row r="198" spans="2:9" x14ac:dyDescent="0.35">
      <c r="B198" s="69"/>
      <c r="C198" s="1"/>
      <c r="D198" s="1"/>
      <c r="E198" s="81"/>
      <c r="F198" s="76" t="s">
        <v>421</v>
      </c>
      <c r="G198" s="78"/>
      <c r="H198" s="77"/>
      <c r="I198" s="78">
        <v>289.45</v>
      </c>
    </row>
    <row r="199" spans="2:9" x14ac:dyDescent="0.35">
      <c r="B199" s="69"/>
      <c r="C199" s="1"/>
      <c r="D199" s="1"/>
      <c r="E199" s="81" t="s">
        <v>223</v>
      </c>
      <c r="F199" s="76" t="s">
        <v>422</v>
      </c>
      <c r="G199" s="78"/>
      <c r="H199" s="77"/>
      <c r="I199" s="78">
        <v>41.56</v>
      </c>
    </row>
    <row r="200" spans="2:9" x14ac:dyDescent="0.35">
      <c r="B200" s="69"/>
      <c r="C200" s="1"/>
      <c r="D200" s="1"/>
      <c r="E200" s="81"/>
      <c r="F200" s="76" t="s">
        <v>423</v>
      </c>
      <c r="G200" s="78"/>
      <c r="H200" s="77"/>
      <c r="I200" s="78">
        <v>2280.59</v>
      </c>
    </row>
    <row r="201" spans="2:9" x14ac:dyDescent="0.35">
      <c r="B201" s="69"/>
      <c r="C201" s="1"/>
      <c r="D201" s="1"/>
      <c r="E201" s="81" t="s">
        <v>224</v>
      </c>
      <c r="F201" s="76"/>
      <c r="G201" s="78"/>
      <c r="H201" s="77"/>
      <c r="I201" s="78">
        <v>0.13</v>
      </c>
    </row>
    <row r="202" spans="2:9" x14ac:dyDescent="0.35">
      <c r="B202" s="69"/>
      <c r="C202" s="1"/>
      <c r="D202" s="1"/>
      <c r="E202" s="81"/>
      <c r="F202" s="76" t="s">
        <v>412</v>
      </c>
      <c r="G202" s="78"/>
      <c r="H202" s="77"/>
      <c r="I202" s="78">
        <v>224.93</v>
      </c>
    </row>
    <row r="203" spans="2:9" x14ac:dyDescent="0.35">
      <c r="B203" s="69"/>
      <c r="C203" s="1"/>
      <c r="D203" s="1"/>
      <c r="E203" s="81"/>
      <c r="F203" s="76" t="s">
        <v>424</v>
      </c>
      <c r="G203" s="78"/>
      <c r="H203" s="77"/>
      <c r="I203" s="78">
        <v>680.07</v>
      </c>
    </row>
    <row r="204" spans="2:9" x14ac:dyDescent="0.35">
      <c r="B204" s="69"/>
      <c r="C204" s="1"/>
      <c r="D204" s="1"/>
      <c r="E204" s="81" t="s">
        <v>225</v>
      </c>
      <c r="F204" s="76"/>
      <c r="G204" s="77"/>
      <c r="H204" s="77"/>
      <c r="I204" s="78">
        <v>-907.81000000000017</v>
      </c>
    </row>
    <row r="205" spans="2:9" x14ac:dyDescent="0.35">
      <c r="B205" s="69"/>
      <c r="C205" s="1"/>
      <c r="D205" s="1"/>
      <c r="E205" s="81"/>
      <c r="F205" s="76" t="s">
        <v>430</v>
      </c>
      <c r="G205" s="77"/>
      <c r="H205" s="77"/>
      <c r="I205" s="78">
        <v>3747.28</v>
      </c>
    </row>
    <row r="206" spans="2:9" x14ac:dyDescent="0.35">
      <c r="B206" s="69"/>
      <c r="C206" s="1"/>
      <c r="D206" s="1"/>
      <c r="E206" s="81"/>
      <c r="F206" s="76" t="s">
        <v>277</v>
      </c>
      <c r="G206" s="77"/>
      <c r="H206" s="77"/>
      <c r="I206" s="78">
        <v>387.59</v>
      </c>
    </row>
    <row r="207" spans="2:9" x14ac:dyDescent="0.35">
      <c r="B207" s="69"/>
      <c r="C207" s="1"/>
      <c r="D207" s="1"/>
      <c r="E207" s="81"/>
      <c r="F207" s="76" t="s">
        <v>431</v>
      </c>
      <c r="G207" s="77"/>
      <c r="H207" s="77"/>
      <c r="I207" s="78">
        <v>3747.28</v>
      </c>
    </row>
    <row r="208" spans="2:9" x14ac:dyDescent="0.35">
      <c r="B208" s="69"/>
      <c r="C208" s="1"/>
      <c r="D208" s="1"/>
      <c r="E208" s="81"/>
      <c r="F208" s="76" t="s">
        <v>432</v>
      </c>
      <c r="G208" s="77"/>
      <c r="H208" s="77"/>
      <c r="I208" s="78">
        <v>3747.28</v>
      </c>
    </row>
    <row r="209" spans="2:9" x14ac:dyDescent="0.35">
      <c r="B209" s="69"/>
      <c r="C209" s="1"/>
      <c r="D209" s="1"/>
      <c r="E209" s="81" t="s">
        <v>226</v>
      </c>
      <c r="F209" s="76"/>
      <c r="G209" s="77"/>
      <c r="H209" s="77"/>
      <c r="I209" s="78">
        <v>-447.63</v>
      </c>
    </row>
    <row r="210" spans="2:9" x14ac:dyDescent="0.35">
      <c r="B210" s="69"/>
      <c r="C210" s="1"/>
      <c r="D210" s="1"/>
      <c r="E210" s="81"/>
      <c r="F210" s="76" t="s">
        <v>433</v>
      </c>
      <c r="G210" s="77"/>
      <c r="H210" s="77"/>
      <c r="I210" s="78">
        <v>5933.93</v>
      </c>
    </row>
    <row r="211" spans="2:9" x14ac:dyDescent="0.35">
      <c r="B211" s="69"/>
      <c r="C211" s="1"/>
      <c r="D211" s="1"/>
      <c r="E211" s="81"/>
      <c r="F211" s="76" t="s">
        <v>277</v>
      </c>
      <c r="G211" s="77"/>
      <c r="H211" s="77"/>
      <c r="I211" s="78">
        <v>447.62</v>
      </c>
    </row>
    <row r="212" spans="2:9" x14ac:dyDescent="0.35">
      <c r="B212" s="69"/>
      <c r="C212" s="1"/>
      <c r="D212" s="1"/>
      <c r="E212" s="81"/>
      <c r="F212" s="76" t="s">
        <v>434</v>
      </c>
      <c r="G212" s="77"/>
      <c r="H212" s="77"/>
      <c r="I212" s="78">
        <v>5933.93</v>
      </c>
    </row>
    <row r="213" spans="2:9" x14ac:dyDescent="0.35">
      <c r="B213" s="69"/>
      <c r="C213" s="1"/>
      <c r="D213" s="1"/>
      <c r="E213" s="81"/>
      <c r="F213" s="76" t="s">
        <v>435</v>
      </c>
      <c r="G213" s="77"/>
      <c r="H213" s="77"/>
      <c r="I213" s="78">
        <v>4.5474735088646412E-13</v>
      </c>
    </row>
    <row r="214" spans="2:9" x14ac:dyDescent="0.35">
      <c r="B214" s="69"/>
      <c r="C214" s="1"/>
      <c r="D214" s="1"/>
      <c r="E214" s="81"/>
      <c r="F214" s="76" t="s">
        <v>436</v>
      </c>
      <c r="G214" s="77"/>
      <c r="H214" s="77"/>
      <c r="I214" s="78">
        <v>5933.93</v>
      </c>
    </row>
    <row r="215" spans="2:9" x14ac:dyDescent="0.35">
      <c r="B215" s="69"/>
      <c r="C215" s="1"/>
      <c r="D215" s="1"/>
      <c r="E215" s="81" t="s">
        <v>227</v>
      </c>
      <c r="F215" s="76"/>
      <c r="G215" s="77"/>
      <c r="H215" s="77"/>
      <c r="I215" s="78">
        <v>-0.16000000000000014</v>
      </c>
    </row>
    <row r="216" spans="2:9" x14ac:dyDescent="0.35">
      <c r="B216" s="69"/>
      <c r="C216" s="1"/>
      <c r="D216" s="1"/>
      <c r="E216" s="81"/>
      <c r="F216" s="76" t="s">
        <v>277</v>
      </c>
      <c r="G216" s="77"/>
      <c r="H216" s="77"/>
      <c r="I216" s="78">
        <v>0.16000000000000014</v>
      </c>
    </row>
    <row r="217" spans="2:9" x14ac:dyDescent="0.35">
      <c r="B217" s="69"/>
      <c r="C217" s="1"/>
      <c r="D217" s="1"/>
      <c r="E217" s="81"/>
      <c r="F217" s="76" t="s">
        <v>437</v>
      </c>
      <c r="G217" s="77"/>
      <c r="H217" s="77"/>
      <c r="I217" s="78">
        <v>3862.78</v>
      </c>
    </row>
    <row r="218" spans="2:9" x14ac:dyDescent="0.35">
      <c r="B218" s="69"/>
      <c r="C218" s="1"/>
      <c r="D218" s="1"/>
      <c r="E218" s="81"/>
      <c r="F218" s="76" t="s">
        <v>438</v>
      </c>
      <c r="G218" s="77"/>
      <c r="H218" s="77"/>
      <c r="I218" s="78">
        <v>3862.78</v>
      </c>
    </row>
    <row r="219" spans="2:9" x14ac:dyDescent="0.35">
      <c r="B219" s="69"/>
      <c r="C219" s="1"/>
      <c r="D219" s="1"/>
      <c r="E219" s="81"/>
      <c r="F219" s="76" t="s">
        <v>439</v>
      </c>
      <c r="G219" s="77"/>
      <c r="H219" s="77"/>
      <c r="I219" s="78">
        <v>3862.78</v>
      </c>
    </row>
    <row r="220" spans="2:9" x14ac:dyDescent="0.35">
      <c r="B220" s="69"/>
      <c r="C220" s="1"/>
      <c r="D220" s="1"/>
      <c r="E220" s="81" t="s">
        <v>228</v>
      </c>
      <c r="F220" s="76"/>
      <c r="G220" s="77"/>
      <c r="H220" s="77"/>
      <c r="I220" s="78">
        <v>-4</v>
      </c>
    </row>
    <row r="221" spans="2:9" x14ac:dyDescent="0.35">
      <c r="B221" s="69"/>
      <c r="C221" s="1"/>
      <c r="D221" s="1"/>
      <c r="E221" s="81"/>
      <c r="F221" s="76" t="s">
        <v>277</v>
      </c>
      <c r="G221" s="77"/>
      <c r="H221" s="77"/>
      <c r="I221" s="78">
        <v>4</v>
      </c>
    </row>
    <row r="222" spans="2:9" x14ac:dyDescent="0.35">
      <c r="B222" s="69"/>
      <c r="C222" s="1"/>
      <c r="D222" s="1"/>
      <c r="E222" s="81"/>
      <c r="F222" s="76" t="s">
        <v>440</v>
      </c>
      <c r="G222" s="77"/>
      <c r="H222" s="77"/>
      <c r="I222" s="78">
        <v>5848.69</v>
      </c>
    </row>
    <row r="223" spans="2:9" x14ac:dyDescent="0.35">
      <c r="B223" s="69"/>
      <c r="C223" s="1"/>
      <c r="D223" s="1"/>
      <c r="E223" s="81"/>
      <c r="F223" s="76" t="s">
        <v>441</v>
      </c>
      <c r="G223" s="77"/>
      <c r="H223" s="77"/>
      <c r="I223" s="78">
        <v>5848.69</v>
      </c>
    </row>
    <row r="224" spans="2:9" x14ac:dyDescent="0.35">
      <c r="B224" s="69"/>
      <c r="C224" s="1"/>
      <c r="D224" s="1"/>
      <c r="E224" s="81"/>
      <c r="F224" s="76" t="s">
        <v>442</v>
      </c>
      <c r="G224" s="77"/>
      <c r="H224" s="77"/>
      <c r="I224" s="78">
        <v>5848.69</v>
      </c>
    </row>
    <row r="225" spans="2:9" x14ac:dyDescent="0.35">
      <c r="B225" s="69"/>
      <c r="C225" s="1"/>
      <c r="D225" s="1"/>
      <c r="E225" s="81" t="s">
        <v>229</v>
      </c>
      <c r="F225" s="76"/>
      <c r="G225" s="77"/>
      <c r="H225" s="77"/>
      <c r="I225" s="78">
        <v>6.38</v>
      </c>
    </row>
    <row r="226" spans="2:9" x14ac:dyDescent="0.35">
      <c r="B226" s="69"/>
      <c r="C226" s="1"/>
      <c r="D226" s="1"/>
      <c r="E226" s="81"/>
      <c r="F226" s="76" t="s">
        <v>277</v>
      </c>
      <c r="G226" s="77"/>
      <c r="H226" s="77"/>
      <c r="I226" s="78">
        <v>-6.38</v>
      </c>
    </row>
    <row r="227" spans="2:9" x14ac:dyDescent="0.35">
      <c r="B227" s="69"/>
      <c r="C227" s="1"/>
      <c r="D227" s="1"/>
      <c r="E227" s="81"/>
      <c r="F227" s="76" t="s">
        <v>443</v>
      </c>
      <c r="G227" s="77"/>
      <c r="H227" s="77"/>
      <c r="I227" s="78">
        <v>3862.09</v>
      </c>
    </row>
    <row r="228" spans="2:9" x14ac:dyDescent="0.35">
      <c r="B228" s="69"/>
      <c r="C228" s="1"/>
      <c r="D228" s="1"/>
      <c r="E228" s="81"/>
      <c r="F228" s="76" t="s">
        <v>444</v>
      </c>
      <c r="G228" s="77"/>
      <c r="H228" s="77"/>
      <c r="I228" s="78">
        <v>0</v>
      </c>
    </row>
    <row r="229" spans="2:9" x14ac:dyDescent="0.35">
      <c r="B229" s="69"/>
      <c r="C229" s="1"/>
      <c r="D229" s="1"/>
      <c r="E229" s="81"/>
      <c r="F229" s="76" t="s">
        <v>445</v>
      </c>
      <c r="G229" s="77"/>
      <c r="H229" s="77"/>
      <c r="I229" s="78">
        <v>3862.09</v>
      </c>
    </row>
    <row r="230" spans="2:9" x14ac:dyDescent="0.35">
      <c r="B230" s="69"/>
      <c r="C230" s="1"/>
      <c r="D230" s="1"/>
      <c r="E230" s="81"/>
      <c r="F230" s="76" t="s">
        <v>446</v>
      </c>
      <c r="G230" s="77"/>
      <c r="H230" s="77"/>
      <c r="I230" s="78">
        <v>3862.09</v>
      </c>
    </row>
    <row r="231" spans="2:9" x14ac:dyDescent="0.35">
      <c r="B231" s="69"/>
      <c r="C231" s="1"/>
      <c r="D231" s="1"/>
      <c r="E231" s="81" t="s">
        <v>230</v>
      </c>
      <c r="F231" s="76"/>
      <c r="G231" s="77"/>
      <c r="H231" s="77"/>
      <c r="I231" s="78">
        <v>14.77</v>
      </c>
    </row>
    <row r="232" spans="2:9" x14ac:dyDescent="0.35">
      <c r="B232" s="69"/>
      <c r="C232" s="1"/>
      <c r="D232" s="1"/>
      <c r="E232" s="81"/>
      <c r="F232" s="76" t="s">
        <v>277</v>
      </c>
      <c r="G232" s="77"/>
      <c r="H232" s="77"/>
      <c r="I232" s="78">
        <v>-14.77</v>
      </c>
    </row>
    <row r="233" spans="2:9" x14ac:dyDescent="0.35">
      <c r="B233" s="69"/>
      <c r="C233" s="1"/>
      <c r="D233" s="1"/>
      <c r="E233" s="81"/>
      <c r="F233" s="76" t="s">
        <v>447</v>
      </c>
      <c r="G233" s="77"/>
      <c r="H233" s="77"/>
      <c r="I233" s="78">
        <v>9104.8700000000008</v>
      </c>
    </row>
    <row r="234" spans="2:9" x14ac:dyDescent="0.35">
      <c r="B234" s="69"/>
      <c r="C234" s="1"/>
      <c r="D234" s="1"/>
      <c r="E234" s="81"/>
      <c r="F234" s="76" t="s">
        <v>448</v>
      </c>
      <c r="G234" s="77"/>
      <c r="H234" s="77"/>
      <c r="I234" s="78">
        <v>9104.8700000000008</v>
      </c>
    </row>
    <row r="235" spans="2:9" x14ac:dyDescent="0.35">
      <c r="B235" s="69"/>
      <c r="C235" s="1"/>
      <c r="D235" s="1"/>
      <c r="E235" s="81"/>
      <c r="F235" s="76" t="s">
        <v>449</v>
      </c>
      <c r="G235" s="77"/>
      <c r="H235" s="77"/>
      <c r="I235" s="78">
        <v>9104.8700000000008</v>
      </c>
    </row>
    <row r="236" spans="2:9" x14ac:dyDescent="0.35">
      <c r="B236" s="69"/>
      <c r="C236" s="1"/>
      <c r="D236" s="1"/>
      <c r="E236" s="81" t="s">
        <v>231</v>
      </c>
      <c r="F236" s="76"/>
      <c r="G236" s="77"/>
      <c r="H236" s="77"/>
      <c r="I236" s="78">
        <v>-7.82</v>
      </c>
    </row>
    <row r="237" spans="2:9" x14ac:dyDescent="0.35">
      <c r="B237" s="69"/>
      <c r="C237" s="1"/>
      <c r="D237" s="1"/>
      <c r="E237" s="81"/>
      <c r="F237" s="76" t="s">
        <v>450</v>
      </c>
      <c r="G237" s="77"/>
      <c r="H237" s="77"/>
      <c r="I237" s="78">
        <v>4059.13</v>
      </c>
    </row>
    <row r="238" spans="2:9" x14ac:dyDescent="0.35">
      <c r="B238" s="69"/>
      <c r="C238" s="1"/>
      <c r="D238" s="1"/>
      <c r="E238" s="81"/>
      <c r="F238" s="76" t="s">
        <v>277</v>
      </c>
      <c r="G238" s="77"/>
      <c r="H238" s="77"/>
      <c r="I238" s="78">
        <v>7.83</v>
      </c>
    </row>
    <row r="239" spans="2:9" x14ac:dyDescent="0.35">
      <c r="B239" s="69"/>
      <c r="C239" s="1"/>
      <c r="D239" s="1"/>
      <c r="E239" s="81"/>
      <c r="F239" s="76" t="s">
        <v>451</v>
      </c>
      <c r="G239" s="77"/>
      <c r="H239" s="77"/>
      <c r="I239" s="78">
        <v>4059.13</v>
      </c>
    </row>
    <row r="240" spans="2:9" x14ac:dyDescent="0.35">
      <c r="B240" s="69"/>
      <c r="C240" s="1"/>
      <c r="D240" s="1"/>
      <c r="E240" s="81"/>
      <c r="F240" s="76" t="s">
        <v>452</v>
      </c>
      <c r="G240" s="77"/>
      <c r="H240" s="77"/>
      <c r="I240" s="78">
        <v>4059.13</v>
      </c>
    </row>
    <row r="241" spans="2:9" x14ac:dyDescent="0.35">
      <c r="B241" s="69"/>
      <c r="C241" s="1"/>
      <c r="D241" s="1"/>
      <c r="E241" s="81"/>
      <c r="F241" s="76" t="s">
        <v>453</v>
      </c>
      <c r="G241" s="77"/>
      <c r="H241" s="77"/>
      <c r="I241" s="78">
        <v>0</v>
      </c>
    </row>
    <row r="242" spans="2:9" x14ac:dyDescent="0.35">
      <c r="B242" s="69"/>
      <c r="C242" s="1"/>
      <c r="D242" s="1"/>
      <c r="E242" s="81" t="s">
        <v>232</v>
      </c>
      <c r="F242" s="76"/>
      <c r="G242" s="77"/>
      <c r="H242" s="77"/>
      <c r="I242" s="78">
        <v>-21.409999999999997</v>
      </c>
    </row>
    <row r="243" spans="2:9" x14ac:dyDescent="0.35">
      <c r="B243" s="69"/>
      <c r="C243" s="1"/>
      <c r="D243" s="1"/>
      <c r="E243" s="81"/>
      <c r="F243" s="76" t="s">
        <v>454</v>
      </c>
      <c r="G243" s="77"/>
      <c r="H243" s="77"/>
      <c r="I243" s="78">
        <v>5853.54</v>
      </c>
    </row>
    <row r="244" spans="2:9" x14ac:dyDescent="0.35">
      <c r="B244" s="69"/>
      <c r="C244" s="1"/>
      <c r="D244" s="1"/>
      <c r="E244" s="81"/>
      <c r="F244" s="76" t="s">
        <v>277</v>
      </c>
      <c r="G244" s="77"/>
      <c r="H244" s="77"/>
      <c r="I244" s="78">
        <v>21.409999999999997</v>
      </c>
    </row>
    <row r="245" spans="2:9" x14ac:dyDescent="0.35">
      <c r="B245" s="69"/>
      <c r="C245" s="1"/>
      <c r="D245" s="1"/>
      <c r="E245" s="81"/>
      <c r="F245" s="76" t="s">
        <v>455</v>
      </c>
      <c r="G245" s="77"/>
      <c r="H245" s="77"/>
      <c r="I245" s="78">
        <v>5853.54</v>
      </c>
    </row>
    <row r="246" spans="2:9" x14ac:dyDescent="0.35">
      <c r="B246" s="69"/>
      <c r="C246" s="1"/>
      <c r="D246" s="1"/>
      <c r="E246" s="81"/>
      <c r="F246" s="76" t="s">
        <v>456</v>
      </c>
      <c r="G246" s="77"/>
      <c r="H246" s="77"/>
      <c r="I246" s="78">
        <v>5853.54</v>
      </c>
    </row>
    <row r="247" spans="2:9" x14ac:dyDescent="0.35">
      <c r="B247" s="69"/>
      <c r="C247" s="1"/>
      <c r="D247" s="1"/>
      <c r="E247" s="81" t="s">
        <v>233</v>
      </c>
      <c r="F247" s="76"/>
      <c r="G247" s="77"/>
      <c r="H247" s="77"/>
      <c r="I247" s="78">
        <v>-16.05</v>
      </c>
    </row>
    <row r="248" spans="2:9" x14ac:dyDescent="0.35">
      <c r="B248" s="69"/>
      <c r="C248" s="1"/>
      <c r="D248" s="1"/>
      <c r="E248" s="81"/>
      <c r="F248" s="76" t="s">
        <v>457</v>
      </c>
      <c r="G248" s="77"/>
      <c r="H248" s="77"/>
      <c r="I248" s="78">
        <v>4172.55</v>
      </c>
    </row>
    <row r="249" spans="2:9" x14ac:dyDescent="0.35">
      <c r="B249" s="69"/>
      <c r="C249" s="1"/>
      <c r="D249" s="1"/>
      <c r="E249" s="81"/>
      <c r="F249" s="76" t="s">
        <v>277</v>
      </c>
      <c r="G249" s="77"/>
      <c r="H249" s="77"/>
      <c r="I249" s="78">
        <v>16.04</v>
      </c>
    </row>
    <row r="250" spans="2:9" x14ac:dyDescent="0.35">
      <c r="B250" s="69"/>
      <c r="C250" s="1"/>
      <c r="D250" s="1"/>
      <c r="E250" s="81"/>
      <c r="F250" s="76" t="s">
        <v>458</v>
      </c>
      <c r="G250" s="77"/>
      <c r="H250" s="77"/>
      <c r="I250" s="78">
        <v>4172.55</v>
      </c>
    </row>
    <row r="251" spans="2:9" x14ac:dyDescent="0.35">
      <c r="B251" s="69"/>
      <c r="C251" s="1"/>
      <c r="D251" s="1"/>
      <c r="E251" s="81"/>
      <c r="F251" s="76" t="s">
        <v>459</v>
      </c>
      <c r="G251" s="77"/>
      <c r="H251" s="77"/>
      <c r="I251" s="78">
        <v>4172.55</v>
      </c>
    </row>
    <row r="252" spans="2:9" x14ac:dyDescent="0.35">
      <c r="B252" s="69"/>
      <c r="C252" s="1"/>
      <c r="D252" s="1"/>
      <c r="E252" s="81" t="s">
        <v>234</v>
      </c>
      <c r="F252" s="76"/>
      <c r="G252" s="77"/>
      <c r="H252" s="77"/>
      <c r="I252" s="78">
        <v>-35.67</v>
      </c>
    </row>
    <row r="253" spans="2:9" x14ac:dyDescent="0.35">
      <c r="B253" s="69"/>
      <c r="C253" s="1"/>
      <c r="D253" s="1"/>
      <c r="E253" s="81"/>
      <c r="F253" s="76" t="s">
        <v>460</v>
      </c>
      <c r="G253" s="77"/>
      <c r="H253" s="77"/>
      <c r="I253" s="78">
        <v>9107.8700000000008</v>
      </c>
    </row>
    <row r="254" spans="2:9" x14ac:dyDescent="0.35">
      <c r="B254" s="69"/>
      <c r="C254" s="1"/>
      <c r="D254" s="1"/>
      <c r="E254" s="81"/>
      <c r="F254" s="76" t="s">
        <v>277</v>
      </c>
      <c r="G254" s="77"/>
      <c r="H254" s="77"/>
      <c r="I254" s="78">
        <v>35.67</v>
      </c>
    </row>
    <row r="255" spans="2:9" x14ac:dyDescent="0.35">
      <c r="B255" s="69"/>
      <c r="C255" s="1"/>
      <c r="D255" s="1"/>
      <c r="E255" s="81"/>
      <c r="F255" s="76" t="s">
        <v>461</v>
      </c>
      <c r="G255" s="77"/>
      <c r="H255" s="77"/>
      <c r="I255" s="78">
        <v>9107.8700000000008</v>
      </c>
    </row>
    <row r="256" spans="2:9" x14ac:dyDescent="0.35">
      <c r="B256" s="69"/>
      <c r="C256" s="1"/>
      <c r="D256" s="1"/>
      <c r="E256" s="81"/>
      <c r="F256" s="76" t="s">
        <v>462</v>
      </c>
      <c r="G256" s="77"/>
      <c r="H256" s="77"/>
      <c r="I256" s="78">
        <v>9107.8700000000008</v>
      </c>
    </row>
    <row r="257" spans="2:9" x14ac:dyDescent="0.35">
      <c r="B257" s="69"/>
      <c r="C257" s="1"/>
      <c r="D257" s="1"/>
      <c r="E257" s="81" t="s">
        <v>235</v>
      </c>
      <c r="F257" s="76"/>
      <c r="G257" s="77"/>
      <c r="H257" s="77"/>
      <c r="I257" s="78">
        <v>-38.130000000000003</v>
      </c>
    </row>
    <row r="258" spans="2:9" x14ac:dyDescent="0.35">
      <c r="B258" s="69"/>
      <c r="C258" s="1"/>
      <c r="D258" s="1"/>
      <c r="E258" s="81"/>
      <c r="F258" s="76" t="s">
        <v>277</v>
      </c>
      <c r="G258" s="77"/>
      <c r="H258" s="77"/>
      <c r="I258" s="78">
        <v>38.120000000000005</v>
      </c>
    </row>
    <row r="259" spans="2:9" x14ac:dyDescent="0.35">
      <c r="B259" s="69"/>
      <c r="C259" s="1"/>
      <c r="D259" s="1"/>
      <c r="E259" s="81"/>
      <c r="F259" s="76" t="s">
        <v>463</v>
      </c>
      <c r="G259" s="77"/>
      <c r="H259" s="77"/>
      <c r="I259" s="78">
        <v>5842.92</v>
      </c>
    </row>
    <row r="260" spans="2:9" x14ac:dyDescent="0.35">
      <c r="B260" s="69"/>
      <c r="C260" s="1"/>
      <c r="D260" s="1"/>
      <c r="E260" s="81"/>
      <c r="F260" s="76" t="s">
        <v>464</v>
      </c>
      <c r="G260" s="77"/>
      <c r="H260" s="77"/>
      <c r="I260" s="78">
        <v>5842.92</v>
      </c>
    </row>
    <row r="261" spans="2:9" x14ac:dyDescent="0.35">
      <c r="B261" s="69"/>
      <c r="C261" s="1"/>
      <c r="D261" s="1"/>
      <c r="E261" s="81"/>
      <c r="F261" s="76" t="s">
        <v>465</v>
      </c>
      <c r="G261" s="77"/>
      <c r="H261" s="77"/>
      <c r="I261" s="78">
        <v>5842.92</v>
      </c>
    </row>
    <row r="262" spans="2:9" x14ac:dyDescent="0.35">
      <c r="B262" s="69"/>
      <c r="C262" s="1"/>
      <c r="D262" s="1"/>
      <c r="E262" s="81" t="s">
        <v>236</v>
      </c>
      <c r="F262" s="76"/>
      <c r="G262" s="77"/>
      <c r="H262" s="77"/>
      <c r="I262" s="78">
        <v>0.92999999999999994</v>
      </c>
    </row>
    <row r="263" spans="2:9" x14ac:dyDescent="0.35">
      <c r="B263" s="69"/>
      <c r="C263" s="1"/>
      <c r="D263" s="1"/>
      <c r="E263" s="81"/>
      <c r="F263" s="76" t="s">
        <v>277</v>
      </c>
      <c r="G263" s="77"/>
      <c r="H263" s="77"/>
      <c r="I263" s="78">
        <v>-0.92999999999999994</v>
      </c>
    </row>
    <row r="264" spans="2:9" x14ac:dyDescent="0.35">
      <c r="B264" s="69"/>
      <c r="C264" s="1"/>
      <c r="D264" s="1"/>
      <c r="E264" s="81"/>
      <c r="F264" s="76" t="s">
        <v>466</v>
      </c>
      <c r="G264" s="77"/>
      <c r="H264" s="77"/>
      <c r="I264" s="78">
        <v>5828.59</v>
      </c>
    </row>
    <row r="265" spans="2:9" x14ac:dyDescent="0.35">
      <c r="B265" s="69"/>
      <c r="C265" s="1"/>
      <c r="D265" s="1"/>
      <c r="E265" s="81"/>
      <c r="F265" s="76" t="s">
        <v>467</v>
      </c>
      <c r="G265" s="77"/>
      <c r="H265" s="77"/>
      <c r="I265" s="78">
        <v>5828.59</v>
      </c>
    </row>
    <row r="266" spans="2:9" x14ac:dyDescent="0.35">
      <c r="B266" s="69"/>
      <c r="C266" s="1"/>
      <c r="D266" s="1"/>
      <c r="E266" s="81"/>
      <c r="F266" s="76" t="s">
        <v>468</v>
      </c>
      <c r="G266" s="77"/>
      <c r="H266" s="77"/>
      <c r="I266" s="78">
        <v>5828.59</v>
      </c>
    </row>
    <row r="267" spans="2:9" x14ac:dyDescent="0.35">
      <c r="B267" s="69"/>
      <c r="C267" s="1"/>
      <c r="D267" s="1"/>
      <c r="E267" s="81" t="s">
        <v>237</v>
      </c>
      <c r="F267" s="76"/>
      <c r="G267" s="77"/>
      <c r="H267" s="77"/>
      <c r="I267" s="78">
        <v>-0.39</v>
      </c>
    </row>
    <row r="268" spans="2:9" x14ac:dyDescent="0.35">
      <c r="B268" s="69"/>
      <c r="C268" s="1"/>
      <c r="D268" s="1"/>
      <c r="E268" s="81"/>
      <c r="F268" s="76" t="s">
        <v>277</v>
      </c>
      <c r="G268" s="77"/>
      <c r="H268" s="77"/>
      <c r="I268" s="78">
        <v>0.39</v>
      </c>
    </row>
    <row r="269" spans="2:9" x14ac:dyDescent="0.35">
      <c r="B269" s="69"/>
      <c r="C269" s="1"/>
      <c r="D269" s="1"/>
      <c r="E269" s="81"/>
      <c r="F269" s="76" t="s">
        <v>469</v>
      </c>
      <c r="G269" s="77"/>
      <c r="H269" s="77"/>
      <c r="I269" s="78">
        <v>3849.38</v>
      </c>
    </row>
    <row r="270" spans="2:9" x14ac:dyDescent="0.35">
      <c r="B270" s="69"/>
      <c r="C270" s="1"/>
      <c r="D270" s="1"/>
      <c r="E270" s="81"/>
      <c r="F270" s="76" t="s">
        <v>470</v>
      </c>
      <c r="G270" s="77"/>
      <c r="H270" s="77"/>
      <c r="I270" s="78">
        <v>3849.38</v>
      </c>
    </row>
    <row r="271" spans="2:9" x14ac:dyDescent="0.35">
      <c r="B271" s="69"/>
      <c r="C271" s="1"/>
      <c r="D271" s="1"/>
      <c r="E271" s="81" t="s">
        <v>238</v>
      </c>
      <c r="F271" s="76"/>
      <c r="G271" s="77"/>
      <c r="H271" s="77"/>
      <c r="I271" s="78">
        <v>-1.54</v>
      </c>
    </row>
    <row r="272" spans="2:9" x14ac:dyDescent="0.35">
      <c r="B272" s="69"/>
      <c r="C272" s="1"/>
      <c r="D272" s="1"/>
      <c r="E272" s="81"/>
      <c r="F272" s="76" t="s">
        <v>471</v>
      </c>
      <c r="G272" s="77"/>
      <c r="H272" s="77"/>
      <c r="I272" s="78">
        <v>3958.88</v>
      </c>
    </row>
    <row r="273" spans="2:9" x14ac:dyDescent="0.35">
      <c r="B273" s="69"/>
      <c r="C273" s="1"/>
      <c r="D273" s="1"/>
      <c r="E273" s="81"/>
      <c r="F273" s="76" t="s">
        <v>277</v>
      </c>
      <c r="G273" s="77"/>
      <c r="H273" s="77"/>
      <c r="I273" s="78">
        <v>1.53</v>
      </c>
    </row>
    <row r="274" spans="2:9" x14ac:dyDescent="0.35">
      <c r="B274" s="69"/>
      <c r="C274" s="1"/>
      <c r="D274" s="1"/>
      <c r="E274" s="81"/>
      <c r="F274" s="76" t="s">
        <v>472</v>
      </c>
      <c r="G274" s="77"/>
      <c r="H274" s="77"/>
      <c r="I274" s="78">
        <v>3958.88</v>
      </c>
    </row>
    <row r="275" spans="2:9" x14ac:dyDescent="0.35">
      <c r="B275" s="69"/>
      <c r="C275" s="1"/>
      <c r="D275" s="1"/>
      <c r="E275" s="81"/>
      <c r="F275" s="76" t="s">
        <v>473</v>
      </c>
      <c r="G275" s="77"/>
      <c r="H275" s="77"/>
      <c r="I275" s="78">
        <v>3958.88</v>
      </c>
    </row>
    <row r="276" spans="2:9" x14ac:dyDescent="0.35">
      <c r="B276" s="69"/>
      <c r="C276" s="1"/>
      <c r="D276" s="1"/>
      <c r="E276" s="81" t="s">
        <v>239</v>
      </c>
      <c r="F276" s="76"/>
      <c r="G276" s="77"/>
      <c r="H276" s="77"/>
      <c r="I276" s="78">
        <v>-2.56</v>
      </c>
    </row>
    <row r="277" spans="2:9" x14ac:dyDescent="0.35">
      <c r="B277" s="69"/>
      <c r="C277" s="1"/>
      <c r="D277" s="1"/>
      <c r="E277" s="81"/>
      <c r="F277" s="76" t="s">
        <v>474</v>
      </c>
      <c r="G277" s="77"/>
      <c r="H277" s="77"/>
      <c r="I277" s="78">
        <v>12152.45</v>
      </c>
    </row>
    <row r="278" spans="2:9" x14ac:dyDescent="0.35">
      <c r="B278" s="69"/>
      <c r="C278" s="1"/>
      <c r="D278" s="1"/>
      <c r="E278" s="81"/>
      <c r="F278" s="76" t="s">
        <v>277</v>
      </c>
      <c r="G278" s="77"/>
      <c r="H278" s="77"/>
      <c r="I278" s="78">
        <v>2.5500000000000003</v>
      </c>
    </row>
    <row r="279" spans="2:9" x14ac:dyDescent="0.35">
      <c r="B279" s="69"/>
      <c r="C279" s="1"/>
      <c r="D279" s="1"/>
      <c r="E279" s="81"/>
      <c r="F279" s="76" t="s">
        <v>475</v>
      </c>
      <c r="G279" s="77"/>
      <c r="H279" s="77"/>
      <c r="I279" s="78">
        <v>9113.8799999999992</v>
      </c>
    </row>
    <row r="280" spans="2:9" x14ac:dyDescent="0.35">
      <c r="B280" s="69"/>
      <c r="C280" s="1"/>
      <c r="D280" s="1"/>
      <c r="E280" s="81"/>
      <c r="F280" s="76" t="s">
        <v>476</v>
      </c>
      <c r="G280" s="77"/>
      <c r="H280" s="77"/>
      <c r="I280" s="78">
        <v>9113.8799999999992</v>
      </c>
    </row>
    <row r="281" spans="2:9" x14ac:dyDescent="0.35">
      <c r="B281" s="69"/>
      <c r="C281" s="1"/>
      <c r="D281" s="1"/>
      <c r="E281" s="81" t="s">
        <v>240</v>
      </c>
      <c r="F281" s="76"/>
      <c r="G281" s="77"/>
      <c r="H281" s="77"/>
      <c r="I281" s="78">
        <v>0.27</v>
      </c>
    </row>
    <row r="282" spans="2:9" x14ac:dyDescent="0.35">
      <c r="B282" s="69"/>
      <c r="C282" s="1"/>
      <c r="D282" s="1"/>
      <c r="E282" s="81"/>
      <c r="F282" s="76" t="s">
        <v>477</v>
      </c>
      <c r="G282" s="77"/>
      <c r="H282" s="77"/>
      <c r="I282" s="78">
        <v>6283.66</v>
      </c>
    </row>
    <row r="283" spans="2:9" x14ac:dyDescent="0.35">
      <c r="B283" s="69"/>
      <c r="C283" s="1"/>
      <c r="D283" s="1"/>
      <c r="E283" s="81"/>
      <c r="F283" s="76" t="s">
        <v>277</v>
      </c>
      <c r="G283" s="77"/>
      <c r="H283" s="77"/>
      <c r="I283" s="78">
        <v>-0.27</v>
      </c>
    </row>
    <row r="284" spans="2:9" x14ac:dyDescent="0.35">
      <c r="B284" s="69"/>
      <c r="C284" s="1"/>
      <c r="D284" s="1"/>
      <c r="E284" s="81"/>
      <c r="F284" s="76" t="s">
        <v>478</v>
      </c>
      <c r="G284" s="77"/>
      <c r="H284" s="77"/>
      <c r="I284" s="78">
        <v>6283.66</v>
      </c>
    </row>
    <row r="285" spans="2:9" x14ac:dyDescent="0.35">
      <c r="B285" s="69"/>
      <c r="C285" s="1"/>
      <c r="D285" s="1"/>
      <c r="E285" s="81"/>
      <c r="F285" s="76" t="s">
        <v>479</v>
      </c>
      <c r="G285" s="77"/>
      <c r="H285" s="77"/>
      <c r="I285" s="78">
        <v>6283.66</v>
      </c>
    </row>
    <row r="286" spans="2:9" x14ac:dyDescent="0.35">
      <c r="B286" s="69"/>
      <c r="C286" s="1"/>
      <c r="D286" s="1"/>
      <c r="E286" s="81" t="s">
        <v>241</v>
      </c>
      <c r="F286" s="76"/>
      <c r="G286" s="77"/>
      <c r="H286" s="77"/>
      <c r="I286" s="78">
        <v>3.3000000000000003</v>
      </c>
    </row>
    <row r="287" spans="2:9" x14ac:dyDescent="0.35">
      <c r="B287" s="69"/>
      <c r="C287" s="1"/>
      <c r="D287" s="1"/>
      <c r="E287" s="81"/>
      <c r="F287" s="76" t="s">
        <v>480</v>
      </c>
      <c r="G287" s="77"/>
      <c r="H287" s="77"/>
      <c r="I287" s="78">
        <v>5496.88</v>
      </c>
    </row>
    <row r="288" spans="2:9" x14ac:dyDescent="0.35">
      <c r="B288" s="69"/>
      <c r="C288" s="1"/>
      <c r="D288" s="1"/>
      <c r="E288" s="81"/>
      <c r="F288" s="76" t="s">
        <v>277</v>
      </c>
      <c r="G288" s="77"/>
      <c r="H288" s="77"/>
      <c r="I288" s="78">
        <v>-3.3000000000000003</v>
      </c>
    </row>
    <row r="289" spans="2:9" x14ac:dyDescent="0.35">
      <c r="B289" s="69"/>
      <c r="C289" s="1"/>
      <c r="D289" s="1"/>
      <c r="E289" s="81"/>
      <c r="F289" s="76" t="s">
        <v>481</v>
      </c>
      <c r="G289" s="77"/>
      <c r="H289" s="77"/>
      <c r="I289" s="78">
        <v>5496.88</v>
      </c>
    </row>
    <row r="290" spans="2:9" x14ac:dyDescent="0.35">
      <c r="B290" s="69"/>
      <c r="C290" s="1"/>
      <c r="D290" s="1"/>
      <c r="E290" s="81"/>
      <c r="F290" s="76" t="s">
        <v>482</v>
      </c>
      <c r="G290" s="77"/>
      <c r="H290" s="77"/>
      <c r="I290" s="78">
        <v>5496.88</v>
      </c>
    </row>
    <row r="291" spans="2:9" x14ac:dyDescent="0.35">
      <c r="B291" s="69"/>
      <c r="C291" s="1"/>
      <c r="D291" s="1"/>
      <c r="E291" s="81" t="s">
        <v>242</v>
      </c>
      <c r="F291" s="76"/>
      <c r="G291" s="77"/>
      <c r="H291" s="77"/>
      <c r="I291" s="78">
        <v>0.01</v>
      </c>
    </row>
    <row r="292" spans="2:9" x14ac:dyDescent="0.35">
      <c r="B292" s="69"/>
      <c r="C292" s="1"/>
      <c r="D292" s="1"/>
      <c r="E292" s="81"/>
      <c r="F292" s="76" t="s">
        <v>277</v>
      </c>
      <c r="G292" s="77"/>
      <c r="H292" s="77"/>
      <c r="I292" s="78">
        <v>-0.01</v>
      </c>
    </row>
    <row r="293" spans="2:9" x14ac:dyDescent="0.35">
      <c r="B293" s="69"/>
      <c r="C293" s="1"/>
      <c r="D293" s="1"/>
      <c r="E293" s="81"/>
      <c r="F293" s="76" t="s">
        <v>483</v>
      </c>
      <c r="G293" s="77"/>
      <c r="H293" s="77"/>
      <c r="I293" s="78">
        <v>4927.46</v>
      </c>
    </row>
    <row r="294" spans="2:9" x14ac:dyDescent="0.35">
      <c r="B294" s="69"/>
      <c r="C294" s="1"/>
      <c r="D294" s="1"/>
      <c r="E294" s="81" t="s">
        <v>243</v>
      </c>
      <c r="F294" s="76"/>
      <c r="G294" s="77"/>
      <c r="H294" s="77"/>
      <c r="I294" s="78">
        <v>2.2300000000000004</v>
      </c>
    </row>
    <row r="295" spans="2:9" x14ac:dyDescent="0.35">
      <c r="B295" s="69"/>
      <c r="C295" s="1"/>
      <c r="D295" s="1"/>
      <c r="E295" s="81"/>
      <c r="F295" s="76" t="s">
        <v>484</v>
      </c>
      <c r="G295" s="77"/>
      <c r="H295" s="77"/>
      <c r="I295" s="78">
        <v>22242.06</v>
      </c>
    </row>
    <row r="296" spans="2:9" x14ac:dyDescent="0.35">
      <c r="B296" s="69"/>
      <c r="C296" s="1"/>
      <c r="D296" s="1"/>
      <c r="E296" s="81"/>
      <c r="F296" s="76" t="s">
        <v>277</v>
      </c>
      <c r="G296" s="77"/>
      <c r="H296" s="77"/>
      <c r="I296" s="78">
        <v>-2.2300000000000004</v>
      </c>
    </row>
    <row r="297" spans="2:9" x14ac:dyDescent="0.35">
      <c r="B297" s="69"/>
      <c r="C297" s="1"/>
      <c r="D297" s="1"/>
      <c r="E297" s="81"/>
      <c r="F297" s="76" t="s">
        <v>485</v>
      </c>
      <c r="G297" s="77"/>
      <c r="H297" s="77"/>
      <c r="I297" s="78">
        <v>22242.06</v>
      </c>
    </row>
    <row r="298" spans="2:9" x14ac:dyDescent="0.35">
      <c r="B298" s="69"/>
      <c r="C298" s="1"/>
      <c r="D298" s="1"/>
      <c r="E298" s="81"/>
      <c r="F298" s="76" t="s">
        <v>486</v>
      </c>
      <c r="G298" s="77"/>
      <c r="H298" s="77"/>
      <c r="I298" s="78">
        <v>22242.06</v>
      </c>
    </row>
    <row r="299" spans="2:9" x14ac:dyDescent="0.35">
      <c r="B299" s="69"/>
      <c r="C299" s="1"/>
      <c r="D299" s="1"/>
      <c r="E299" s="81" t="s">
        <v>244</v>
      </c>
      <c r="F299" s="76"/>
      <c r="G299" s="77"/>
      <c r="H299" s="77"/>
      <c r="I299" s="78">
        <v>1.53</v>
      </c>
    </row>
    <row r="300" spans="2:9" x14ac:dyDescent="0.35">
      <c r="B300" s="69"/>
      <c r="C300" s="1"/>
      <c r="D300" s="1"/>
      <c r="E300" s="81"/>
      <c r="F300" s="76" t="s">
        <v>487</v>
      </c>
      <c r="G300" s="77"/>
      <c r="H300" s="77"/>
      <c r="I300" s="78">
        <v>4927.46</v>
      </c>
    </row>
    <row r="301" spans="2:9" x14ac:dyDescent="0.35">
      <c r="B301" s="69"/>
      <c r="C301" s="1"/>
      <c r="D301" s="1"/>
      <c r="E301" s="81"/>
      <c r="F301" s="76" t="s">
        <v>277</v>
      </c>
      <c r="G301" s="77"/>
      <c r="H301" s="77"/>
      <c r="I301" s="78">
        <v>-1.53</v>
      </c>
    </row>
    <row r="302" spans="2:9" x14ac:dyDescent="0.35">
      <c r="B302" s="69"/>
      <c r="C302" s="1"/>
      <c r="D302" s="1"/>
      <c r="E302" s="81"/>
      <c r="F302" s="76" t="s">
        <v>488</v>
      </c>
      <c r="G302" s="77"/>
      <c r="H302" s="77"/>
      <c r="I302" s="78">
        <v>4927.46</v>
      </c>
    </row>
    <row r="303" spans="2:9" x14ac:dyDescent="0.35">
      <c r="B303" s="69"/>
      <c r="C303" s="1"/>
      <c r="D303" s="1"/>
      <c r="E303" s="81"/>
      <c r="F303" s="76" t="s">
        <v>489</v>
      </c>
      <c r="G303" s="77"/>
      <c r="H303" s="77"/>
      <c r="I303" s="78">
        <v>4927.46</v>
      </c>
    </row>
    <row r="304" spans="2:9" x14ac:dyDescent="0.35">
      <c r="B304" s="69"/>
      <c r="C304" s="1"/>
      <c r="D304" s="1"/>
      <c r="E304" s="81" t="s">
        <v>245</v>
      </c>
      <c r="F304" s="76"/>
      <c r="G304" s="77"/>
      <c r="H304" s="77"/>
      <c r="I304" s="78">
        <v>0.56999999999999995</v>
      </c>
    </row>
    <row r="305" spans="2:9" x14ac:dyDescent="0.35">
      <c r="B305" s="69"/>
      <c r="C305" s="1"/>
      <c r="D305" s="1"/>
      <c r="E305" s="81"/>
      <c r="F305" s="76" t="s">
        <v>490</v>
      </c>
      <c r="G305" s="77"/>
      <c r="H305" s="77"/>
      <c r="I305" s="78">
        <v>3958.88</v>
      </c>
    </row>
    <row r="306" spans="2:9" x14ac:dyDescent="0.35">
      <c r="B306" s="69"/>
      <c r="C306" s="1"/>
      <c r="D306" s="1"/>
      <c r="E306" s="81"/>
      <c r="F306" s="76" t="s">
        <v>277</v>
      </c>
      <c r="G306" s="77"/>
      <c r="H306" s="77"/>
      <c r="I306" s="78">
        <v>-0.54999999999999993</v>
      </c>
    </row>
    <row r="307" spans="2:9" x14ac:dyDescent="0.35">
      <c r="B307" s="69"/>
      <c r="C307" s="1"/>
      <c r="D307" s="1"/>
      <c r="E307" s="81"/>
      <c r="F307" s="76" t="s">
        <v>491</v>
      </c>
      <c r="G307" s="77"/>
      <c r="H307" s="77"/>
      <c r="I307" s="78">
        <v>3958.88</v>
      </c>
    </row>
    <row r="308" spans="2:9" x14ac:dyDescent="0.35">
      <c r="B308" s="69"/>
      <c r="C308" s="1"/>
      <c r="D308" s="1"/>
      <c r="E308" s="81"/>
      <c r="F308" s="76" t="s">
        <v>492</v>
      </c>
      <c r="G308" s="77"/>
      <c r="H308" s="77"/>
      <c r="I308" s="78">
        <v>3958.88</v>
      </c>
    </row>
    <row r="309" spans="2:9" x14ac:dyDescent="0.35">
      <c r="B309" s="69"/>
      <c r="C309" s="1"/>
      <c r="D309" s="1"/>
      <c r="E309" s="81" t="s">
        <v>246</v>
      </c>
      <c r="F309" s="76"/>
      <c r="G309" s="77"/>
      <c r="H309" s="77"/>
      <c r="I309" s="78">
        <v>2.63</v>
      </c>
    </row>
    <row r="310" spans="2:9" x14ac:dyDescent="0.35">
      <c r="B310" s="69"/>
      <c r="C310" s="1"/>
      <c r="D310" s="1"/>
      <c r="E310" s="81"/>
      <c r="F310" s="76" t="s">
        <v>493</v>
      </c>
      <c r="G310" s="77"/>
      <c r="H310" s="77"/>
      <c r="I310" s="78">
        <v>9113.8799999999992</v>
      </c>
    </row>
    <row r="311" spans="2:9" x14ac:dyDescent="0.35">
      <c r="B311" s="69"/>
      <c r="C311" s="1"/>
      <c r="D311" s="1"/>
      <c r="E311" s="81"/>
      <c r="F311" s="76" t="s">
        <v>277</v>
      </c>
      <c r="G311" s="77"/>
      <c r="H311" s="77"/>
      <c r="I311" s="78">
        <v>-2.64</v>
      </c>
    </row>
    <row r="312" spans="2:9" x14ac:dyDescent="0.35">
      <c r="B312" s="69"/>
      <c r="C312" s="1"/>
      <c r="D312" s="1"/>
      <c r="E312" s="81"/>
      <c r="F312" s="76" t="s">
        <v>494</v>
      </c>
      <c r="G312" s="77"/>
      <c r="H312" s="77"/>
      <c r="I312" s="78">
        <v>9113.8799999999992</v>
      </c>
    </row>
    <row r="313" spans="2:9" x14ac:dyDescent="0.35">
      <c r="B313" s="69"/>
      <c r="C313" s="1"/>
      <c r="D313" s="1"/>
      <c r="E313" s="81"/>
      <c r="F313" s="76" t="s">
        <v>495</v>
      </c>
      <c r="G313" s="77"/>
      <c r="H313" s="77"/>
      <c r="I313" s="78">
        <v>9113.8799999999992</v>
      </c>
    </row>
    <row r="314" spans="2:9" x14ac:dyDescent="0.35">
      <c r="B314" s="69"/>
      <c r="C314" s="1"/>
      <c r="D314" s="1"/>
      <c r="E314" s="81" t="s">
        <v>247</v>
      </c>
      <c r="F314" s="76"/>
      <c r="G314" s="77"/>
      <c r="H314" s="77"/>
      <c r="I314" s="78">
        <v>2.0999999999999996</v>
      </c>
    </row>
    <row r="315" spans="2:9" x14ac:dyDescent="0.35">
      <c r="B315" s="69"/>
      <c r="C315" s="1"/>
      <c r="D315" s="1"/>
      <c r="E315" s="81"/>
      <c r="F315" s="76" t="s">
        <v>496</v>
      </c>
      <c r="G315" s="77"/>
      <c r="H315" s="77"/>
      <c r="I315" s="78">
        <v>6283.66</v>
      </c>
    </row>
    <row r="316" spans="2:9" x14ac:dyDescent="0.35">
      <c r="B316" s="69"/>
      <c r="C316" s="1"/>
      <c r="D316" s="1"/>
      <c r="E316" s="81"/>
      <c r="F316" s="76" t="s">
        <v>277</v>
      </c>
      <c r="G316" s="77"/>
      <c r="H316" s="77"/>
      <c r="I316" s="78">
        <v>-2.0999999999999996</v>
      </c>
    </row>
    <row r="317" spans="2:9" x14ac:dyDescent="0.35">
      <c r="B317" s="69"/>
      <c r="C317" s="1"/>
      <c r="D317" s="1"/>
      <c r="E317" s="81"/>
      <c r="F317" s="76" t="s">
        <v>497</v>
      </c>
      <c r="G317" s="77"/>
      <c r="H317" s="77"/>
      <c r="I317" s="78">
        <v>6283.66</v>
      </c>
    </row>
    <row r="318" spans="2:9" x14ac:dyDescent="0.35">
      <c r="B318" s="69"/>
      <c r="C318" s="1"/>
      <c r="D318" s="1"/>
      <c r="E318" s="81"/>
      <c r="F318" s="76" t="s">
        <v>498</v>
      </c>
      <c r="G318" s="77"/>
      <c r="H318" s="77"/>
      <c r="I318" s="78">
        <v>6283.66</v>
      </c>
    </row>
    <row r="319" spans="2:9" x14ac:dyDescent="0.35">
      <c r="B319" s="69"/>
      <c r="C319" s="1"/>
      <c r="D319" s="1"/>
      <c r="E319" s="81" t="s">
        <v>248</v>
      </c>
      <c r="F319" s="76"/>
      <c r="G319" s="77"/>
      <c r="H319" s="77"/>
      <c r="I319" s="78">
        <v>-2.59</v>
      </c>
    </row>
    <row r="320" spans="2:9" x14ac:dyDescent="0.35">
      <c r="B320" s="69"/>
      <c r="C320" s="1"/>
      <c r="D320" s="1"/>
      <c r="E320" s="81"/>
      <c r="F320" s="76" t="s">
        <v>499</v>
      </c>
      <c r="G320" s="77"/>
      <c r="H320" s="77"/>
      <c r="I320" s="78">
        <v>5158.92</v>
      </c>
    </row>
    <row r="321" spans="2:9" x14ac:dyDescent="0.35">
      <c r="B321" s="69"/>
      <c r="C321" s="1"/>
      <c r="D321" s="1"/>
      <c r="E321" s="81"/>
      <c r="F321" s="76" t="s">
        <v>277</v>
      </c>
      <c r="G321" s="77"/>
      <c r="H321" s="77"/>
      <c r="I321" s="78">
        <v>2.59</v>
      </c>
    </row>
    <row r="322" spans="2:9" x14ac:dyDescent="0.35">
      <c r="B322" s="69"/>
      <c r="C322" s="1"/>
      <c r="D322" s="1"/>
      <c r="E322" s="81"/>
      <c r="F322" s="76" t="s">
        <v>500</v>
      </c>
      <c r="G322" s="77"/>
      <c r="H322" s="77"/>
      <c r="I322" s="78">
        <v>5158.92</v>
      </c>
    </row>
    <row r="323" spans="2:9" x14ac:dyDescent="0.35">
      <c r="B323" s="69"/>
      <c r="C323" s="1"/>
      <c r="D323" s="1"/>
      <c r="E323" s="81"/>
      <c r="F323" s="76" t="s">
        <v>501</v>
      </c>
      <c r="G323" s="77"/>
      <c r="H323" s="77"/>
      <c r="I323" s="78">
        <v>5158.92</v>
      </c>
    </row>
    <row r="324" spans="2:9" x14ac:dyDescent="0.35">
      <c r="B324" s="72"/>
      <c r="C324" s="2"/>
      <c r="D324" s="2"/>
      <c r="E324" s="82"/>
      <c r="F324" s="83"/>
      <c r="G324" s="82"/>
      <c r="H324" s="82"/>
      <c r="I324" s="94">
        <f>SUM(I110:I323)</f>
        <v>641362.18000000005</v>
      </c>
    </row>
    <row r="325" spans="2:9" x14ac:dyDescent="0.35">
      <c r="B325" s="67"/>
    </row>
    <row r="326" spans="2:9" x14ac:dyDescent="0.35">
      <c r="B326" s="1216" t="s">
        <v>255</v>
      </c>
      <c r="C326" s="1217"/>
      <c r="D326" s="1217"/>
      <c r="E326" s="1217"/>
      <c r="F326" s="1217"/>
      <c r="G326" s="1217"/>
      <c r="H326" s="1217"/>
      <c r="I326" s="1218"/>
    </row>
    <row r="327" spans="2:9" x14ac:dyDescent="0.35">
      <c r="B327" s="70" t="s">
        <v>283</v>
      </c>
      <c r="C327" s="12"/>
      <c r="D327" s="12"/>
      <c r="E327" s="84"/>
      <c r="F327" s="78"/>
      <c r="G327" s="78"/>
      <c r="H327" s="85"/>
      <c r="I327" s="78"/>
    </row>
    <row r="328" spans="2:9" x14ac:dyDescent="0.35">
      <c r="B328" s="12"/>
      <c r="C328" s="12"/>
      <c r="D328" s="12"/>
      <c r="E328" s="84"/>
      <c r="F328" s="76" t="s">
        <v>284</v>
      </c>
      <c r="G328" s="77"/>
      <c r="H328" s="85"/>
      <c r="I328" s="78">
        <v>84970.180000000008</v>
      </c>
    </row>
    <row r="329" spans="2:9" x14ac:dyDescent="0.35">
      <c r="B329" s="12"/>
      <c r="C329" s="12"/>
      <c r="D329" s="12"/>
      <c r="E329" s="84"/>
      <c r="F329" s="76" t="s">
        <v>285</v>
      </c>
      <c r="G329" s="77"/>
      <c r="H329" s="85"/>
      <c r="I329" s="78">
        <v>57826.68</v>
      </c>
    </row>
    <row r="330" spans="2:9" x14ac:dyDescent="0.35">
      <c r="B330" s="69"/>
      <c r="C330" s="1"/>
      <c r="D330" s="1"/>
      <c r="E330" s="77"/>
      <c r="F330" s="76" t="s">
        <v>426</v>
      </c>
      <c r="G330" s="77"/>
      <c r="H330" s="77"/>
      <c r="I330" s="78">
        <v>92287.52</v>
      </c>
    </row>
    <row r="331" spans="2:9" x14ac:dyDescent="0.35">
      <c r="B331" s="69"/>
      <c r="C331" s="1"/>
      <c r="D331" s="1"/>
      <c r="E331" s="77"/>
      <c r="F331" s="76" t="s">
        <v>427</v>
      </c>
      <c r="G331" s="77"/>
      <c r="H331" s="77"/>
      <c r="I331" s="78">
        <v>77212.800000000003</v>
      </c>
    </row>
    <row r="332" spans="2:9" x14ac:dyDescent="0.35">
      <c r="B332" s="69"/>
      <c r="C332" s="1"/>
      <c r="D332" s="1"/>
      <c r="E332" s="77"/>
      <c r="F332" s="76" t="s">
        <v>428</v>
      </c>
      <c r="G332" s="77"/>
      <c r="H332" s="77"/>
      <c r="I332" s="78">
        <v>24744.86</v>
      </c>
    </row>
    <row r="333" spans="2:9" x14ac:dyDescent="0.35">
      <c r="B333" s="69"/>
      <c r="C333" s="1"/>
      <c r="D333" s="1"/>
      <c r="E333" s="77"/>
      <c r="F333" s="76" t="s">
        <v>284</v>
      </c>
      <c r="G333" s="77"/>
      <c r="H333" s="77"/>
      <c r="I333" s="78">
        <v>83837.81</v>
      </c>
    </row>
    <row r="334" spans="2:9" x14ac:dyDescent="0.35">
      <c r="B334" s="69"/>
      <c r="C334" s="1"/>
      <c r="D334" s="1"/>
      <c r="E334" s="77"/>
      <c r="F334" s="76" t="s">
        <v>429</v>
      </c>
      <c r="G334" s="77"/>
      <c r="H334" s="77"/>
      <c r="I334" s="78">
        <v>90314.78</v>
      </c>
    </row>
    <row r="335" spans="2:9" x14ac:dyDescent="0.35">
      <c r="B335" s="69"/>
      <c r="C335" s="1"/>
      <c r="D335" s="1"/>
      <c r="E335" s="81" t="s">
        <v>256</v>
      </c>
      <c r="F335" s="76" t="s">
        <v>502</v>
      </c>
      <c r="G335" s="78"/>
      <c r="H335" s="77"/>
      <c r="I335" s="78">
        <v>51052.34</v>
      </c>
    </row>
    <row r="336" spans="2:9" x14ac:dyDescent="0.35">
      <c r="B336" s="69"/>
      <c r="C336" s="1"/>
      <c r="D336" s="1"/>
      <c r="E336" s="81" t="s">
        <v>256</v>
      </c>
      <c r="F336" s="76" t="s">
        <v>503</v>
      </c>
      <c r="G336" s="77"/>
      <c r="H336" s="77"/>
      <c r="I336" s="78">
        <v>51043.369999999995</v>
      </c>
    </row>
    <row r="337" spans="2:9" x14ac:dyDescent="0.35">
      <c r="B337" s="69"/>
      <c r="C337" s="1"/>
      <c r="D337" s="1"/>
      <c r="E337" s="81" t="s">
        <v>257</v>
      </c>
      <c r="F337" s="76" t="s">
        <v>258</v>
      </c>
      <c r="G337" s="77"/>
      <c r="H337" s="77"/>
      <c r="I337" s="78">
        <v>15018</v>
      </c>
    </row>
    <row r="338" spans="2:9" x14ac:dyDescent="0.35">
      <c r="B338" s="69"/>
      <c r="C338" s="1"/>
      <c r="D338" s="1"/>
      <c r="E338" s="81" t="s">
        <v>528</v>
      </c>
      <c r="F338" s="76" t="s">
        <v>529</v>
      </c>
      <c r="G338" s="78"/>
      <c r="H338" s="77"/>
      <c r="I338" s="78">
        <v>2310.42</v>
      </c>
    </row>
    <row r="339" spans="2:9" x14ac:dyDescent="0.35">
      <c r="B339" s="89"/>
      <c r="C339" s="34"/>
      <c r="D339" s="34"/>
      <c r="E339" s="90" t="s">
        <v>530</v>
      </c>
      <c r="F339" s="91" t="s">
        <v>531</v>
      </c>
      <c r="G339" s="92"/>
      <c r="H339" s="93"/>
      <c r="I339" s="92">
        <v>2037.88</v>
      </c>
    </row>
    <row r="340" spans="2:9" x14ac:dyDescent="0.35">
      <c r="B340" s="89"/>
      <c r="C340" s="34"/>
      <c r="D340" s="34"/>
      <c r="E340" s="90"/>
      <c r="F340" s="93"/>
      <c r="G340" s="93"/>
      <c r="H340" s="93"/>
      <c r="I340" s="88">
        <f>SUM(I328:I339)</f>
        <v>632656.64000000001</v>
      </c>
    </row>
    <row r="341" spans="2:9" x14ac:dyDescent="0.35">
      <c r="B341" s="67"/>
    </row>
    <row r="342" spans="2:9" x14ac:dyDescent="0.35">
      <c r="B342" s="1216" t="s">
        <v>275</v>
      </c>
      <c r="C342" s="1217"/>
      <c r="D342" s="1217"/>
      <c r="E342" s="1217"/>
      <c r="F342" s="1217"/>
      <c r="G342" s="1217"/>
      <c r="H342" s="1217"/>
      <c r="I342" s="1218"/>
    </row>
    <row r="343" spans="2:9" x14ac:dyDescent="0.35">
      <c r="B343" s="71" t="s">
        <v>193</v>
      </c>
      <c r="C343" s="12"/>
      <c r="D343" s="12"/>
      <c r="E343" s="84" t="s">
        <v>276</v>
      </c>
      <c r="F343" s="78"/>
      <c r="G343" s="78"/>
      <c r="H343" s="85"/>
      <c r="I343" s="78"/>
    </row>
    <row r="344" spans="2:9" x14ac:dyDescent="0.35">
      <c r="B344" s="12"/>
      <c r="C344" s="12"/>
      <c r="D344" s="12"/>
      <c r="E344" s="84" t="s">
        <v>194</v>
      </c>
      <c r="F344" s="78" t="s">
        <v>278</v>
      </c>
      <c r="G344" s="78"/>
      <c r="H344" s="85"/>
      <c r="I344" s="78">
        <v>399184.88</v>
      </c>
    </row>
    <row r="345" spans="2:9" x14ac:dyDescent="0.35">
      <c r="B345" s="12"/>
      <c r="C345" s="12"/>
      <c r="D345" s="12"/>
      <c r="E345" s="84" t="s">
        <v>195</v>
      </c>
      <c r="F345" s="78" t="s">
        <v>279</v>
      </c>
      <c r="G345" s="78"/>
      <c r="H345" s="85"/>
      <c r="I345" s="78">
        <v>515613.81</v>
      </c>
    </row>
    <row r="346" spans="2:9" x14ac:dyDescent="0.35">
      <c r="B346" s="12"/>
      <c r="C346" s="12"/>
      <c r="D346" s="12"/>
      <c r="E346" s="84" t="s">
        <v>196</v>
      </c>
      <c r="F346" s="78" t="s">
        <v>280</v>
      </c>
      <c r="G346" s="78"/>
      <c r="H346" s="85"/>
      <c r="I346" s="78">
        <v>498981.11</v>
      </c>
    </row>
    <row r="347" spans="2:9" x14ac:dyDescent="0.35">
      <c r="B347" s="12"/>
      <c r="C347" s="12"/>
      <c r="D347" s="12"/>
      <c r="E347" s="84" t="s">
        <v>197</v>
      </c>
      <c r="F347" s="78" t="s">
        <v>281</v>
      </c>
      <c r="G347" s="78"/>
      <c r="H347" s="85"/>
      <c r="I347" s="78">
        <v>515582.37</v>
      </c>
    </row>
    <row r="348" spans="2:9" x14ac:dyDescent="0.35">
      <c r="B348" s="70" t="s">
        <v>286</v>
      </c>
      <c r="C348" s="1"/>
      <c r="D348" s="1"/>
      <c r="E348" s="81" t="s">
        <v>198</v>
      </c>
      <c r="F348" s="81" t="s">
        <v>286</v>
      </c>
      <c r="G348" s="77"/>
      <c r="H348" s="77"/>
      <c r="I348" s="78">
        <v>4388.3500000000004</v>
      </c>
    </row>
    <row r="349" spans="2:9" x14ac:dyDescent="0.35">
      <c r="B349" s="1"/>
      <c r="C349" s="1"/>
      <c r="D349" s="1"/>
      <c r="E349" s="81" t="s">
        <v>199</v>
      </c>
      <c r="F349" s="81" t="s">
        <v>286</v>
      </c>
      <c r="G349" s="77"/>
      <c r="H349" s="77"/>
      <c r="I349" s="78">
        <v>7191.2900000000009</v>
      </c>
    </row>
    <row r="350" spans="2:9" x14ac:dyDescent="0.35">
      <c r="B350" s="1"/>
      <c r="C350" s="1"/>
      <c r="D350" s="1"/>
      <c r="E350" s="81" t="s">
        <v>200</v>
      </c>
      <c r="F350" s="81" t="s">
        <v>286</v>
      </c>
      <c r="G350" s="77"/>
      <c r="H350" s="77"/>
      <c r="I350" s="78">
        <v>49097.68</v>
      </c>
    </row>
    <row r="351" spans="2:9" x14ac:dyDescent="0.35">
      <c r="B351" s="1"/>
      <c r="C351" s="1"/>
      <c r="D351" s="1"/>
      <c r="E351" s="81" t="s">
        <v>201</v>
      </c>
      <c r="F351" s="81" t="s">
        <v>286</v>
      </c>
      <c r="G351" s="77"/>
      <c r="H351" s="77"/>
      <c r="I351" s="78">
        <v>11753.350000000002</v>
      </c>
    </row>
    <row r="352" spans="2:9" x14ac:dyDescent="0.35">
      <c r="B352" s="1"/>
      <c r="C352" s="1"/>
      <c r="D352" s="1"/>
      <c r="E352" s="81" t="s">
        <v>202</v>
      </c>
      <c r="F352" s="81" t="s">
        <v>286</v>
      </c>
      <c r="G352" s="77"/>
      <c r="H352" s="77"/>
      <c r="I352" s="78">
        <v>8812.0499999999993</v>
      </c>
    </row>
    <row r="353" spans="2:11" x14ac:dyDescent="0.35">
      <c r="B353" s="1"/>
      <c r="C353" s="1"/>
      <c r="D353" s="1"/>
      <c r="E353" s="81" t="s">
        <v>203</v>
      </c>
      <c r="F353" s="81" t="s">
        <v>286</v>
      </c>
      <c r="G353" s="77"/>
      <c r="H353" s="77"/>
      <c r="I353" s="78">
        <v>9403.59</v>
      </c>
      <c r="K353" s="6">
        <f>130/4.5</f>
        <v>28.888888888888889</v>
      </c>
    </row>
    <row r="354" spans="2:11" x14ac:dyDescent="0.35">
      <c r="B354" s="1"/>
      <c r="C354" s="1"/>
      <c r="D354" s="1"/>
      <c r="E354" s="81" t="s">
        <v>204</v>
      </c>
      <c r="F354" s="81" t="s">
        <v>286</v>
      </c>
      <c r="G354" s="77"/>
      <c r="H354" s="77"/>
      <c r="I354" s="78">
        <v>5467.29</v>
      </c>
      <c r="K354" s="313">
        <f>K353/2</f>
        <v>14.444444444444445</v>
      </c>
    </row>
    <row r="355" spans="2:11" x14ac:dyDescent="0.35">
      <c r="B355" s="1"/>
      <c r="C355" s="1"/>
      <c r="D355" s="1"/>
      <c r="E355" s="81" t="s">
        <v>205</v>
      </c>
      <c r="F355" s="81" t="s">
        <v>286</v>
      </c>
      <c r="G355" s="77"/>
      <c r="H355" s="77"/>
      <c r="I355" s="78">
        <v>15631.650000000001</v>
      </c>
    </row>
    <row r="356" spans="2:11" x14ac:dyDescent="0.35">
      <c r="B356" s="1"/>
      <c r="C356" s="1"/>
      <c r="D356" s="1"/>
      <c r="E356" s="81" t="s">
        <v>206</v>
      </c>
      <c r="F356" s="81" t="s">
        <v>286</v>
      </c>
      <c r="G356" s="77"/>
      <c r="H356" s="77"/>
      <c r="I356" s="78">
        <v>7850.57</v>
      </c>
    </row>
    <row r="357" spans="2:11" x14ac:dyDescent="0.35">
      <c r="B357" s="1"/>
      <c r="C357" s="1"/>
      <c r="D357" s="1"/>
      <c r="E357" s="81" t="s">
        <v>207</v>
      </c>
      <c r="F357" s="81" t="s">
        <v>286</v>
      </c>
      <c r="G357" s="77"/>
      <c r="H357" s="77"/>
      <c r="I357" s="78">
        <v>6248.33</v>
      </c>
    </row>
    <row r="358" spans="2:11" x14ac:dyDescent="0.35">
      <c r="B358" s="1"/>
      <c r="C358" s="1"/>
      <c r="D358" s="1"/>
      <c r="E358" s="81" t="s">
        <v>208</v>
      </c>
      <c r="F358" s="81" t="s">
        <v>286</v>
      </c>
      <c r="G358" s="77"/>
      <c r="H358" s="77"/>
      <c r="I358" s="78">
        <v>3126.33</v>
      </c>
    </row>
    <row r="359" spans="2:11" x14ac:dyDescent="0.35">
      <c r="B359" s="1"/>
      <c r="C359" s="1"/>
      <c r="D359" s="1"/>
      <c r="E359" s="77"/>
      <c r="F359" s="76" t="s">
        <v>287</v>
      </c>
      <c r="G359" s="77"/>
      <c r="H359" s="77"/>
      <c r="I359" s="78">
        <v>68.53</v>
      </c>
    </row>
    <row r="360" spans="2:11" x14ac:dyDescent="0.35">
      <c r="B360" s="1"/>
      <c r="C360" s="1"/>
      <c r="D360" s="1"/>
      <c r="E360" s="77"/>
      <c r="F360" s="76" t="s">
        <v>288</v>
      </c>
      <c r="G360" s="77"/>
      <c r="H360" s="77"/>
      <c r="I360" s="78">
        <v>655.78</v>
      </c>
    </row>
    <row r="361" spans="2:11" x14ac:dyDescent="0.35">
      <c r="B361" s="1"/>
      <c r="C361" s="1"/>
      <c r="D361" s="1"/>
      <c r="E361" s="77"/>
      <c r="F361" s="76" t="s">
        <v>289</v>
      </c>
      <c r="G361" s="77"/>
      <c r="H361" s="77"/>
      <c r="I361" s="78">
        <v>129.26</v>
      </c>
    </row>
    <row r="362" spans="2:11" x14ac:dyDescent="0.35">
      <c r="B362" s="1"/>
      <c r="C362" s="1"/>
      <c r="D362" s="1"/>
      <c r="E362" s="77"/>
      <c r="F362" s="76" t="s">
        <v>290</v>
      </c>
      <c r="G362" s="77"/>
      <c r="H362" s="77"/>
      <c r="I362" s="78">
        <v>12000</v>
      </c>
    </row>
    <row r="363" spans="2:11" x14ac:dyDescent="0.35">
      <c r="B363" s="70" t="s">
        <v>507</v>
      </c>
      <c r="C363" s="1"/>
      <c r="D363" s="1"/>
      <c r="E363" s="81" t="s">
        <v>249</v>
      </c>
      <c r="F363" s="76" t="s">
        <v>508</v>
      </c>
      <c r="G363" s="77"/>
      <c r="H363" s="77"/>
      <c r="I363" s="78">
        <v>208635.7</v>
      </c>
    </row>
    <row r="364" spans="2:11" x14ac:dyDescent="0.35">
      <c r="B364" s="1"/>
      <c r="C364" s="1"/>
      <c r="D364" s="1"/>
      <c r="E364" s="81"/>
      <c r="F364" s="76" t="s">
        <v>509</v>
      </c>
      <c r="G364" s="77"/>
      <c r="H364" s="77"/>
      <c r="I364" s="78">
        <v>104317.8</v>
      </c>
    </row>
    <row r="365" spans="2:11" x14ac:dyDescent="0.35">
      <c r="B365" s="1"/>
      <c r="C365" s="1"/>
      <c r="D365" s="1"/>
      <c r="E365" s="81"/>
      <c r="F365" s="76" t="s">
        <v>510</v>
      </c>
      <c r="G365" s="77"/>
      <c r="H365" s="77"/>
      <c r="I365" s="78">
        <v>0</v>
      </c>
    </row>
    <row r="366" spans="2:11" x14ac:dyDescent="0.35">
      <c r="B366" s="1"/>
      <c r="C366" s="1"/>
      <c r="D366" s="1"/>
      <c r="E366" s="81" t="s">
        <v>250</v>
      </c>
      <c r="F366" s="76" t="s">
        <v>251</v>
      </c>
      <c r="G366" s="77"/>
      <c r="H366" s="77"/>
      <c r="I366" s="78">
        <v>353092.74</v>
      </c>
    </row>
    <row r="367" spans="2:11" x14ac:dyDescent="0.35">
      <c r="B367" s="1"/>
      <c r="C367" s="1"/>
      <c r="D367" s="1"/>
      <c r="E367" s="81"/>
      <c r="F367" s="76" t="s">
        <v>511</v>
      </c>
      <c r="G367" s="77"/>
      <c r="H367" s="77"/>
      <c r="I367" s="78">
        <v>248769.89</v>
      </c>
    </row>
    <row r="368" spans="2:11" x14ac:dyDescent="0.35">
      <c r="B368" s="1"/>
      <c r="C368" s="1"/>
      <c r="D368" s="1"/>
      <c r="E368" s="81"/>
      <c r="F368" s="76" t="s">
        <v>512</v>
      </c>
      <c r="G368" s="77"/>
      <c r="H368" s="77"/>
      <c r="I368" s="78">
        <v>88268.95</v>
      </c>
    </row>
    <row r="369" spans="2:9" x14ac:dyDescent="0.35">
      <c r="B369" s="1"/>
      <c r="C369" s="1"/>
      <c r="D369" s="1"/>
      <c r="E369" s="81"/>
      <c r="F369" s="76" t="s">
        <v>513</v>
      </c>
      <c r="G369" s="77"/>
      <c r="H369" s="77"/>
      <c r="I369" s="78">
        <v>56171.15</v>
      </c>
    </row>
    <row r="370" spans="2:9" x14ac:dyDescent="0.35">
      <c r="B370" s="70" t="s">
        <v>527</v>
      </c>
      <c r="C370" s="1"/>
      <c r="D370" s="1"/>
      <c r="E370" s="81"/>
      <c r="F370" s="76" t="s">
        <v>526</v>
      </c>
      <c r="G370" s="78"/>
      <c r="H370" s="77"/>
      <c r="I370" s="78">
        <v>12646.66</v>
      </c>
    </row>
    <row r="371" spans="2:9" x14ac:dyDescent="0.35">
      <c r="B371" s="70" t="s">
        <v>209</v>
      </c>
      <c r="C371" s="1"/>
      <c r="D371" s="1"/>
      <c r="E371" s="81" t="s">
        <v>252</v>
      </c>
      <c r="F371" s="76" t="s">
        <v>253</v>
      </c>
      <c r="G371" s="85"/>
      <c r="H371" s="86"/>
      <c r="I371" s="78">
        <v>426489.20999999996</v>
      </c>
    </row>
    <row r="372" spans="2:9" x14ac:dyDescent="0.35">
      <c r="B372" s="1"/>
      <c r="C372" s="1"/>
      <c r="D372" s="1"/>
      <c r="E372" s="81" t="s">
        <v>254</v>
      </c>
      <c r="F372" s="76" t="s">
        <v>253</v>
      </c>
      <c r="G372" s="85"/>
      <c r="H372" s="86"/>
      <c r="I372" s="78">
        <v>241677.22999999998</v>
      </c>
    </row>
    <row r="373" spans="2:9" x14ac:dyDescent="0.35">
      <c r="B373" s="1"/>
      <c r="C373" s="1"/>
      <c r="D373" s="1"/>
      <c r="E373" s="77"/>
      <c r="F373" s="76" t="s">
        <v>533</v>
      </c>
      <c r="G373" s="87"/>
      <c r="H373" s="77"/>
      <c r="I373" s="18">
        <v>15283.79</v>
      </c>
    </row>
    <row r="374" spans="2:9" x14ac:dyDescent="0.35">
      <c r="B374" s="1"/>
      <c r="C374" s="1"/>
      <c r="D374" s="1"/>
      <c r="E374" s="77"/>
      <c r="F374" s="76"/>
      <c r="G374" s="87"/>
      <c r="H374" s="77"/>
      <c r="I374" s="88">
        <f>SUM(I344:I373)</f>
        <v>3826539.3400000003</v>
      </c>
    </row>
    <row r="376" spans="2:9" x14ac:dyDescent="0.35">
      <c r="I376" s="80">
        <f>I374+I340+I324+I107</f>
        <v>5167369.58</v>
      </c>
    </row>
  </sheetData>
  <mergeCells count="4">
    <mergeCell ref="B2:I2"/>
    <mergeCell ref="B342:I342"/>
    <mergeCell ref="B326:I326"/>
    <mergeCell ref="B109:I10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F597-D037-4E1B-BFBD-826C1E04FBD2}">
  <sheetPr>
    <pageSetUpPr fitToPage="1"/>
  </sheetPr>
  <dimension ref="B2:AU342"/>
  <sheetViews>
    <sheetView topLeftCell="I1" workbookViewId="0">
      <selection activeCell="C31" sqref="C31:E31"/>
    </sheetView>
  </sheetViews>
  <sheetFormatPr defaultRowHeight="14.5" x14ac:dyDescent="0.35"/>
  <cols>
    <col min="2" max="2" width="43.1796875" bestFit="1" customWidth="1"/>
    <col min="3" max="3" width="51.54296875" bestFit="1" customWidth="1"/>
    <col min="4" max="4" width="10.81640625" bestFit="1" customWidth="1"/>
    <col min="7" max="7" width="42.1796875" bestFit="1" customWidth="1"/>
    <col min="8" max="8" width="38.453125" bestFit="1" customWidth="1"/>
    <col min="9" max="9" width="13.1796875" style="6" customWidth="1"/>
    <col min="11" max="11" width="43.1796875" bestFit="1" customWidth="1"/>
    <col min="12" max="12" width="46.1796875" bestFit="1" customWidth="1"/>
    <col min="13" max="13" width="15.1796875" style="6" customWidth="1"/>
    <col min="15" max="15" width="43.1796875" bestFit="1" customWidth="1"/>
    <col min="16" max="16" width="51.54296875" bestFit="1" customWidth="1"/>
    <col min="17" max="17" width="12.453125" style="6" bestFit="1" customWidth="1"/>
    <col min="20" max="20" width="21.54296875" bestFit="1" customWidth="1"/>
    <col min="21" max="21" width="12.7265625" style="6" bestFit="1" customWidth="1"/>
    <col min="22" max="22" width="10.81640625" bestFit="1" customWidth="1"/>
    <col min="42" max="42" width="36" bestFit="1" customWidth="1"/>
    <col min="43" max="43" width="28.81640625" bestFit="1" customWidth="1"/>
    <col min="44" max="45" width="6.26953125" bestFit="1" customWidth="1"/>
    <col min="46" max="47" width="6.81640625" bestFit="1" customWidth="1"/>
  </cols>
  <sheetData>
    <row r="2" spans="2:47" x14ac:dyDescent="0.35">
      <c r="G2" s="1225" t="s">
        <v>807</v>
      </c>
      <c r="H2" s="1225"/>
      <c r="I2" s="1225"/>
      <c r="K2" s="1225" t="s">
        <v>808</v>
      </c>
      <c r="L2" s="1225"/>
      <c r="M2" s="1225"/>
      <c r="O2" s="1226" t="s">
        <v>532</v>
      </c>
      <c r="P2" s="1226"/>
      <c r="Q2" s="1226"/>
    </row>
    <row r="4" spans="2:47" x14ac:dyDescent="0.35">
      <c r="B4" s="300" t="s">
        <v>593</v>
      </c>
      <c r="G4" s="300" t="s">
        <v>593</v>
      </c>
      <c r="K4" s="300" t="s">
        <v>593</v>
      </c>
      <c r="O4" s="300" t="s">
        <v>593</v>
      </c>
      <c r="T4" s="300" t="s">
        <v>593</v>
      </c>
      <c r="U4" s="6" t="s">
        <v>596</v>
      </c>
    </row>
    <row r="5" spans="2:47" ht="15" thickBot="1" x14ac:dyDescent="0.4">
      <c r="B5" s="300" t="s">
        <v>594</v>
      </c>
      <c r="C5" s="300" t="s">
        <v>595</v>
      </c>
      <c r="D5" t="s">
        <v>596</v>
      </c>
      <c r="G5" s="300" t="s">
        <v>594</v>
      </c>
      <c r="H5" s="300" t="s">
        <v>595</v>
      </c>
      <c r="I5" s="304" t="s">
        <v>596</v>
      </c>
      <c r="J5" s="300"/>
      <c r="K5" s="300" t="s">
        <v>594</v>
      </c>
      <c r="L5" s="300" t="s">
        <v>595</v>
      </c>
      <c r="M5" s="6" t="s">
        <v>596</v>
      </c>
      <c r="N5" s="300"/>
      <c r="O5" s="300" t="s">
        <v>594</v>
      </c>
      <c r="P5" s="300" t="s">
        <v>595</v>
      </c>
      <c r="Q5" s="6" t="s">
        <v>596</v>
      </c>
      <c r="R5" s="300"/>
      <c r="S5" s="300"/>
      <c r="T5" t="s">
        <v>596</v>
      </c>
      <c r="U5" s="6">
        <v>3187943.4100000043</v>
      </c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</row>
    <row r="6" spans="2:47" ht="15" thickBot="1" x14ac:dyDescent="0.4">
      <c r="B6" t="s">
        <v>276</v>
      </c>
      <c r="D6" s="301"/>
      <c r="G6" t="s">
        <v>603</v>
      </c>
      <c r="H6" t="s">
        <v>766</v>
      </c>
      <c r="I6" s="6">
        <v>5.9</v>
      </c>
      <c r="K6" t="s">
        <v>808</v>
      </c>
      <c r="L6" t="s">
        <v>809</v>
      </c>
      <c r="M6" s="6">
        <v>1331.52</v>
      </c>
      <c r="O6" t="s">
        <v>276</v>
      </c>
      <c r="AP6" s="1219" t="s">
        <v>547</v>
      </c>
      <c r="AQ6" s="1220"/>
      <c r="AR6" s="1220"/>
      <c r="AS6" s="1220"/>
      <c r="AT6" s="1221"/>
    </row>
    <row r="7" spans="2:47" ht="15" thickBot="1" x14ac:dyDescent="0.4">
      <c r="B7" s="302" t="s">
        <v>597</v>
      </c>
      <c r="C7" s="302"/>
      <c r="D7" s="303"/>
      <c r="H7" t="s">
        <v>767</v>
      </c>
      <c r="I7" s="6">
        <v>0</v>
      </c>
      <c r="L7" t="s">
        <v>810</v>
      </c>
      <c r="M7" s="6">
        <v>3069.71</v>
      </c>
      <c r="O7" s="302" t="s">
        <v>597</v>
      </c>
      <c r="P7" s="302"/>
      <c r="Q7" s="305"/>
      <c r="AP7" s="173"/>
      <c r="AQ7" s="174" t="s">
        <v>548</v>
      </c>
      <c r="AR7" s="174" t="s">
        <v>549</v>
      </c>
      <c r="AS7" s="174" t="s">
        <v>550</v>
      </c>
      <c r="AT7" s="174" t="s">
        <v>551</v>
      </c>
    </row>
    <row r="8" spans="2:47" ht="15" thickBot="1" x14ac:dyDescent="0.4">
      <c r="B8" t="s">
        <v>598</v>
      </c>
      <c r="D8" s="301">
        <v>-13384.32</v>
      </c>
      <c r="G8" s="302" t="s">
        <v>605</v>
      </c>
      <c r="H8" s="302"/>
      <c r="I8" s="305">
        <v>5.9</v>
      </c>
      <c r="L8" t="s">
        <v>811</v>
      </c>
      <c r="M8" s="6">
        <v>4113.25</v>
      </c>
      <c r="O8" t="s">
        <v>598</v>
      </c>
      <c r="Q8" s="6">
        <v>-13384.32</v>
      </c>
      <c r="AP8" s="175" t="s">
        <v>552</v>
      </c>
      <c r="AQ8" s="176" t="s">
        <v>553</v>
      </c>
      <c r="AR8" s="177">
        <v>6.33</v>
      </c>
      <c r="AS8" s="177">
        <v>23.6</v>
      </c>
      <c r="AT8" s="177">
        <v>1.1000000000000001</v>
      </c>
    </row>
    <row r="9" spans="2:47" ht="15" thickBot="1" x14ac:dyDescent="0.4">
      <c r="C9" t="s">
        <v>277</v>
      </c>
      <c r="D9" s="301">
        <v>-0.44000000000073669</v>
      </c>
      <c r="G9" t="s">
        <v>259</v>
      </c>
      <c r="H9" t="s">
        <v>768</v>
      </c>
      <c r="I9" s="6">
        <v>97.02</v>
      </c>
      <c r="L9" t="s">
        <v>812</v>
      </c>
      <c r="M9" s="6">
        <v>-680.43</v>
      </c>
      <c r="P9" t="s">
        <v>277</v>
      </c>
      <c r="Q9" s="6">
        <v>-0.44000000000073669</v>
      </c>
      <c r="AP9" s="175" t="s">
        <v>552</v>
      </c>
      <c r="AQ9" s="176" t="s">
        <v>553</v>
      </c>
      <c r="AR9" s="177">
        <v>1.99</v>
      </c>
      <c r="AS9" s="177">
        <v>2</v>
      </c>
      <c r="AT9" s="177">
        <v>0.2</v>
      </c>
    </row>
    <row r="10" spans="2:47" ht="15" thickBot="1" x14ac:dyDescent="0.4">
      <c r="C10" t="s">
        <v>599</v>
      </c>
      <c r="D10" s="301">
        <v>6832.29</v>
      </c>
      <c r="H10" t="s">
        <v>766</v>
      </c>
      <c r="I10" s="6">
        <v>23</v>
      </c>
      <c r="L10" t="s">
        <v>813</v>
      </c>
      <c r="M10" s="6">
        <v>4364.66</v>
      </c>
      <c r="P10" t="s">
        <v>599</v>
      </c>
      <c r="Q10" s="6">
        <v>6832.29</v>
      </c>
      <c r="AP10" s="175" t="s">
        <v>552</v>
      </c>
      <c r="AQ10" s="176" t="s">
        <v>554</v>
      </c>
      <c r="AR10" s="177">
        <v>7.51</v>
      </c>
      <c r="AS10" s="177">
        <v>0</v>
      </c>
      <c r="AT10" s="177"/>
    </row>
    <row r="11" spans="2:47" ht="15" thickBot="1" x14ac:dyDescent="0.4">
      <c r="C11" t="s">
        <v>600</v>
      </c>
      <c r="D11" s="301">
        <v>6552.4699999999993</v>
      </c>
      <c r="H11" t="s">
        <v>769</v>
      </c>
      <c r="I11" s="6">
        <v>733.18</v>
      </c>
      <c r="L11" t="s">
        <v>814</v>
      </c>
      <c r="M11" s="6">
        <v>4734.1899999999996</v>
      </c>
      <c r="P11" t="s">
        <v>600</v>
      </c>
      <c r="Q11" s="6">
        <v>6552.4699999999993</v>
      </c>
      <c r="AP11" s="175" t="s">
        <v>552</v>
      </c>
      <c r="AQ11" s="176" t="s">
        <v>555</v>
      </c>
      <c r="AR11" s="177">
        <v>65.36</v>
      </c>
      <c r="AS11" s="177">
        <v>1.17</v>
      </c>
      <c r="AT11" s="177"/>
    </row>
    <row r="12" spans="2:47" ht="15" thickBot="1" x14ac:dyDescent="0.4">
      <c r="C12" t="s">
        <v>601</v>
      </c>
      <c r="D12" s="301">
        <v>13384.75</v>
      </c>
      <c r="H12" t="s">
        <v>770</v>
      </c>
      <c r="I12" s="6">
        <v>75.64</v>
      </c>
      <c r="L12" t="s">
        <v>815</v>
      </c>
      <c r="M12" s="6">
        <v>1406.92</v>
      </c>
      <c r="P12" t="s">
        <v>601</v>
      </c>
      <c r="Q12" s="6">
        <v>13384.75</v>
      </c>
      <c r="AP12" s="175" t="s">
        <v>552</v>
      </c>
      <c r="AQ12" s="176" t="s">
        <v>556</v>
      </c>
      <c r="AR12" s="177">
        <v>139.82</v>
      </c>
      <c r="AS12" s="177">
        <v>53.62</v>
      </c>
      <c r="AT12" s="177"/>
    </row>
    <row r="13" spans="2:47" ht="15" thickBot="1" x14ac:dyDescent="0.4">
      <c r="B13" s="302" t="s">
        <v>602</v>
      </c>
      <c r="C13" s="302"/>
      <c r="D13" s="303">
        <v>13384.75</v>
      </c>
      <c r="H13" t="s">
        <v>771</v>
      </c>
      <c r="I13" s="6">
        <v>74.040000000000006</v>
      </c>
      <c r="L13" t="s">
        <v>816</v>
      </c>
      <c r="M13" s="6">
        <v>3118.75</v>
      </c>
      <c r="O13" s="302" t="s">
        <v>602</v>
      </c>
      <c r="P13" s="302"/>
      <c r="Q13" s="305">
        <v>13384.75</v>
      </c>
      <c r="AP13" s="175" t="s">
        <v>557</v>
      </c>
      <c r="AQ13" s="176" t="s">
        <v>555</v>
      </c>
      <c r="AR13" s="177">
        <v>15.8</v>
      </c>
      <c r="AS13" s="177">
        <v>1.17</v>
      </c>
      <c r="AT13" s="177"/>
    </row>
    <row r="14" spans="2:47" ht="15" thickBot="1" x14ac:dyDescent="0.4">
      <c r="B14" t="s">
        <v>603</v>
      </c>
      <c r="C14" t="s">
        <v>604</v>
      </c>
      <c r="D14" s="301">
        <v>7</v>
      </c>
      <c r="H14" t="s">
        <v>772</v>
      </c>
      <c r="I14" s="6">
        <v>4.8099999999999996</v>
      </c>
      <c r="L14" t="s">
        <v>817</v>
      </c>
      <c r="M14" s="6">
        <v>1485.51</v>
      </c>
      <c r="O14" t="s">
        <v>603</v>
      </c>
      <c r="P14" t="s">
        <v>604</v>
      </c>
      <c r="Q14" s="6">
        <v>7</v>
      </c>
      <c r="AP14" s="175" t="s">
        <v>557</v>
      </c>
      <c r="AQ14" s="179" t="s">
        <v>556</v>
      </c>
      <c r="AR14" s="183">
        <v>25.15</v>
      </c>
      <c r="AS14" s="180">
        <v>34.6</v>
      </c>
      <c r="AT14" s="181"/>
    </row>
    <row r="15" spans="2:47" ht="15" thickBot="1" x14ac:dyDescent="0.4">
      <c r="C15" t="s">
        <v>766</v>
      </c>
      <c r="D15" s="301">
        <v>5.9</v>
      </c>
      <c r="H15" t="s">
        <v>767</v>
      </c>
      <c r="I15" s="6">
        <v>727.25</v>
      </c>
      <c r="L15" t="s">
        <v>818</v>
      </c>
      <c r="M15" s="6">
        <v>1702.77</v>
      </c>
      <c r="O15" s="302" t="s">
        <v>605</v>
      </c>
      <c r="P15" s="302"/>
      <c r="Q15" s="305">
        <v>7</v>
      </c>
      <c r="AP15" s="178"/>
      <c r="AQ15" s="179"/>
      <c r="AR15" s="182">
        <f>SUM(AR8:AR14)</f>
        <v>261.95999999999998</v>
      </c>
      <c r="AS15" s="184">
        <f t="shared" ref="AS15:AT15" si="0">SUM(AS8:AS14)</f>
        <v>116.16</v>
      </c>
      <c r="AT15" s="177">
        <f t="shared" si="0"/>
        <v>1.3</v>
      </c>
    </row>
    <row r="16" spans="2:47" ht="15" thickBot="1" x14ac:dyDescent="0.4">
      <c r="C16" t="s">
        <v>767</v>
      </c>
      <c r="D16" s="301">
        <v>0</v>
      </c>
      <c r="G16" s="302" t="s">
        <v>612</v>
      </c>
      <c r="H16" s="302"/>
      <c r="I16" s="305">
        <v>1734.9399999999998</v>
      </c>
      <c r="L16" t="s">
        <v>819</v>
      </c>
      <c r="M16" s="6">
        <v>1916.87</v>
      </c>
      <c r="O16" t="s">
        <v>259</v>
      </c>
      <c r="P16" t="s">
        <v>606</v>
      </c>
      <c r="Q16" s="6">
        <v>144.03</v>
      </c>
    </row>
    <row r="17" spans="2:47" ht="15.5" thickBot="1" x14ac:dyDescent="0.4">
      <c r="B17" s="302" t="s">
        <v>605</v>
      </c>
      <c r="C17" s="302"/>
      <c r="D17" s="303">
        <v>12.9</v>
      </c>
      <c r="G17" t="s">
        <v>773</v>
      </c>
      <c r="H17" t="s">
        <v>768</v>
      </c>
      <c r="I17" s="6">
        <v>906.99</v>
      </c>
      <c r="L17" t="s">
        <v>820</v>
      </c>
      <c r="M17" s="6">
        <v>789.47</v>
      </c>
      <c r="P17" t="s">
        <v>259</v>
      </c>
      <c r="Q17" s="6">
        <v>3614.97</v>
      </c>
      <c r="AP17" s="1222" t="s">
        <v>558</v>
      </c>
      <c r="AQ17" s="1223"/>
      <c r="AR17" s="1223"/>
      <c r="AS17" s="1223"/>
      <c r="AT17" s="1224"/>
    </row>
    <row r="18" spans="2:47" ht="15" thickBot="1" x14ac:dyDescent="0.4">
      <c r="B18" t="s">
        <v>259</v>
      </c>
      <c r="C18" t="s">
        <v>606</v>
      </c>
      <c r="D18" s="301">
        <v>144.03</v>
      </c>
      <c r="H18" t="s">
        <v>769</v>
      </c>
      <c r="I18" s="6">
        <v>164.1</v>
      </c>
      <c r="L18" t="s">
        <v>821</v>
      </c>
      <c r="M18" s="6">
        <v>3152.98</v>
      </c>
      <c r="P18" t="s">
        <v>607</v>
      </c>
      <c r="Q18" s="6">
        <v>4.1100000000000003</v>
      </c>
      <c r="AP18" s="175" t="s">
        <v>552</v>
      </c>
      <c r="AQ18" s="176" t="s">
        <v>553</v>
      </c>
      <c r="AR18" s="176"/>
      <c r="AS18" s="176"/>
      <c r="AT18" s="176"/>
    </row>
    <row r="19" spans="2:47" ht="15" thickBot="1" x14ac:dyDescent="0.4">
      <c r="C19" t="s">
        <v>259</v>
      </c>
      <c r="D19" s="301">
        <v>3614.97</v>
      </c>
      <c r="H19" t="s">
        <v>770</v>
      </c>
      <c r="I19" s="6">
        <v>85.19</v>
      </c>
      <c r="L19" t="s">
        <v>822</v>
      </c>
      <c r="M19" s="6">
        <v>5506.78</v>
      </c>
      <c r="P19" t="s">
        <v>608</v>
      </c>
      <c r="Q19" s="6">
        <v>176.53</v>
      </c>
      <c r="AP19" s="175" t="s">
        <v>552</v>
      </c>
      <c r="AQ19" s="176" t="s">
        <v>553</v>
      </c>
      <c r="AR19" s="176"/>
      <c r="AS19" s="176"/>
      <c r="AT19" s="176"/>
    </row>
    <row r="20" spans="2:47" ht="15" thickBot="1" x14ac:dyDescent="0.4">
      <c r="C20" t="s">
        <v>607</v>
      </c>
      <c r="D20" s="301">
        <v>4.1100000000000003</v>
      </c>
      <c r="H20" t="s">
        <v>767</v>
      </c>
      <c r="I20" s="6">
        <v>38.61</v>
      </c>
      <c r="L20" t="s">
        <v>823</v>
      </c>
      <c r="M20" s="6">
        <v>1138659.76</v>
      </c>
      <c r="P20" t="s">
        <v>609</v>
      </c>
      <c r="Q20" s="6">
        <v>126.11</v>
      </c>
      <c r="AP20" s="175" t="s">
        <v>552</v>
      </c>
      <c r="AQ20" s="176" t="s">
        <v>559</v>
      </c>
      <c r="AR20" s="176"/>
      <c r="AS20" s="176"/>
      <c r="AT20" s="176"/>
    </row>
    <row r="21" spans="2:47" ht="15" thickBot="1" x14ac:dyDescent="0.4">
      <c r="C21" t="s">
        <v>608</v>
      </c>
      <c r="D21" s="301">
        <v>176.53</v>
      </c>
      <c r="G21" s="302" t="s">
        <v>774</v>
      </c>
      <c r="H21" s="302"/>
      <c r="I21" s="305">
        <v>1194.8899999999999</v>
      </c>
      <c r="L21" t="s">
        <v>824</v>
      </c>
      <c r="M21" s="6">
        <v>569248.34</v>
      </c>
      <c r="P21" t="s">
        <v>272</v>
      </c>
      <c r="Q21" s="6">
        <v>168.86</v>
      </c>
      <c r="AP21" s="175" t="s">
        <v>552</v>
      </c>
      <c r="AQ21" s="176" t="s">
        <v>555</v>
      </c>
      <c r="AR21" s="176"/>
      <c r="AS21" s="176"/>
      <c r="AT21" s="176"/>
    </row>
    <row r="22" spans="2:47" ht="15" thickBot="1" x14ac:dyDescent="0.4">
      <c r="C22" t="s">
        <v>609</v>
      </c>
      <c r="D22" s="301">
        <v>126.11</v>
      </c>
      <c r="G22" t="s">
        <v>775</v>
      </c>
      <c r="H22" t="s">
        <v>776</v>
      </c>
      <c r="I22" s="6">
        <v>230167.26</v>
      </c>
      <c r="L22" t="s">
        <v>825</v>
      </c>
      <c r="M22" s="6">
        <v>5984.53</v>
      </c>
      <c r="P22" t="s">
        <v>610</v>
      </c>
      <c r="Q22" s="6">
        <v>100.23</v>
      </c>
      <c r="AP22" s="175" t="s">
        <v>552</v>
      </c>
      <c r="AQ22" s="176" t="s">
        <v>556</v>
      </c>
      <c r="AR22" s="176"/>
      <c r="AS22" s="176"/>
      <c r="AT22" s="176"/>
    </row>
    <row r="23" spans="2:47" ht="15" thickBot="1" x14ac:dyDescent="0.4">
      <c r="C23" t="s">
        <v>768</v>
      </c>
      <c r="D23" s="301">
        <v>97.02</v>
      </c>
      <c r="H23" t="s">
        <v>768</v>
      </c>
      <c r="I23" s="6">
        <v>0</v>
      </c>
      <c r="L23" t="s">
        <v>826</v>
      </c>
      <c r="M23" s="6">
        <v>326.13</v>
      </c>
      <c r="P23" t="s">
        <v>611</v>
      </c>
      <c r="Q23" s="6">
        <v>141.11000000000001</v>
      </c>
      <c r="AP23" s="175" t="s">
        <v>557</v>
      </c>
      <c r="AQ23" s="176" t="s">
        <v>555</v>
      </c>
      <c r="AR23" s="176"/>
      <c r="AS23" s="176"/>
      <c r="AT23" s="176"/>
    </row>
    <row r="24" spans="2:47" ht="15" thickBot="1" x14ac:dyDescent="0.4">
      <c r="C24" t="s">
        <v>766</v>
      </c>
      <c r="D24" s="301">
        <v>23</v>
      </c>
      <c r="H24" t="s">
        <v>766</v>
      </c>
      <c r="I24" s="6">
        <v>13793.23</v>
      </c>
      <c r="L24" t="s">
        <v>827</v>
      </c>
      <c r="M24" s="6">
        <v>288706.02</v>
      </c>
      <c r="O24" s="302" t="s">
        <v>612</v>
      </c>
      <c r="P24" s="302"/>
      <c r="Q24" s="305">
        <v>4475.95</v>
      </c>
      <c r="AP24" s="175" t="s">
        <v>557</v>
      </c>
      <c r="AQ24" s="176" t="s">
        <v>556</v>
      </c>
      <c r="AR24" s="176"/>
      <c r="AS24" s="176"/>
      <c r="AT24" s="176"/>
    </row>
    <row r="25" spans="2:47" x14ac:dyDescent="0.35">
      <c r="C25" t="s">
        <v>769</v>
      </c>
      <c r="D25" s="301">
        <v>733.18</v>
      </c>
      <c r="H25" t="s">
        <v>769</v>
      </c>
      <c r="I25" s="6">
        <v>233173.64</v>
      </c>
      <c r="K25" s="302" t="s">
        <v>828</v>
      </c>
      <c r="L25" s="302"/>
      <c r="M25" s="305">
        <v>2038937.7299999997</v>
      </c>
      <c r="O25" t="s">
        <v>613</v>
      </c>
      <c r="P25" t="s">
        <v>614</v>
      </c>
      <c r="Q25" s="6">
        <v>310.48</v>
      </c>
    </row>
    <row r="26" spans="2:47" ht="15" thickBot="1" x14ac:dyDescent="0.4">
      <c r="C26" t="s">
        <v>770</v>
      </c>
      <c r="D26" s="301">
        <v>75.64</v>
      </c>
      <c r="H26" t="s">
        <v>770</v>
      </c>
      <c r="I26" s="6">
        <v>4681.18</v>
      </c>
      <c r="K26" t="s">
        <v>765</v>
      </c>
      <c r="M26" s="6">
        <v>2038937.7299999997</v>
      </c>
      <c r="O26" s="302" t="s">
        <v>615</v>
      </c>
      <c r="P26" s="302"/>
      <c r="Q26" s="305">
        <v>310.48</v>
      </c>
    </row>
    <row r="27" spans="2:47" x14ac:dyDescent="0.35">
      <c r="C27" t="s">
        <v>771</v>
      </c>
      <c r="D27" s="301">
        <v>74.040000000000006</v>
      </c>
      <c r="H27" t="s">
        <v>771</v>
      </c>
      <c r="I27" s="6">
        <v>2779.26</v>
      </c>
      <c r="O27" t="s">
        <v>616</v>
      </c>
      <c r="Q27" s="6">
        <v>-0.06</v>
      </c>
      <c r="AT27" s="157">
        <v>48.5</v>
      </c>
      <c r="AU27" s="153">
        <v>98.88</v>
      </c>
    </row>
    <row r="28" spans="2:47" x14ac:dyDescent="0.35">
      <c r="C28" t="s">
        <v>772</v>
      </c>
      <c r="D28" s="301">
        <v>4.8099999999999996</v>
      </c>
      <c r="H28" t="s">
        <v>772</v>
      </c>
      <c r="I28" s="6">
        <v>218660.12</v>
      </c>
      <c r="P28" t="s">
        <v>604</v>
      </c>
      <c r="Q28" s="6">
        <v>-187</v>
      </c>
      <c r="AT28" s="159">
        <v>57.24</v>
      </c>
      <c r="AU28" s="3">
        <v>66.989999999999995</v>
      </c>
    </row>
    <row r="29" spans="2:47" x14ac:dyDescent="0.35">
      <c r="C29" t="s">
        <v>767</v>
      </c>
      <c r="D29" s="301">
        <v>727.25</v>
      </c>
      <c r="H29" t="s">
        <v>767</v>
      </c>
      <c r="I29" s="6">
        <v>1622.92</v>
      </c>
      <c r="P29" t="s">
        <v>617</v>
      </c>
      <c r="Q29" s="6">
        <v>0</v>
      </c>
      <c r="AT29" s="159">
        <v>0.03</v>
      </c>
      <c r="AU29" s="3">
        <v>66.77</v>
      </c>
    </row>
    <row r="30" spans="2:47" ht="15" thickBot="1" x14ac:dyDescent="0.4">
      <c r="C30" t="s">
        <v>272</v>
      </c>
      <c r="D30" s="301">
        <v>168.86</v>
      </c>
      <c r="G30" s="302" t="s">
        <v>777</v>
      </c>
      <c r="H30" s="302"/>
      <c r="I30" s="305">
        <v>704877.61</v>
      </c>
      <c r="P30" t="s">
        <v>618</v>
      </c>
      <c r="Q30" s="6">
        <v>182.54</v>
      </c>
      <c r="AT30" s="160">
        <f>SUM(AT27:AT29)</f>
        <v>105.77000000000001</v>
      </c>
      <c r="AU30" s="154">
        <f>SUM(AU27:AU29)</f>
        <v>232.64</v>
      </c>
    </row>
    <row r="31" spans="2:47" x14ac:dyDescent="0.35">
      <c r="C31" t="s">
        <v>610</v>
      </c>
      <c r="D31" s="301">
        <v>100.23</v>
      </c>
      <c r="G31" t="s">
        <v>616</v>
      </c>
      <c r="H31" t="s">
        <v>770</v>
      </c>
      <c r="I31" s="6">
        <v>-10.53</v>
      </c>
      <c r="O31" s="302" t="s">
        <v>619</v>
      </c>
      <c r="P31" s="302"/>
      <c r="Q31" s="305">
        <v>-4.5200000000000102</v>
      </c>
    </row>
    <row r="32" spans="2:47" x14ac:dyDescent="0.35">
      <c r="C32" t="s">
        <v>611</v>
      </c>
      <c r="D32" s="301">
        <v>141.11000000000001</v>
      </c>
      <c r="G32" s="302" t="s">
        <v>619</v>
      </c>
      <c r="H32" s="302"/>
      <c r="I32" s="305">
        <v>-10.53</v>
      </c>
      <c r="O32" t="s">
        <v>620</v>
      </c>
      <c r="P32" t="s">
        <v>621</v>
      </c>
      <c r="Q32" s="6">
        <v>184</v>
      </c>
      <c r="AT32">
        <f>AT30+16</f>
        <v>121.77000000000001</v>
      </c>
    </row>
    <row r="33" spans="2:47" x14ac:dyDescent="0.35">
      <c r="B33" s="302" t="s">
        <v>612</v>
      </c>
      <c r="C33" s="302"/>
      <c r="D33" s="303">
        <v>6210.89</v>
      </c>
      <c r="G33" t="s">
        <v>778</v>
      </c>
      <c r="H33" t="s">
        <v>767</v>
      </c>
      <c r="I33" s="6">
        <v>8.6199999999999992</v>
      </c>
      <c r="O33" s="302" t="s">
        <v>622</v>
      </c>
      <c r="P33" s="302"/>
      <c r="Q33" s="305">
        <v>184</v>
      </c>
    </row>
    <row r="34" spans="2:47" x14ac:dyDescent="0.35">
      <c r="B34" t="s">
        <v>613</v>
      </c>
      <c r="C34" t="s">
        <v>614</v>
      </c>
      <c r="D34" s="301">
        <v>310.48</v>
      </c>
      <c r="G34" s="302" t="s">
        <v>779</v>
      </c>
      <c r="H34" s="302"/>
      <c r="I34" s="305">
        <v>8.6199999999999992</v>
      </c>
      <c r="O34" t="s">
        <v>623</v>
      </c>
      <c r="P34" t="s">
        <v>624</v>
      </c>
      <c r="Q34" s="6">
        <v>6720</v>
      </c>
    </row>
    <row r="35" spans="2:47" x14ac:dyDescent="0.35">
      <c r="B35" s="302" t="s">
        <v>615</v>
      </c>
      <c r="C35" s="302"/>
      <c r="D35" s="303">
        <v>310.48</v>
      </c>
      <c r="G35" t="s">
        <v>286</v>
      </c>
      <c r="H35" t="s">
        <v>768</v>
      </c>
      <c r="I35" s="6">
        <v>2.13</v>
      </c>
      <c r="O35" s="302" t="s">
        <v>625</v>
      </c>
      <c r="P35" s="302"/>
      <c r="Q35" s="305">
        <v>6720</v>
      </c>
      <c r="AU35">
        <f>AT30+6.33+1.99+7.51</f>
        <v>121.60000000000001</v>
      </c>
    </row>
    <row r="36" spans="2:47" x14ac:dyDescent="0.35">
      <c r="B36" t="s">
        <v>773</v>
      </c>
      <c r="C36" t="s">
        <v>768</v>
      </c>
      <c r="D36" s="301">
        <v>906.99</v>
      </c>
      <c r="H36" t="s">
        <v>766</v>
      </c>
      <c r="I36" s="6">
        <v>5.38</v>
      </c>
      <c r="O36" t="s">
        <v>626</v>
      </c>
      <c r="P36" t="s">
        <v>627</v>
      </c>
      <c r="Q36" s="6">
        <v>115525.67</v>
      </c>
    </row>
    <row r="37" spans="2:47" x14ac:dyDescent="0.35">
      <c r="C37" t="s">
        <v>769</v>
      </c>
      <c r="D37" s="301">
        <v>164.1</v>
      </c>
      <c r="H37" t="s">
        <v>769</v>
      </c>
      <c r="I37" s="6">
        <v>3.26</v>
      </c>
      <c r="O37" s="302" t="s">
        <v>628</v>
      </c>
      <c r="P37" s="302"/>
      <c r="Q37" s="305">
        <v>115525.67</v>
      </c>
    </row>
    <row r="38" spans="2:47" x14ac:dyDescent="0.35">
      <c r="C38" t="s">
        <v>770</v>
      </c>
      <c r="D38" s="301">
        <v>85.19</v>
      </c>
      <c r="H38" t="s">
        <v>770</v>
      </c>
      <c r="I38" s="6">
        <v>4.8499999999999996</v>
      </c>
      <c r="O38" t="s">
        <v>347</v>
      </c>
      <c r="P38" t="s">
        <v>629</v>
      </c>
      <c r="Q38" s="6">
        <v>250.49</v>
      </c>
    </row>
    <row r="39" spans="2:47" x14ac:dyDescent="0.35">
      <c r="C39" t="s">
        <v>767</v>
      </c>
      <c r="D39" s="301">
        <v>38.61</v>
      </c>
      <c r="H39" t="s">
        <v>771</v>
      </c>
      <c r="I39" s="6">
        <v>6.78</v>
      </c>
      <c r="P39" t="s">
        <v>630</v>
      </c>
      <c r="Q39" s="6">
        <v>78.209999999999994</v>
      </c>
    </row>
    <row r="40" spans="2:47" x14ac:dyDescent="0.35">
      <c r="B40" s="302" t="s">
        <v>774</v>
      </c>
      <c r="C40" s="302"/>
      <c r="D40" s="303">
        <v>1194.8899999999999</v>
      </c>
      <c r="H40" t="s">
        <v>772</v>
      </c>
      <c r="I40" s="6">
        <v>1.6</v>
      </c>
      <c r="P40" t="s">
        <v>631</v>
      </c>
      <c r="Q40" s="6">
        <v>76.7</v>
      </c>
    </row>
    <row r="41" spans="2:47" x14ac:dyDescent="0.35">
      <c r="B41" t="s">
        <v>775</v>
      </c>
      <c r="C41" t="s">
        <v>776</v>
      </c>
      <c r="D41" s="301">
        <v>230167.26</v>
      </c>
      <c r="H41" t="s">
        <v>767</v>
      </c>
      <c r="I41" s="6">
        <v>15.13</v>
      </c>
      <c r="P41" t="s">
        <v>632</v>
      </c>
      <c r="Q41" s="6">
        <v>93</v>
      </c>
    </row>
    <row r="42" spans="2:47" x14ac:dyDescent="0.35">
      <c r="C42" t="s">
        <v>768</v>
      </c>
      <c r="D42" s="301">
        <v>0</v>
      </c>
      <c r="G42" s="302" t="s">
        <v>780</v>
      </c>
      <c r="H42" s="302"/>
      <c r="I42" s="305">
        <v>39.130000000000003</v>
      </c>
      <c r="P42" t="s">
        <v>633</v>
      </c>
      <c r="Q42" s="6">
        <v>76.7</v>
      </c>
    </row>
    <row r="43" spans="2:47" x14ac:dyDescent="0.35">
      <c r="C43" t="s">
        <v>766</v>
      </c>
      <c r="D43" s="301">
        <v>13793.23</v>
      </c>
      <c r="G43" t="s">
        <v>781</v>
      </c>
      <c r="H43" t="s">
        <v>768</v>
      </c>
      <c r="I43" s="6">
        <v>48.17</v>
      </c>
      <c r="P43" t="s">
        <v>634</v>
      </c>
      <c r="Q43" s="6">
        <v>91.49</v>
      </c>
    </row>
    <row r="44" spans="2:47" x14ac:dyDescent="0.35">
      <c r="C44" t="s">
        <v>769</v>
      </c>
      <c r="D44" s="301">
        <v>233173.64</v>
      </c>
      <c r="H44" t="s">
        <v>770</v>
      </c>
      <c r="I44" s="6">
        <v>131.83000000000001</v>
      </c>
      <c r="P44" t="s">
        <v>635</v>
      </c>
      <c r="Q44" s="6">
        <v>76.7</v>
      </c>
    </row>
    <row r="45" spans="2:47" x14ac:dyDescent="0.35">
      <c r="C45" t="s">
        <v>770</v>
      </c>
      <c r="D45" s="301">
        <v>4681.18</v>
      </c>
      <c r="H45" t="s">
        <v>772</v>
      </c>
      <c r="I45" s="6">
        <v>-173.13</v>
      </c>
      <c r="P45" t="s">
        <v>636</v>
      </c>
      <c r="Q45" s="6">
        <v>419.8</v>
      </c>
    </row>
    <row r="46" spans="2:47" x14ac:dyDescent="0.35">
      <c r="C46" t="s">
        <v>771</v>
      </c>
      <c r="D46" s="301">
        <v>2779.26</v>
      </c>
      <c r="H46" t="s">
        <v>767</v>
      </c>
      <c r="I46" s="6">
        <v>2.2000000000000002</v>
      </c>
      <c r="P46" t="s">
        <v>637</v>
      </c>
      <c r="Q46" s="6">
        <v>76.7</v>
      </c>
    </row>
    <row r="47" spans="2:47" x14ac:dyDescent="0.35">
      <c r="C47" t="s">
        <v>772</v>
      </c>
      <c r="D47" s="301">
        <v>218660.12</v>
      </c>
      <c r="G47" s="302" t="s">
        <v>782</v>
      </c>
      <c r="H47" s="302"/>
      <c r="I47" s="305">
        <v>9.0700000000000038</v>
      </c>
      <c r="P47" t="s">
        <v>638</v>
      </c>
      <c r="Q47" s="6">
        <v>76.7</v>
      </c>
    </row>
    <row r="48" spans="2:47" x14ac:dyDescent="0.35">
      <c r="C48" t="s">
        <v>767</v>
      </c>
      <c r="D48" s="301">
        <v>1622.92</v>
      </c>
      <c r="G48" t="s">
        <v>626</v>
      </c>
      <c r="H48" t="s">
        <v>768</v>
      </c>
      <c r="I48" s="6">
        <v>1016</v>
      </c>
      <c r="P48" t="s">
        <v>639</v>
      </c>
      <c r="Q48" s="6">
        <v>883.36</v>
      </c>
    </row>
    <row r="49" spans="2:17" x14ac:dyDescent="0.35">
      <c r="B49" s="302" t="s">
        <v>777</v>
      </c>
      <c r="C49" s="302"/>
      <c r="D49" s="303">
        <v>704877.61</v>
      </c>
      <c r="G49" s="302" t="s">
        <v>628</v>
      </c>
      <c r="H49" s="302"/>
      <c r="I49" s="305">
        <v>1016</v>
      </c>
      <c r="P49" t="s">
        <v>640</v>
      </c>
      <c r="Q49" s="6">
        <v>85.16</v>
      </c>
    </row>
    <row r="50" spans="2:17" x14ac:dyDescent="0.35">
      <c r="B50" t="s">
        <v>616</v>
      </c>
      <c r="D50" s="301">
        <v>-0.06</v>
      </c>
      <c r="G50" t="s">
        <v>783</v>
      </c>
      <c r="H50" t="s">
        <v>772</v>
      </c>
      <c r="I50" s="6">
        <v>12.62</v>
      </c>
      <c r="P50" t="s">
        <v>641</v>
      </c>
      <c r="Q50" s="6">
        <v>73.599999999999994</v>
      </c>
    </row>
    <row r="51" spans="2:17" x14ac:dyDescent="0.35">
      <c r="C51" t="s">
        <v>604</v>
      </c>
      <c r="D51" s="301">
        <v>-187</v>
      </c>
      <c r="G51" s="302" t="s">
        <v>784</v>
      </c>
      <c r="H51" s="302"/>
      <c r="I51" s="305">
        <v>12.62</v>
      </c>
      <c r="P51" t="s">
        <v>642</v>
      </c>
      <c r="Q51" s="6">
        <v>3056.9</v>
      </c>
    </row>
    <row r="52" spans="2:17" x14ac:dyDescent="0.35">
      <c r="C52" t="s">
        <v>617</v>
      </c>
      <c r="D52" s="301">
        <v>0</v>
      </c>
      <c r="G52" t="s">
        <v>347</v>
      </c>
      <c r="H52" t="s">
        <v>776</v>
      </c>
      <c r="I52" s="6">
        <v>93.71</v>
      </c>
      <c r="P52" t="s">
        <v>643</v>
      </c>
      <c r="Q52" s="6">
        <v>76.7</v>
      </c>
    </row>
    <row r="53" spans="2:17" x14ac:dyDescent="0.35">
      <c r="C53" t="s">
        <v>618</v>
      </c>
      <c r="D53" s="301">
        <v>182.54</v>
      </c>
      <c r="H53" t="s">
        <v>768</v>
      </c>
      <c r="I53" s="6">
        <v>834.77</v>
      </c>
      <c r="P53" t="s">
        <v>644</v>
      </c>
      <c r="Q53" s="6">
        <v>309.57</v>
      </c>
    </row>
    <row r="54" spans="2:17" x14ac:dyDescent="0.35">
      <c r="C54" t="s">
        <v>770</v>
      </c>
      <c r="D54" s="301">
        <v>-10.53</v>
      </c>
      <c r="H54" t="s">
        <v>766</v>
      </c>
      <c r="I54" s="6">
        <v>721.69</v>
      </c>
      <c r="P54" t="s">
        <v>645</v>
      </c>
      <c r="Q54" s="6">
        <v>76.7</v>
      </c>
    </row>
    <row r="55" spans="2:17" x14ac:dyDescent="0.35">
      <c r="B55" s="302" t="s">
        <v>619</v>
      </c>
      <c r="C55" s="302"/>
      <c r="D55" s="303">
        <v>-15.05000000000001</v>
      </c>
      <c r="H55" t="s">
        <v>769</v>
      </c>
      <c r="I55" s="6">
        <v>373.42</v>
      </c>
      <c r="P55" t="s">
        <v>646</v>
      </c>
      <c r="Q55" s="6">
        <v>11302</v>
      </c>
    </row>
    <row r="56" spans="2:17" x14ac:dyDescent="0.35">
      <c r="B56" t="s">
        <v>778</v>
      </c>
      <c r="C56" t="s">
        <v>767</v>
      </c>
      <c r="D56" s="301">
        <v>8.6199999999999992</v>
      </c>
      <c r="H56" t="s">
        <v>770</v>
      </c>
      <c r="I56" s="6">
        <v>1201.97</v>
      </c>
      <c r="P56" t="s">
        <v>647</v>
      </c>
      <c r="Q56" s="6">
        <v>76.7</v>
      </c>
    </row>
    <row r="57" spans="2:17" x14ac:dyDescent="0.35">
      <c r="B57" s="302" t="s">
        <v>779</v>
      </c>
      <c r="C57" s="302"/>
      <c r="D57" s="303">
        <v>8.6199999999999992</v>
      </c>
      <c r="H57" t="s">
        <v>771</v>
      </c>
      <c r="I57" s="6">
        <v>694.42</v>
      </c>
      <c r="P57" t="s">
        <v>648</v>
      </c>
      <c r="Q57" s="6">
        <v>76.7</v>
      </c>
    </row>
    <row r="58" spans="2:17" x14ac:dyDescent="0.35">
      <c r="B58" t="s">
        <v>620</v>
      </c>
      <c r="C58" t="s">
        <v>621</v>
      </c>
      <c r="D58" s="301">
        <v>184</v>
      </c>
      <c r="H58" t="s">
        <v>772</v>
      </c>
      <c r="I58" s="6">
        <v>3183.73</v>
      </c>
      <c r="P58" t="s">
        <v>649</v>
      </c>
      <c r="Q58" s="6">
        <v>76.7</v>
      </c>
    </row>
    <row r="59" spans="2:17" x14ac:dyDescent="0.35">
      <c r="B59" s="302" t="s">
        <v>622</v>
      </c>
      <c r="C59" s="302"/>
      <c r="D59" s="303">
        <v>184</v>
      </c>
      <c r="H59" t="s">
        <v>767</v>
      </c>
      <c r="I59" s="6">
        <v>1352.21</v>
      </c>
      <c r="P59" t="s">
        <v>650</v>
      </c>
      <c r="Q59" s="6">
        <v>76.7</v>
      </c>
    </row>
    <row r="60" spans="2:17" x14ac:dyDescent="0.35">
      <c r="B60" t="s">
        <v>286</v>
      </c>
      <c r="C60" t="s">
        <v>768</v>
      </c>
      <c r="D60" s="301">
        <v>2.13</v>
      </c>
      <c r="G60" s="302" t="s">
        <v>671</v>
      </c>
      <c r="H60" s="302"/>
      <c r="I60" s="305">
        <v>8455.9200000000019</v>
      </c>
      <c r="P60" t="s">
        <v>651</v>
      </c>
      <c r="Q60" s="6">
        <v>332.09</v>
      </c>
    </row>
    <row r="61" spans="2:17" x14ac:dyDescent="0.35">
      <c r="C61" t="s">
        <v>766</v>
      </c>
      <c r="D61" s="301">
        <v>5.38</v>
      </c>
      <c r="G61" t="s">
        <v>348</v>
      </c>
      <c r="H61" t="s">
        <v>766</v>
      </c>
      <c r="I61" s="6">
        <v>0.77</v>
      </c>
      <c r="P61" t="s">
        <v>652</v>
      </c>
      <c r="Q61" s="6">
        <v>292.85000000000002</v>
      </c>
    </row>
    <row r="62" spans="2:17" x14ac:dyDescent="0.35">
      <c r="C62" t="s">
        <v>769</v>
      </c>
      <c r="D62" s="301">
        <v>3.26</v>
      </c>
      <c r="G62" s="302" t="s">
        <v>676</v>
      </c>
      <c r="H62" s="302"/>
      <c r="I62" s="305">
        <v>0.77</v>
      </c>
      <c r="P62" t="s">
        <v>653</v>
      </c>
      <c r="Q62" s="6">
        <v>1959.29</v>
      </c>
    </row>
    <row r="63" spans="2:17" x14ac:dyDescent="0.35">
      <c r="C63" t="s">
        <v>770</v>
      </c>
      <c r="D63" s="301">
        <v>4.8499999999999996</v>
      </c>
      <c r="G63" t="s">
        <v>785</v>
      </c>
      <c r="H63" t="s">
        <v>767</v>
      </c>
      <c r="I63" s="6">
        <v>0</v>
      </c>
      <c r="P63" t="s">
        <v>654</v>
      </c>
      <c r="Q63" s="6">
        <v>76.7</v>
      </c>
    </row>
    <row r="64" spans="2:17" x14ac:dyDescent="0.35">
      <c r="C64" t="s">
        <v>771</v>
      </c>
      <c r="D64" s="301">
        <v>6.78</v>
      </c>
      <c r="G64" s="302" t="s">
        <v>786</v>
      </c>
      <c r="H64" s="302"/>
      <c r="I64" s="305">
        <v>0</v>
      </c>
      <c r="P64" t="s">
        <v>655</v>
      </c>
      <c r="Q64" s="6">
        <v>76.7</v>
      </c>
    </row>
    <row r="65" spans="2:17" x14ac:dyDescent="0.35">
      <c r="C65" t="s">
        <v>772</v>
      </c>
      <c r="D65" s="301">
        <v>1.6</v>
      </c>
      <c r="G65" t="s">
        <v>677</v>
      </c>
      <c r="H65" t="s">
        <v>769</v>
      </c>
      <c r="I65" s="6">
        <v>3.62</v>
      </c>
      <c r="P65" t="s">
        <v>323</v>
      </c>
      <c r="Q65" s="6">
        <v>528.13</v>
      </c>
    </row>
    <row r="66" spans="2:17" x14ac:dyDescent="0.35">
      <c r="C66" t="s">
        <v>767</v>
      </c>
      <c r="D66" s="301">
        <v>15.13</v>
      </c>
      <c r="H66" t="s">
        <v>771</v>
      </c>
      <c r="I66" s="6">
        <v>-119.84</v>
      </c>
      <c r="P66" t="s">
        <v>656</v>
      </c>
      <c r="Q66" s="6">
        <v>909.57</v>
      </c>
    </row>
    <row r="67" spans="2:17" x14ac:dyDescent="0.35">
      <c r="B67" s="302" t="s">
        <v>780</v>
      </c>
      <c r="C67" s="302"/>
      <c r="D67" s="303">
        <v>39.130000000000003</v>
      </c>
      <c r="H67" t="s">
        <v>772</v>
      </c>
      <c r="I67" s="6">
        <v>-20.75</v>
      </c>
      <c r="P67" t="s">
        <v>657</v>
      </c>
      <c r="Q67" s="6">
        <v>99.03</v>
      </c>
    </row>
    <row r="68" spans="2:17" x14ac:dyDescent="0.35">
      <c r="B68" t="s">
        <v>781</v>
      </c>
      <c r="C68" t="s">
        <v>768</v>
      </c>
      <c r="D68" s="301">
        <v>48.17</v>
      </c>
      <c r="H68" t="s">
        <v>767</v>
      </c>
      <c r="I68" s="6">
        <v>2.04</v>
      </c>
      <c r="P68" t="s">
        <v>658</v>
      </c>
      <c r="Q68" s="6">
        <v>235.63</v>
      </c>
    </row>
    <row r="69" spans="2:17" x14ac:dyDescent="0.35">
      <c r="C69" t="s">
        <v>770</v>
      </c>
      <c r="D69" s="301">
        <v>131.83000000000001</v>
      </c>
      <c r="G69" s="302" t="s">
        <v>685</v>
      </c>
      <c r="H69" s="302"/>
      <c r="I69" s="305">
        <v>-134.93</v>
      </c>
      <c r="P69" t="s">
        <v>659</v>
      </c>
      <c r="Q69" s="6">
        <v>76.7</v>
      </c>
    </row>
    <row r="70" spans="2:17" x14ac:dyDescent="0.35">
      <c r="C70" t="s">
        <v>772</v>
      </c>
      <c r="D70" s="301">
        <v>-173.13</v>
      </c>
      <c r="G70" t="s">
        <v>692</v>
      </c>
      <c r="H70" t="s">
        <v>766</v>
      </c>
      <c r="I70" s="6">
        <v>13.82</v>
      </c>
      <c r="P70" t="s">
        <v>660</v>
      </c>
      <c r="Q70" s="6">
        <v>885.68</v>
      </c>
    </row>
    <row r="71" spans="2:17" x14ac:dyDescent="0.35">
      <c r="C71" t="s">
        <v>767</v>
      </c>
      <c r="D71" s="301">
        <v>2.2000000000000002</v>
      </c>
      <c r="H71" t="s">
        <v>767</v>
      </c>
      <c r="I71" s="6">
        <v>0</v>
      </c>
      <c r="P71" t="s">
        <v>661</v>
      </c>
      <c r="Q71" s="6">
        <v>76.7</v>
      </c>
    </row>
    <row r="72" spans="2:17" x14ac:dyDescent="0.35">
      <c r="B72" s="302" t="s">
        <v>782</v>
      </c>
      <c r="C72" s="302"/>
      <c r="D72" s="303">
        <v>9.0700000000000038</v>
      </c>
      <c r="G72" s="302" t="s">
        <v>694</v>
      </c>
      <c r="H72" s="302"/>
      <c r="I72" s="305">
        <v>13.82</v>
      </c>
      <c r="P72" t="s">
        <v>662</v>
      </c>
      <c r="Q72" s="6">
        <v>2353.3000000000002</v>
      </c>
    </row>
    <row r="73" spans="2:17" x14ac:dyDescent="0.35">
      <c r="B73" t="s">
        <v>623</v>
      </c>
      <c r="C73" t="s">
        <v>624</v>
      </c>
      <c r="D73" s="301">
        <v>6720</v>
      </c>
      <c r="G73" t="s">
        <v>695</v>
      </c>
      <c r="H73" t="s">
        <v>776</v>
      </c>
      <c r="I73" s="6">
        <v>100.61</v>
      </c>
      <c r="P73" t="s">
        <v>663</v>
      </c>
      <c r="Q73" s="6">
        <v>76.7</v>
      </c>
    </row>
    <row r="74" spans="2:17" x14ac:dyDescent="0.35">
      <c r="B74" s="302" t="s">
        <v>625</v>
      </c>
      <c r="C74" s="302"/>
      <c r="D74" s="303">
        <v>6720</v>
      </c>
      <c r="H74" t="s">
        <v>768</v>
      </c>
      <c r="I74" s="6">
        <v>2.81</v>
      </c>
      <c r="P74" t="s">
        <v>664</v>
      </c>
      <c r="Q74" s="6">
        <v>293.79000000000002</v>
      </c>
    </row>
    <row r="75" spans="2:17" x14ac:dyDescent="0.35">
      <c r="B75" t="s">
        <v>626</v>
      </c>
      <c r="C75" t="s">
        <v>627</v>
      </c>
      <c r="D75" s="301">
        <v>115525.67</v>
      </c>
      <c r="H75" t="s">
        <v>769</v>
      </c>
      <c r="I75" s="6">
        <v>137.5</v>
      </c>
      <c r="P75" t="s">
        <v>665</v>
      </c>
      <c r="Q75" s="6">
        <v>76.7</v>
      </c>
    </row>
    <row r="76" spans="2:17" x14ac:dyDescent="0.35">
      <c r="C76" t="s">
        <v>768</v>
      </c>
      <c r="D76" s="301">
        <v>1016</v>
      </c>
      <c r="H76" t="s">
        <v>770</v>
      </c>
      <c r="I76" s="6">
        <v>86.85</v>
      </c>
      <c r="P76" t="s">
        <v>666</v>
      </c>
      <c r="Q76" s="6">
        <v>203.89</v>
      </c>
    </row>
    <row r="77" spans="2:17" x14ac:dyDescent="0.35">
      <c r="B77" s="302" t="s">
        <v>628</v>
      </c>
      <c r="C77" s="302"/>
      <c r="D77" s="303">
        <v>116541.67</v>
      </c>
      <c r="H77" t="s">
        <v>771</v>
      </c>
      <c r="I77" s="6">
        <v>72.39</v>
      </c>
      <c r="P77" t="s">
        <v>667</v>
      </c>
      <c r="Q77" s="6">
        <v>1040.6300000000001</v>
      </c>
    </row>
    <row r="78" spans="2:17" x14ac:dyDescent="0.35">
      <c r="B78" t="s">
        <v>783</v>
      </c>
      <c r="C78" t="s">
        <v>772</v>
      </c>
      <c r="D78" s="301">
        <v>12.62</v>
      </c>
      <c r="H78" t="s">
        <v>767</v>
      </c>
      <c r="I78" s="6">
        <v>93.71</v>
      </c>
      <c r="P78" t="s">
        <v>668</v>
      </c>
      <c r="Q78" s="6">
        <v>237.15</v>
      </c>
    </row>
    <row r="79" spans="2:17" x14ac:dyDescent="0.35">
      <c r="B79" s="302" t="s">
        <v>784</v>
      </c>
      <c r="C79" s="302"/>
      <c r="D79" s="303">
        <v>12.62</v>
      </c>
      <c r="G79" s="302" t="s">
        <v>698</v>
      </c>
      <c r="H79" s="302"/>
      <c r="I79" s="305">
        <v>493.86999999999995</v>
      </c>
      <c r="P79" t="s">
        <v>669</v>
      </c>
      <c r="Q79" s="6">
        <v>142.71</v>
      </c>
    </row>
    <row r="80" spans="2:17" x14ac:dyDescent="0.35">
      <c r="B80" t="s">
        <v>347</v>
      </c>
      <c r="C80" t="s">
        <v>629</v>
      </c>
      <c r="D80" s="301">
        <v>250.49</v>
      </c>
      <c r="G80" t="s">
        <v>787</v>
      </c>
      <c r="H80" t="s">
        <v>776</v>
      </c>
      <c r="I80" s="6">
        <v>4.5199999999999996</v>
      </c>
      <c r="P80" t="s">
        <v>670</v>
      </c>
      <c r="Q80" s="6">
        <v>76.7</v>
      </c>
    </row>
    <row r="81" spans="3:17" x14ac:dyDescent="0.35">
      <c r="C81" t="s">
        <v>630</v>
      </c>
      <c r="D81" s="301">
        <v>78.209999999999994</v>
      </c>
      <c r="H81" t="s">
        <v>769</v>
      </c>
      <c r="I81" s="6">
        <v>6.77</v>
      </c>
      <c r="O81" s="302" t="s">
        <v>671</v>
      </c>
      <c r="P81" s="302"/>
      <c r="Q81" s="305">
        <v>27537.920000000009</v>
      </c>
    </row>
    <row r="82" spans="3:17" x14ac:dyDescent="0.35">
      <c r="C82" t="s">
        <v>631</v>
      </c>
      <c r="D82" s="301">
        <v>76.7</v>
      </c>
      <c r="H82" t="s">
        <v>771</v>
      </c>
      <c r="I82" s="6">
        <v>7.23</v>
      </c>
      <c r="O82" t="s">
        <v>348</v>
      </c>
      <c r="P82" t="s">
        <v>672</v>
      </c>
      <c r="Q82" s="6">
        <v>3000</v>
      </c>
    </row>
    <row r="83" spans="3:17" x14ac:dyDescent="0.35">
      <c r="C83" t="s">
        <v>632</v>
      </c>
      <c r="D83" s="301">
        <v>93</v>
      </c>
      <c r="G83" s="302" t="s">
        <v>788</v>
      </c>
      <c r="H83" s="302"/>
      <c r="I83" s="305">
        <v>18.52</v>
      </c>
      <c r="P83" t="s">
        <v>673</v>
      </c>
      <c r="Q83" s="6">
        <v>65.25</v>
      </c>
    </row>
    <row r="84" spans="3:17" x14ac:dyDescent="0.35">
      <c r="C84" t="s">
        <v>633</v>
      </c>
      <c r="D84" s="301">
        <v>76.7</v>
      </c>
      <c r="G84" t="s">
        <v>517</v>
      </c>
      <c r="H84" t="s">
        <v>768</v>
      </c>
      <c r="I84" s="6">
        <v>13.58</v>
      </c>
      <c r="P84" t="s">
        <v>674</v>
      </c>
      <c r="Q84" s="6">
        <v>65.25</v>
      </c>
    </row>
    <row r="85" spans="3:17" x14ac:dyDescent="0.35">
      <c r="C85" t="s">
        <v>634</v>
      </c>
      <c r="D85" s="301">
        <v>91.49</v>
      </c>
      <c r="H85" t="s">
        <v>769</v>
      </c>
      <c r="I85" s="6">
        <v>40.739999999999995</v>
      </c>
      <c r="P85" t="s">
        <v>675</v>
      </c>
      <c r="Q85" s="6">
        <v>1000</v>
      </c>
    </row>
    <row r="86" spans="3:17" x14ac:dyDescent="0.35">
      <c r="C86" t="s">
        <v>635</v>
      </c>
      <c r="D86" s="301">
        <v>76.7</v>
      </c>
      <c r="H86" t="s">
        <v>772</v>
      </c>
      <c r="I86" s="6">
        <v>74.69</v>
      </c>
      <c r="O86" s="302" t="s">
        <v>676</v>
      </c>
      <c r="P86" s="302"/>
      <c r="Q86" s="305">
        <v>4130.5</v>
      </c>
    </row>
    <row r="87" spans="3:17" x14ac:dyDescent="0.35">
      <c r="C87" t="s">
        <v>636</v>
      </c>
      <c r="D87" s="301">
        <v>419.8</v>
      </c>
      <c r="H87" t="s">
        <v>767</v>
      </c>
      <c r="I87" s="6">
        <v>13.58</v>
      </c>
      <c r="O87" t="s">
        <v>677</v>
      </c>
      <c r="Q87" s="6">
        <v>-39.13000000000001</v>
      </c>
    </row>
    <row r="88" spans="3:17" x14ac:dyDescent="0.35">
      <c r="C88" t="s">
        <v>637</v>
      </c>
      <c r="D88" s="301">
        <v>76.7</v>
      </c>
      <c r="G88" s="302" t="s">
        <v>704</v>
      </c>
      <c r="H88" s="302"/>
      <c r="I88" s="305">
        <v>142.59</v>
      </c>
      <c r="P88" t="s">
        <v>277</v>
      </c>
      <c r="Q88" s="6">
        <v>-0.01</v>
      </c>
    </row>
    <row r="89" spans="3:17" x14ac:dyDescent="0.35">
      <c r="C89" t="s">
        <v>638</v>
      </c>
      <c r="D89" s="301">
        <v>76.7</v>
      </c>
      <c r="G89" t="s">
        <v>705</v>
      </c>
      <c r="H89" t="s">
        <v>771</v>
      </c>
      <c r="I89" s="6">
        <v>0.59</v>
      </c>
      <c r="P89" t="s">
        <v>678</v>
      </c>
      <c r="Q89" s="6">
        <v>6.67</v>
      </c>
    </row>
    <row r="90" spans="3:17" x14ac:dyDescent="0.35">
      <c r="C90" t="s">
        <v>639</v>
      </c>
      <c r="D90" s="301">
        <v>883.36</v>
      </c>
      <c r="G90" s="302" t="s">
        <v>713</v>
      </c>
      <c r="H90" s="302"/>
      <c r="I90" s="305">
        <v>0.59</v>
      </c>
      <c r="P90" t="s">
        <v>679</v>
      </c>
      <c r="Q90" s="6">
        <v>249.09</v>
      </c>
    </row>
    <row r="91" spans="3:17" x14ac:dyDescent="0.35">
      <c r="C91" t="s">
        <v>640</v>
      </c>
      <c r="D91" s="301">
        <v>85.16</v>
      </c>
      <c r="G91" t="s">
        <v>789</v>
      </c>
      <c r="H91" t="s">
        <v>776</v>
      </c>
      <c r="I91" s="6">
        <v>0</v>
      </c>
      <c r="P91" t="s">
        <v>680</v>
      </c>
      <c r="Q91" s="6">
        <v>35.35</v>
      </c>
    </row>
    <row r="92" spans="3:17" x14ac:dyDescent="0.35">
      <c r="C92" t="s">
        <v>641</v>
      </c>
      <c r="D92" s="301">
        <v>73.599999999999994</v>
      </c>
      <c r="H92" t="s">
        <v>768</v>
      </c>
      <c r="I92" s="6">
        <v>0</v>
      </c>
      <c r="P92" t="s">
        <v>681</v>
      </c>
      <c r="Q92" s="6">
        <v>19.72</v>
      </c>
    </row>
    <row r="93" spans="3:17" x14ac:dyDescent="0.35">
      <c r="C93" t="s">
        <v>642</v>
      </c>
      <c r="D93" s="301">
        <v>3056.9</v>
      </c>
      <c r="H93" t="s">
        <v>772</v>
      </c>
      <c r="I93" s="6">
        <v>0</v>
      </c>
      <c r="P93" t="s">
        <v>682</v>
      </c>
      <c r="Q93" s="6">
        <v>16.940000000000001</v>
      </c>
    </row>
    <row r="94" spans="3:17" x14ac:dyDescent="0.35">
      <c r="C94" t="s">
        <v>643</v>
      </c>
      <c r="D94" s="301">
        <v>76.7</v>
      </c>
      <c r="G94" s="302" t="s">
        <v>790</v>
      </c>
      <c r="H94" s="302"/>
      <c r="I94" s="305">
        <v>0</v>
      </c>
      <c r="P94" t="s">
        <v>683</v>
      </c>
      <c r="Q94" s="6">
        <v>37.32</v>
      </c>
    </row>
    <row r="95" spans="3:17" x14ac:dyDescent="0.35">
      <c r="C95" t="s">
        <v>644</v>
      </c>
      <c r="D95" s="301">
        <v>309.57</v>
      </c>
      <c r="G95" t="s">
        <v>714</v>
      </c>
      <c r="H95" t="s">
        <v>776</v>
      </c>
      <c r="I95" s="6">
        <v>7.4</v>
      </c>
      <c r="P95" t="s">
        <v>684</v>
      </c>
      <c r="Q95" s="6">
        <v>39.14</v>
      </c>
    </row>
    <row r="96" spans="3:17" x14ac:dyDescent="0.35">
      <c r="C96" t="s">
        <v>645</v>
      </c>
      <c r="D96" s="301">
        <v>76.7</v>
      </c>
      <c r="H96" t="s">
        <v>770</v>
      </c>
      <c r="I96" s="6">
        <v>7.55</v>
      </c>
      <c r="P96" t="s">
        <v>601</v>
      </c>
      <c r="Q96" s="6">
        <v>39.14</v>
      </c>
    </row>
    <row r="97" spans="3:17" x14ac:dyDescent="0.35">
      <c r="C97" t="s">
        <v>646</v>
      </c>
      <c r="D97" s="301">
        <v>11302</v>
      </c>
      <c r="H97" t="s">
        <v>771</v>
      </c>
      <c r="I97" s="6">
        <v>2.6</v>
      </c>
      <c r="O97" s="302" t="s">
        <v>685</v>
      </c>
      <c r="P97" s="302"/>
      <c r="Q97" s="305">
        <v>404.22999999999996</v>
      </c>
    </row>
    <row r="98" spans="3:17" x14ac:dyDescent="0.35">
      <c r="C98" t="s">
        <v>647</v>
      </c>
      <c r="D98" s="301">
        <v>76.7</v>
      </c>
      <c r="H98" t="s">
        <v>767</v>
      </c>
      <c r="I98" s="6">
        <v>2.6</v>
      </c>
      <c r="O98" t="s">
        <v>686</v>
      </c>
      <c r="Q98" s="6">
        <v>-11473.919999999998</v>
      </c>
    </row>
    <row r="99" spans="3:17" x14ac:dyDescent="0.35">
      <c r="C99" t="s">
        <v>648</v>
      </c>
      <c r="D99" s="301">
        <v>76.7</v>
      </c>
      <c r="G99" s="302" t="s">
        <v>716</v>
      </c>
      <c r="H99" s="302"/>
      <c r="I99" s="305">
        <v>20.150000000000002</v>
      </c>
      <c r="P99" t="s">
        <v>277</v>
      </c>
      <c r="Q99" s="6">
        <v>0.42000000000001592</v>
      </c>
    </row>
    <row r="100" spans="3:17" x14ac:dyDescent="0.35">
      <c r="C100" t="s">
        <v>649</v>
      </c>
      <c r="D100" s="301">
        <v>76.7</v>
      </c>
      <c r="G100" t="s">
        <v>717</v>
      </c>
      <c r="H100" t="s">
        <v>768</v>
      </c>
      <c r="I100" s="6">
        <v>3.23</v>
      </c>
      <c r="P100" t="s">
        <v>687</v>
      </c>
      <c r="Q100" s="6">
        <v>3405.0200000000004</v>
      </c>
    </row>
    <row r="101" spans="3:17" x14ac:dyDescent="0.35">
      <c r="C101" t="s">
        <v>650</v>
      </c>
      <c r="D101" s="301">
        <v>76.7</v>
      </c>
      <c r="H101" t="s">
        <v>770</v>
      </c>
      <c r="I101" s="6">
        <v>4.82</v>
      </c>
      <c r="P101" t="s">
        <v>688</v>
      </c>
      <c r="Q101" s="6">
        <v>1712.8999999999999</v>
      </c>
    </row>
    <row r="102" spans="3:17" x14ac:dyDescent="0.35">
      <c r="C102" t="s">
        <v>651</v>
      </c>
      <c r="D102" s="301">
        <v>332.09</v>
      </c>
      <c r="G102" s="302" t="s">
        <v>725</v>
      </c>
      <c r="H102" s="302"/>
      <c r="I102" s="305">
        <v>8.0500000000000007</v>
      </c>
      <c r="P102" t="s">
        <v>689</v>
      </c>
      <c r="Q102" s="6">
        <v>0</v>
      </c>
    </row>
    <row r="103" spans="3:17" x14ac:dyDescent="0.35">
      <c r="C103" t="s">
        <v>652</v>
      </c>
      <c r="D103" s="301">
        <v>292.85000000000002</v>
      </c>
      <c r="G103" t="s">
        <v>791</v>
      </c>
      <c r="H103" t="s">
        <v>770</v>
      </c>
      <c r="I103" s="6">
        <v>2.25</v>
      </c>
      <c r="P103" t="s">
        <v>690</v>
      </c>
      <c r="Q103" s="6">
        <v>6355.58</v>
      </c>
    </row>
    <row r="104" spans="3:17" x14ac:dyDescent="0.35">
      <c r="C104" t="s">
        <v>653</v>
      </c>
      <c r="D104" s="301">
        <v>1959.29</v>
      </c>
      <c r="G104" s="302" t="s">
        <v>792</v>
      </c>
      <c r="H104" s="302"/>
      <c r="I104" s="305">
        <v>2.25</v>
      </c>
      <c r="P104" t="s">
        <v>601</v>
      </c>
      <c r="Q104" s="6">
        <v>11473.51</v>
      </c>
    </row>
    <row r="105" spans="3:17" x14ac:dyDescent="0.35">
      <c r="C105" t="s">
        <v>654</v>
      </c>
      <c r="D105" s="301">
        <v>76.7</v>
      </c>
      <c r="G105" t="s">
        <v>793</v>
      </c>
      <c r="H105" t="s">
        <v>766</v>
      </c>
      <c r="I105" s="6">
        <v>1.96</v>
      </c>
      <c r="O105" s="302" t="s">
        <v>691</v>
      </c>
      <c r="P105" s="302"/>
      <c r="Q105" s="305">
        <v>11473.510000000002</v>
      </c>
    </row>
    <row r="106" spans="3:17" x14ac:dyDescent="0.35">
      <c r="C106" t="s">
        <v>655</v>
      </c>
      <c r="D106" s="301">
        <v>76.7</v>
      </c>
      <c r="G106" s="302" t="s">
        <v>794</v>
      </c>
      <c r="H106" s="302"/>
      <c r="I106" s="305">
        <v>1.96</v>
      </c>
      <c r="O106" t="s">
        <v>692</v>
      </c>
      <c r="P106" t="s">
        <v>693</v>
      </c>
      <c r="Q106" s="6">
        <v>-14</v>
      </c>
    </row>
    <row r="107" spans="3:17" x14ac:dyDescent="0.35">
      <c r="C107" t="s">
        <v>323</v>
      </c>
      <c r="D107" s="301">
        <v>528.13</v>
      </c>
      <c r="G107" t="s">
        <v>795</v>
      </c>
      <c r="H107" t="s">
        <v>776</v>
      </c>
      <c r="I107" s="6">
        <v>1076.58</v>
      </c>
      <c r="O107" s="302" t="s">
        <v>694</v>
      </c>
      <c r="P107" s="302"/>
      <c r="Q107" s="305">
        <v>-14</v>
      </c>
    </row>
    <row r="108" spans="3:17" x14ac:dyDescent="0.35">
      <c r="C108" t="s">
        <v>656</v>
      </c>
      <c r="D108" s="301">
        <v>909.57</v>
      </c>
      <c r="H108" t="s">
        <v>768</v>
      </c>
      <c r="I108" s="6">
        <v>1076.58</v>
      </c>
      <c r="O108" t="s">
        <v>695</v>
      </c>
      <c r="P108" t="s">
        <v>696</v>
      </c>
      <c r="Q108" s="6">
        <v>470</v>
      </c>
    </row>
    <row r="109" spans="3:17" x14ac:dyDescent="0.35">
      <c r="C109" t="s">
        <v>657</v>
      </c>
      <c r="D109" s="301">
        <v>99.03</v>
      </c>
      <c r="H109" t="s">
        <v>766</v>
      </c>
      <c r="I109" s="6">
        <v>1438.52</v>
      </c>
      <c r="P109" t="s">
        <v>697</v>
      </c>
      <c r="Q109" s="6">
        <v>326.22000000000003</v>
      </c>
    </row>
    <row r="110" spans="3:17" x14ac:dyDescent="0.35">
      <c r="C110" t="s">
        <v>658</v>
      </c>
      <c r="D110" s="301">
        <v>235.63</v>
      </c>
      <c r="H110" t="s">
        <v>769</v>
      </c>
      <c r="I110" s="6">
        <v>1271.1400000000001</v>
      </c>
      <c r="O110" s="302" t="s">
        <v>698</v>
      </c>
      <c r="P110" s="302"/>
      <c r="Q110" s="305">
        <v>796.22</v>
      </c>
    </row>
    <row r="111" spans="3:17" x14ac:dyDescent="0.35">
      <c r="C111" t="s">
        <v>659</v>
      </c>
      <c r="D111" s="301">
        <v>76.7</v>
      </c>
      <c r="H111" t="s">
        <v>770</v>
      </c>
      <c r="I111" s="6">
        <v>1296.67</v>
      </c>
      <c r="O111" t="s">
        <v>517</v>
      </c>
      <c r="P111" t="s">
        <v>518</v>
      </c>
      <c r="Q111" s="6">
        <v>153032</v>
      </c>
    </row>
    <row r="112" spans="3:17" x14ac:dyDescent="0.35">
      <c r="C112" t="s">
        <v>660</v>
      </c>
      <c r="D112" s="301">
        <v>885.68</v>
      </c>
      <c r="H112" t="s">
        <v>771</v>
      </c>
      <c r="I112" s="6">
        <v>1285.5</v>
      </c>
      <c r="P112" t="s">
        <v>519</v>
      </c>
      <c r="Q112" s="6">
        <v>11856.68</v>
      </c>
    </row>
    <row r="113" spans="3:17" x14ac:dyDescent="0.35">
      <c r="C113" t="s">
        <v>661</v>
      </c>
      <c r="D113" s="301">
        <v>76.7</v>
      </c>
      <c r="H113" t="s">
        <v>772</v>
      </c>
      <c r="I113" s="6">
        <v>1285.55</v>
      </c>
      <c r="P113" t="s">
        <v>699</v>
      </c>
      <c r="Q113" s="6">
        <v>23957.58</v>
      </c>
    </row>
    <row r="114" spans="3:17" x14ac:dyDescent="0.35">
      <c r="C114" t="s">
        <v>662</v>
      </c>
      <c r="D114" s="301">
        <v>2353.3000000000002</v>
      </c>
      <c r="H114" t="s">
        <v>767</v>
      </c>
      <c r="I114" s="6">
        <v>1921.8</v>
      </c>
      <c r="P114" t="s">
        <v>700</v>
      </c>
      <c r="Q114" s="6">
        <v>169.77</v>
      </c>
    </row>
    <row r="115" spans="3:17" x14ac:dyDescent="0.35">
      <c r="C115" t="s">
        <v>663</v>
      </c>
      <c r="D115" s="301">
        <v>76.7</v>
      </c>
      <c r="G115" s="302" t="s">
        <v>796</v>
      </c>
      <c r="H115" s="302"/>
      <c r="I115" s="305">
        <v>10652.339999999998</v>
      </c>
      <c r="P115" t="s">
        <v>701</v>
      </c>
      <c r="Q115" s="6">
        <v>169.77</v>
      </c>
    </row>
    <row r="116" spans="3:17" x14ac:dyDescent="0.35">
      <c r="C116" t="s">
        <v>664</v>
      </c>
      <c r="D116" s="301">
        <v>293.79000000000002</v>
      </c>
      <c r="G116" t="s">
        <v>726</v>
      </c>
      <c r="H116" t="s">
        <v>776</v>
      </c>
      <c r="I116" s="6">
        <v>1208.23</v>
      </c>
      <c r="P116" t="s">
        <v>702</v>
      </c>
      <c r="Q116" s="6">
        <v>169.77</v>
      </c>
    </row>
    <row r="117" spans="3:17" x14ac:dyDescent="0.35">
      <c r="C117" t="s">
        <v>665</v>
      </c>
      <c r="D117" s="301">
        <v>76.7</v>
      </c>
      <c r="H117" t="s">
        <v>768</v>
      </c>
      <c r="I117" s="6">
        <v>940.66</v>
      </c>
      <c r="P117" t="s">
        <v>703</v>
      </c>
      <c r="Q117" s="6">
        <v>169.77</v>
      </c>
    </row>
    <row r="118" spans="3:17" x14ac:dyDescent="0.35">
      <c r="C118" t="s">
        <v>776</v>
      </c>
      <c r="D118" s="301">
        <v>93.71</v>
      </c>
      <c r="H118" t="s">
        <v>766</v>
      </c>
      <c r="I118" s="6">
        <v>764.18</v>
      </c>
      <c r="O118" s="302" t="s">
        <v>704</v>
      </c>
      <c r="P118" s="302"/>
      <c r="Q118" s="305">
        <v>189525.33999999997</v>
      </c>
    </row>
    <row r="119" spans="3:17" x14ac:dyDescent="0.35">
      <c r="C119" t="s">
        <v>768</v>
      </c>
      <c r="D119" s="301">
        <v>834.77</v>
      </c>
      <c r="H119" t="s">
        <v>769</v>
      </c>
      <c r="I119" s="6">
        <v>1003.89</v>
      </c>
      <c r="O119" t="s">
        <v>705</v>
      </c>
      <c r="P119" t="s">
        <v>706</v>
      </c>
      <c r="Q119" s="6">
        <v>14.69</v>
      </c>
    </row>
    <row r="120" spans="3:17" x14ac:dyDescent="0.35">
      <c r="C120" t="s">
        <v>766</v>
      </c>
      <c r="D120" s="301">
        <v>721.69</v>
      </c>
      <c r="H120" t="s">
        <v>770</v>
      </c>
      <c r="I120" s="6">
        <v>1095.1399999999999</v>
      </c>
      <c r="P120" t="s">
        <v>707</v>
      </c>
      <c r="Q120" s="6">
        <v>14.69</v>
      </c>
    </row>
    <row r="121" spans="3:17" x14ac:dyDescent="0.35">
      <c r="C121" t="s">
        <v>769</v>
      </c>
      <c r="D121" s="301">
        <v>373.42</v>
      </c>
      <c r="H121" t="s">
        <v>771</v>
      </c>
      <c r="I121" s="6">
        <v>775.75</v>
      </c>
      <c r="P121" t="s">
        <v>708</v>
      </c>
      <c r="Q121" s="6">
        <v>14.69</v>
      </c>
    </row>
    <row r="122" spans="3:17" x14ac:dyDescent="0.35">
      <c r="C122" t="s">
        <v>770</v>
      </c>
      <c r="D122" s="301">
        <v>1201.97</v>
      </c>
      <c r="H122" t="s">
        <v>772</v>
      </c>
      <c r="I122" s="6">
        <v>1120.3700000000001</v>
      </c>
      <c r="P122" t="s">
        <v>709</v>
      </c>
      <c r="Q122" s="6">
        <v>14.69</v>
      </c>
    </row>
    <row r="123" spans="3:17" x14ac:dyDescent="0.35">
      <c r="C123" t="s">
        <v>771</v>
      </c>
      <c r="D123" s="301">
        <v>694.42</v>
      </c>
      <c r="H123" t="s">
        <v>767</v>
      </c>
      <c r="I123" s="6">
        <v>947.3</v>
      </c>
      <c r="P123" t="s">
        <v>710</v>
      </c>
      <c r="Q123" s="6">
        <v>14.69</v>
      </c>
    </row>
    <row r="124" spans="3:17" x14ac:dyDescent="0.35">
      <c r="C124" t="s">
        <v>772</v>
      </c>
      <c r="D124" s="301">
        <v>3183.73</v>
      </c>
      <c r="G124" s="302" t="s">
        <v>727</v>
      </c>
      <c r="H124" s="302"/>
      <c r="I124" s="305">
        <v>7855.5199999999995</v>
      </c>
      <c r="P124" t="s">
        <v>711</v>
      </c>
      <c r="Q124" s="6">
        <v>14.69</v>
      </c>
    </row>
    <row r="125" spans="3:17" x14ac:dyDescent="0.35">
      <c r="C125" t="s">
        <v>767</v>
      </c>
      <c r="D125" s="301">
        <v>1352.21</v>
      </c>
      <c r="G125" t="s">
        <v>728</v>
      </c>
      <c r="H125" t="s">
        <v>767</v>
      </c>
      <c r="I125" s="6">
        <v>75.430000000000007</v>
      </c>
      <c r="P125" t="s">
        <v>712</v>
      </c>
      <c r="Q125" s="6">
        <v>88.080000000000013</v>
      </c>
    </row>
    <row r="126" spans="3:17" x14ac:dyDescent="0.35">
      <c r="C126" t="s">
        <v>666</v>
      </c>
      <c r="D126" s="301">
        <v>203.89</v>
      </c>
      <c r="G126" s="302" t="s">
        <v>732</v>
      </c>
      <c r="H126" s="302"/>
      <c r="I126" s="305">
        <v>75.430000000000007</v>
      </c>
      <c r="P126" t="s">
        <v>696</v>
      </c>
      <c r="Q126" s="6">
        <v>178</v>
      </c>
    </row>
    <row r="127" spans="3:17" x14ac:dyDescent="0.35">
      <c r="C127" t="s">
        <v>667</v>
      </c>
      <c r="D127" s="301">
        <v>1040.6300000000001</v>
      </c>
      <c r="G127" t="s">
        <v>733</v>
      </c>
      <c r="H127" t="s">
        <v>767</v>
      </c>
      <c r="I127" s="6">
        <v>0.03</v>
      </c>
      <c r="O127" s="302" t="s">
        <v>713</v>
      </c>
      <c r="P127" s="302"/>
      <c r="Q127" s="305">
        <v>354.22</v>
      </c>
    </row>
    <row r="128" spans="3:17" x14ac:dyDescent="0.35">
      <c r="C128" t="s">
        <v>668</v>
      </c>
      <c r="D128" s="301">
        <v>237.15</v>
      </c>
      <c r="G128" s="302" t="s">
        <v>735</v>
      </c>
      <c r="H128" s="302"/>
      <c r="I128" s="305">
        <v>0.03</v>
      </c>
      <c r="O128" t="s">
        <v>714</v>
      </c>
      <c r="P128" t="s">
        <v>715</v>
      </c>
      <c r="Q128" s="6">
        <v>156.24</v>
      </c>
    </row>
    <row r="129" spans="2:17" x14ac:dyDescent="0.35">
      <c r="C129" t="s">
        <v>669</v>
      </c>
      <c r="D129" s="301">
        <v>142.71</v>
      </c>
      <c r="G129" t="s">
        <v>736</v>
      </c>
      <c r="H129" t="s">
        <v>776</v>
      </c>
      <c r="I129" s="6">
        <v>8.35</v>
      </c>
      <c r="O129" s="302" t="s">
        <v>716</v>
      </c>
      <c r="P129" s="302"/>
      <c r="Q129" s="305">
        <v>156.24</v>
      </c>
    </row>
    <row r="130" spans="2:17" x14ac:dyDescent="0.35">
      <c r="C130" t="s">
        <v>670</v>
      </c>
      <c r="D130" s="301">
        <v>76.7</v>
      </c>
      <c r="H130" t="s">
        <v>769</v>
      </c>
      <c r="I130" s="6">
        <v>16.2</v>
      </c>
      <c r="O130" t="s">
        <v>717</v>
      </c>
      <c r="P130" t="s">
        <v>718</v>
      </c>
      <c r="Q130" s="6">
        <v>9.19</v>
      </c>
    </row>
    <row r="131" spans="2:17" x14ac:dyDescent="0.35">
      <c r="B131" s="302" t="s">
        <v>671</v>
      </c>
      <c r="C131" s="302"/>
      <c r="D131" s="303">
        <v>35993.839999999997</v>
      </c>
      <c r="H131" t="s">
        <v>771</v>
      </c>
      <c r="I131" s="6">
        <v>3.56</v>
      </c>
      <c r="P131" t="s">
        <v>719</v>
      </c>
      <c r="Q131" s="6">
        <v>9.02</v>
      </c>
    </row>
    <row r="132" spans="2:17" x14ac:dyDescent="0.35">
      <c r="B132" t="s">
        <v>348</v>
      </c>
      <c r="C132" t="s">
        <v>672</v>
      </c>
      <c r="D132" s="301">
        <v>3000</v>
      </c>
      <c r="H132" t="s">
        <v>772</v>
      </c>
      <c r="I132" s="6">
        <v>17.170000000000002</v>
      </c>
      <c r="P132" t="s">
        <v>720</v>
      </c>
      <c r="Q132" s="6">
        <v>5.58</v>
      </c>
    </row>
    <row r="133" spans="2:17" x14ac:dyDescent="0.35">
      <c r="C133" t="s">
        <v>673</v>
      </c>
      <c r="D133" s="301">
        <v>65.25</v>
      </c>
      <c r="H133" t="s">
        <v>767</v>
      </c>
      <c r="I133" s="6">
        <v>17.170000000000002</v>
      </c>
      <c r="P133" t="s">
        <v>721</v>
      </c>
      <c r="Q133" s="6">
        <v>11.52</v>
      </c>
    </row>
    <row r="134" spans="2:17" x14ac:dyDescent="0.35">
      <c r="C134" t="s">
        <v>674</v>
      </c>
      <c r="D134" s="301">
        <v>65.25</v>
      </c>
      <c r="G134" s="302" t="s">
        <v>738</v>
      </c>
      <c r="H134" s="302"/>
      <c r="I134" s="305">
        <v>62.45</v>
      </c>
      <c r="P134" t="s">
        <v>722</v>
      </c>
      <c r="Q134" s="6">
        <v>10.67</v>
      </c>
    </row>
    <row r="135" spans="2:17" x14ac:dyDescent="0.35">
      <c r="C135" t="s">
        <v>675</v>
      </c>
      <c r="D135" s="301">
        <v>1000</v>
      </c>
      <c r="G135" t="s">
        <v>739</v>
      </c>
      <c r="H135" t="s">
        <v>776</v>
      </c>
      <c r="I135" s="6">
        <v>85.27</v>
      </c>
      <c r="P135" t="s">
        <v>723</v>
      </c>
      <c r="Q135" s="6">
        <v>13.2</v>
      </c>
    </row>
    <row r="136" spans="2:17" x14ac:dyDescent="0.35">
      <c r="C136" t="s">
        <v>766</v>
      </c>
      <c r="D136" s="301">
        <v>0.77</v>
      </c>
      <c r="H136" t="s">
        <v>768</v>
      </c>
      <c r="I136" s="6">
        <v>69.010000000000005</v>
      </c>
      <c r="P136" t="s">
        <v>724</v>
      </c>
      <c r="Q136" s="6">
        <v>14.16</v>
      </c>
    </row>
    <row r="137" spans="2:17" x14ac:dyDescent="0.35">
      <c r="B137" s="302" t="s">
        <v>676</v>
      </c>
      <c r="C137" s="302"/>
      <c r="D137" s="303">
        <v>4131.2700000000004</v>
      </c>
      <c r="H137" t="s">
        <v>769</v>
      </c>
      <c r="I137" s="6">
        <v>186.73</v>
      </c>
      <c r="O137" s="302" t="s">
        <v>725</v>
      </c>
      <c r="P137" s="302"/>
      <c r="Q137" s="305">
        <v>73.34</v>
      </c>
    </row>
    <row r="138" spans="2:17" x14ac:dyDescent="0.35">
      <c r="B138" t="s">
        <v>785</v>
      </c>
      <c r="C138" t="s">
        <v>767</v>
      </c>
      <c r="D138" s="301">
        <v>0</v>
      </c>
      <c r="H138" t="s">
        <v>770</v>
      </c>
      <c r="I138" s="6">
        <v>85.26</v>
      </c>
      <c r="O138" t="s">
        <v>726</v>
      </c>
      <c r="P138" t="s">
        <v>259</v>
      </c>
      <c r="Q138" s="6">
        <v>144.03</v>
      </c>
    </row>
    <row r="139" spans="2:17" x14ac:dyDescent="0.35">
      <c r="B139" s="302" t="s">
        <v>786</v>
      </c>
      <c r="C139" s="302"/>
      <c r="D139" s="303">
        <v>0</v>
      </c>
      <c r="H139" t="s">
        <v>771</v>
      </c>
      <c r="I139" s="6">
        <v>89.33</v>
      </c>
      <c r="P139" t="s">
        <v>693</v>
      </c>
      <c r="Q139" s="6">
        <v>14</v>
      </c>
    </row>
    <row r="140" spans="2:17" x14ac:dyDescent="0.35">
      <c r="B140" t="s">
        <v>677</v>
      </c>
      <c r="D140" s="301">
        <v>-39.13000000000001</v>
      </c>
      <c r="H140" t="s">
        <v>772</v>
      </c>
      <c r="I140" s="6">
        <v>81.17</v>
      </c>
      <c r="P140" t="s">
        <v>604</v>
      </c>
      <c r="Q140" s="6">
        <v>180</v>
      </c>
    </row>
    <row r="141" spans="2:17" x14ac:dyDescent="0.35">
      <c r="C141" t="s">
        <v>277</v>
      </c>
      <c r="D141" s="301">
        <v>-0.01</v>
      </c>
      <c r="H141" t="s">
        <v>767</v>
      </c>
      <c r="I141" s="6">
        <v>89.31</v>
      </c>
      <c r="O141" s="302" t="s">
        <v>727</v>
      </c>
      <c r="P141" s="302"/>
      <c r="Q141" s="305">
        <v>338.03</v>
      </c>
    </row>
    <row r="142" spans="2:17" x14ac:dyDescent="0.35">
      <c r="C142" t="s">
        <v>678</v>
      </c>
      <c r="D142" s="301">
        <v>6.67</v>
      </c>
      <c r="G142" s="302" t="s">
        <v>743</v>
      </c>
      <c r="H142" s="302"/>
      <c r="I142" s="305">
        <v>686.07999999999993</v>
      </c>
      <c r="O142" t="s">
        <v>728</v>
      </c>
      <c r="Q142" s="6">
        <v>-0.48000000000000004</v>
      </c>
    </row>
    <row r="143" spans="2:17" x14ac:dyDescent="0.35">
      <c r="C143" t="s">
        <v>679</v>
      </c>
      <c r="D143" s="301">
        <v>249.09</v>
      </c>
      <c r="G143" t="s">
        <v>797</v>
      </c>
      <c r="H143" t="s">
        <v>767</v>
      </c>
      <c r="I143" s="6">
        <v>10.68</v>
      </c>
      <c r="P143" t="s">
        <v>729</v>
      </c>
      <c r="Q143" s="6">
        <v>0.05</v>
      </c>
    </row>
    <row r="144" spans="2:17" x14ac:dyDescent="0.35">
      <c r="C144" t="s">
        <v>680</v>
      </c>
      <c r="D144" s="301">
        <v>35.35</v>
      </c>
      <c r="G144" s="302" t="s">
        <v>798</v>
      </c>
      <c r="H144" s="302"/>
      <c r="I144" s="305">
        <v>10.68</v>
      </c>
      <c r="P144" t="s">
        <v>730</v>
      </c>
      <c r="Q144" s="6">
        <v>0.1</v>
      </c>
    </row>
    <row r="145" spans="2:17" x14ac:dyDescent="0.35">
      <c r="C145" t="s">
        <v>681</v>
      </c>
      <c r="D145" s="301">
        <v>19.72</v>
      </c>
      <c r="G145" t="s">
        <v>799</v>
      </c>
      <c r="H145" t="s">
        <v>770</v>
      </c>
      <c r="I145" s="6">
        <v>41.85</v>
      </c>
      <c r="P145" t="s">
        <v>731</v>
      </c>
      <c r="Q145" s="6">
        <v>0.33</v>
      </c>
    </row>
    <row r="146" spans="2:17" x14ac:dyDescent="0.35">
      <c r="C146" t="s">
        <v>682</v>
      </c>
      <c r="D146" s="301">
        <v>16.940000000000001</v>
      </c>
      <c r="H146" t="s">
        <v>772</v>
      </c>
      <c r="I146" s="6">
        <v>290.98</v>
      </c>
      <c r="O146" s="302" t="s">
        <v>732</v>
      </c>
      <c r="P146" s="302"/>
      <c r="Q146" s="305">
        <v>-5.5511151231257827E-17</v>
      </c>
    </row>
    <row r="147" spans="2:17" x14ac:dyDescent="0.35">
      <c r="C147" t="s">
        <v>683</v>
      </c>
      <c r="D147" s="301">
        <v>37.32</v>
      </c>
      <c r="G147" s="302" t="s">
        <v>800</v>
      </c>
      <c r="H147" s="302"/>
      <c r="I147" s="305">
        <v>332.83000000000004</v>
      </c>
      <c r="O147" t="s">
        <v>733</v>
      </c>
      <c r="Q147" s="6">
        <v>0.01</v>
      </c>
    </row>
    <row r="148" spans="2:17" x14ac:dyDescent="0.35">
      <c r="C148" t="s">
        <v>684</v>
      </c>
      <c r="D148" s="301">
        <v>39.14</v>
      </c>
      <c r="G148" t="s">
        <v>801</v>
      </c>
      <c r="H148" t="s">
        <v>768</v>
      </c>
      <c r="I148" s="6">
        <v>3.54</v>
      </c>
      <c r="P148" t="s">
        <v>730</v>
      </c>
      <c r="Q148" s="6">
        <v>-0.01</v>
      </c>
    </row>
    <row r="149" spans="2:17" x14ac:dyDescent="0.35">
      <c r="C149" t="s">
        <v>769</v>
      </c>
      <c r="D149" s="301">
        <v>3.62</v>
      </c>
      <c r="G149" s="302" t="s">
        <v>802</v>
      </c>
      <c r="H149" s="302"/>
      <c r="I149" s="305">
        <v>3.54</v>
      </c>
      <c r="P149" t="s">
        <v>731</v>
      </c>
      <c r="Q149" s="6">
        <v>0</v>
      </c>
    </row>
    <row r="150" spans="2:17" x14ac:dyDescent="0.35">
      <c r="C150" t="s">
        <v>771</v>
      </c>
      <c r="D150" s="301">
        <v>-119.84000000000002</v>
      </c>
      <c r="G150" t="s">
        <v>747</v>
      </c>
      <c r="H150" t="s">
        <v>776</v>
      </c>
      <c r="I150" s="6">
        <v>627.06999999999994</v>
      </c>
      <c r="P150" t="s">
        <v>734</v>
      </c>
      <c r="Q150" s="6">
        <v>0</v>
      </c>
    </row>
    <row r="151" spans="2:17" x14ac:dyDescent="0.35">
      <c r="C151" t="s">
        <v>772</v>
      </c>
      <c r="D151" s="301">
        <v>-20.75</v>
      </c>
      <c r="H151" t="s">
        <v>768</v>
      </c>
      <c r="I151" s="6">
        <v>177.95</v>
      </c>
      <c r="O151" s="302" t="s">
        <v>735</v>
      </c>
      <c r="P151" s="302"/>
      <c r="Q151" s="305">
        <v>0</v>
      </c>
    </row>
    <row r="152" spans="2:17" x14ac:dyDescent="0.35">
      <c r="C152" t="s">
        <v>767</v>
      </c>
      <c r="D152" s="301">
        <v>2.04</v>
      </c>
      <c r="H152" t="s">
        <v>766</v>
      </c>
      <c r="I152" s="6">
        <v>1057.5</v>
      </c>
      <c r="O152" t="s">
        <v>736</v>
      </c>
      <c r="P152" t="s">
        <v>737</v>
      </c>
      <c r="Q152" s="6">
        <v>851.08</v>
      </c>
    </row>
    <row r="153" spans="2:17" x14ac:dyDescent="0.35">
      <c r="C153" t="s">
        <v>601</v>
      </c>
      <c r="D153" s="301">
        <v>39.14</v>
      </c>
      <c r="H153" t="s">
        <v>769</v>
      </c>
      <c r="I153" s="6">
        <v>1913.68</v>
      </c>
      <c r="O153" s="302" t="s">
        <v>738</v>
      </c>
      <c r="P153" s="302"/>
      <c r="Q153" s="305">
        <v>851.08</v>
      </c>
    </row>
    <row r="154" spans="2:17" x14ac:dyDescent="0.35">
      <c r="B154" s="302" t="s">
        <v>685</v>
      </c>
      <c r="C154" s="302"/>
      <c r="D154" s="303">
        <v>269.29999999999995</v>
      </c>
      <c r="H154" t="s">
        <v>770</v>
      </c>
      <c r="I154" s="6">
        <v>367.27</v>
      </c>
      <c r="O154" t="s">
        <v>739</v>
      </c>
      <c r="P154" t="s">
        <v>740</v>
      </c>
      <c r="Q154" s="6">
        <v>202.97</v>
      </c>
    </row>
    <row r="155" spans="2:17" x14ac:dyDescent="0.35">
      <c r="B155" t="s">
        <v>686</v>
      </c>
      <c r="D155" s="301">
        <v>-11473.919999999998</v>
      </c>
      <c r="H155" t="s">
        <v>771</v>
      </c>
      <c r="I155" s="6">
        <v>334.97</v>
      </c>
      <c r="P155" t="s">
        <v>741</v>
      </c>
      <c r="Q155" s="6">
        <v>91.37</v>
      </c>
    </row>
    <row r="156" spans="2:17" x14ac:dyDescent="0.35">
      <c r="C156" t="s">
        <v>277</v>
      </c>
      <c r="D156" s="301">
        <v>0.42000000000001592</v>
      </c>
      <c r="H156" t="s">
        <v>772</v>
      </c>
      <c r="I156" s="6">
        <v>967.62</v>
      </c>
      <c r="P156" t="s">
        <v>742</v>
      </c>
      <c r="Q156" s="6">
        <v>456.85</v>
      </c>
    </row>
    <row r="157" spans="2:17" x14ac:dyDescent="0.35">
      <c r="C157" t="s">
        <v>687</v>
      </c>
      <c r="D157" s="301">
        <v>3405.0200000000004</v>
      </c>
      <c r="H157" t="s">
        <v>767</v>
      </c>
      <c r="I157" s="6">
        <v>462.27</v>
      </c>
      <c r="O157" s="302" t="s">
        <v>743</v>
      </c>
      <c r="P157" s="302"/>
      <c r="Q157" s="305">
        <v>751.19</v>
      </c>
    </row>
    <row r="158" spans="2:17" x14ac:dyDescent="0.35">
      <c r="C158" t="s">
        <v>688</v>
      </c>
      <c r="D158" s="301">
        <v>1712.8999999999999</v>
      </c>
      <c r="G158" s="302" t="s">
        <v>761</v>
      </c>
      <c r="H158" s="302"/>
      <c r="I158" s="305">
        <v>5908.33</v>
      </c>
      <c r="O158" t="s">
        <v>744</v>
      </c>
      <c r="P158" t="s">
        <v>745</v>
      </c>
      <c r="Q158" s="6">
        <v>28.79</v>
      </c>
    </row>
    <row r="159" spans="2:17" x14ac:dyDescent="0.35">
      <c r="C159" t="s">
        <v>689</v>
      </c>
      <c r="D159" s="301">
        <v>0</v>
      </c>
      <c r="G159" t="s">
        <v>803</v>
      </c>
      <c r="H159" t="s">
        <v>776</v>
      </c>
      <c r="I159" s="6">
        <v>28.28</v>
      </c>
      <c r="O159" s="302" t="s">
        <v>746</v>
      </c>
      <c r="P159" s="302"/>
      <c r="Q159" s="305">
        <v>28.79</v>
      </c>
    </row>
    <row r="160" spans="2:17" x14ac:dyDescent="0.35">
      <c r="C160" t="s">
        <v>690</v>
      </c>
      <c r="D160" s="301">
        <v>6355.58</v>
      </c>
      <c r="H160" t="s">
        <v>768</v>
      </c>
      <c r="I160" s="6">
        <v>200.6</v>
      </c>
      <c r="O160" t="s">
        <v>747</v>
      </c>
      <c r="P160" t="s">
        <v>748</v>
      </c>
      <c r="Q160" s="6">
        <v>442.12</v>
      </c>
    </row>
    <row r="161" spans="2:17" x14ac:dyDescent="0.35">
      <c r="C161" t="s">
        <v>601</v>
      </c>
      <c r="D161" s="301">
        <v>11473.51</v>
      </c>
      <c r="H161" t="s">
        <v>766</v>
      </c>
      <c r="I161" s="6">
        <v>79.099999999999994</v>
      </c>
      <c r="P161" t="s">
        <v>749</v>
      </c>
      <c r="Q161" s="6">
        <v>1603.32</v>
      </c>
    </row>
    <row r="162" spans="2:17" x14ac:dyDescent="0.35">
      <c r="B162" s="302" t="s">
        <v>691</v>
      </c>
      <c r="C162" s="302"/>
      <c r="D162" s="303">
        <v>11473.510000000002</v>
      </c>
      <c r="H162" t="s">
        <v>769</v>
      </c>
      <c r="I162" s="6">
        <v>81.540000000000006</v>
      </c>
      <c r="P162" t="s">
        <v>646</v>
      </c>
      <c r="Q162" s="6">
        <v>20201</v>
      </c>
    </row>
    <row r="163" spans="2:17" x14ac:dyDescent="0.35">
      <c r="B163" t="s">
        <v>692</v>
      </c>
      <c r="C163" t="s">
        <v>693</v>
      </c>
      <c r="D163" s="301">
        <v>-14</v>
      </c>
      <c r="H163" t="s">
        <v>770</v>
      </c>
      <c r="I163" s="6">
        <v>268.91000000000003</v>
      </c>
      <c r="P163" t="s">
        <v>750</v>
      </c>
      <c r="Q163" s="6">
        <v>1816.44</v>
      </c>
    </row>
    <row r="164" spans="2:17" x14ac:dyDescent="0.35">
      <c r="C164" t="s">
        <v>766</v>
      </c>
      <c r="D164" s="301">
        <v>13.82</v>
      </c>
      <c r="H164" t="s">
        <v>771</v>
      </c>
      <c r="I164" s="6">
        <v>182.7</v>
      </c>
      <c r="P164" t="s">
        <v>751</v>
      </c>
      <c r="Q164" s="6">
        <v>250.08</v>
      </c>
    </row>
    <row r="165" spans="2:17" x14ac:dyDescent="0.35">
      <c r="C165" t="s">
        <v>767</v>
      </c>
      <c r="D165" s="301">
        <v>0</v>
      </c>
      <c r="H165" t="s">
        <v>772</v>
      </c>
      <c r="I165" s="6">
        <v>226.42</v>
      </c>
      <c r="P165" t="s">
        <v>752</v>
      </c>
      <c r="Q165" s="6">
        <v>496.97</v>
      </c>
    </row>
    <row r="166" spans="2:17" x14ac:dyDescent="0.35">
      <c r="B166" s="302" t="s">
        <v>694</v>
      </c>
      <c r="C166" s="302"/>
      <c r="D166" s="303">
        <v>-0.17999999999999972</v>
      </c>
      <c r="H166" t="s">
        <v>767</v>
      </c>
      <c r="I166" s="6">
        <v>30.38</v>
      </c>
      <c r="P166" t="s">
        <v>753</v>
      </c>
      <c r="Q166" s="6">
        <v>250.08</v>
      </c>
    </row>
    <row r="167" spans="2:17" x14ac:dyDescent="0.35">
      <c r="B167" t="s">
        <v>695</v>
      </c>
      <c r="C167" t="s">
        <v>696</v>
      </c>
      <c r="D167" s="301">
        <v>470</v>
      </c>
      <c r="G167" s="302" t="s">
        <v>804</v>
      </c>
      <c r="H167" s="302"/>
      <c r="I167" s="305">
        <v>1097.9300000000003</v>
      </c>
      <c r="P167" t="s">
        <v>754</v>
      </c>
      <c r="Q167" s="6">
        <v>496.82</v>
      </c>
    </row>
    <row r="168" spans="2:17" x14ac:dyDescent="0.35">
      <c r="C168" t="s">
        <v>697</v>
      </c>
      <c r="D168" s="301">
        <v>326.22000000000003</v>
      </c>
      <c r="G168" t="s">
        <v>805</v>
      </c>
      <c r="H168" t="s">
        <v>767</v>
      </c>
      <c r="I168" s="6">
        <v>0</v>
      </c>
      <c r="P168" t="s">
        <v>755</v>
      </c>
      <c r="Q168" s="6">
        <v>250.08</v>
      </c>
    </row>
    <row r="169" spans="2:17" x14ac:dyDescent="0.35">
      <c r="C169" t="s">
        <v>776</v>
      </c>
      <c r="D169" s="301">
        <v>100.61</v>
      </c>
      <c r="G169" s="302" t="s">
        <v>806</v>
      </c>
      <c r="H169" s="302"/>
      <c r="I169" s="305">
        <v>0</v>
      </c>
      <c r="P169" t="s">
        <v>756</v>
      </c>
      <c r="Q169" s="6">
        <v>496.97</v>
      </c>
    </row>
    <row r="170" spans="2:17" x14ac:dyDescent="0.35">
      <c r="C170" t="s">
        <v>768</v>
      </c>
      <c r="D170" s="301">
        <v>2.81</v>
      </c>
      <c r="G170" t="s">
        <v>765</v>
      </c>
      <c r="I170" s="6">
        <v>744596.9700000002</v>
      </c>
      <c r="P170" t="s">
        <v>757</v>
      </c>
      <c r="Q170" s="6">
        <v>250.08</v>
      </c>
    </row>
    <row r="171" spans="2:17" x14ac:dyDescent="0.35">
      <c r="C171" t="s">
        <v>769</v>
      </c>
      <c r="D171" s="301">
        <v>137.5</v>
      </c>
      <c r="P171" t="s">
        <v>758</v>
      </c>
      <c r="Q171" s="6">
        <v>496.97</v>
      </c>
    </row>
    <row r="172" spans="2:17" x14ac:dyDescent="0.35">
      <c r="C172" t="s">
        <v>770</v>
      </c>
      <c r="D172" s="301">
        <v>86.85</v>
      </c>
      <c r="P172" t="s">
        <v>759</v>
      </c>
      <c r="Q172" s="6">
        <v>139.65</v>
      </c>
    </row>
    <row r="173" spans="2:17" x14ac:dyDescent="0.35">
      <c r="C173" t="s">
        <v>771</v>
      </c>
      <c r="D173" s="301">
        <v>72.39</v>
      </c>
      <c r="P173" t="s">
        <v>760</v>
      </c>
      <c r="Q173" s="6">
        <v>139.65</v>
      </c>
    </row>
    <row r="174" spans="2:17" x14ac:dyDescent="0.35">
      <c r="C174" t="s">
        <v>767</v>
      </c>
      <c r="D174" s="301">
        <v>93.71</v>
      </c>
      <c r="O174" s="302" t="s">
        <v>761</v>
      </c>
      <c r="P174" s="302"/>
      <c r="Q174" s="305">
        <v>27330.23000000001</v>
      </c>
    </row>
    <row r="175" spans="2:17" x14ac:dyDescent="0.35">
      <c r="B175" s="302" t="s">
        <v>698</v>
      </c>
      <c r="C175" s="302"/>
      <c r="D175" s="303">
        <v>1290.0899999999999</v>
      </c>
      <c r="O175" t="s">
        <v>762</v>
      </c>
      <c r="P175" t="s">
        <v>763</v>
      </c>
      <c r="Q175" s="6">
        <v>68.540000000000006</v>
      </c>
    </row>
    <row r="176" spans="2:17" x14ac:dyDescent="0.35">
      <c r="B176" t="s">
        <v>787</v>
      </c>
      <c r="C176" t="s">
        <v>776</v>
      </c>
      <c r="D176" s="301">
        <v>4.5199999999999996</v>
      </c>
      <c r="O176" s="302" t="s">
        <v>764</v>
      </c>
      <c r="P176" s="302"/>
      <c r="Q176" s="305">
        <v>68.540000000000006</v>
      </c>
    </row>
    <row r="177" spans="2:17" x14ac:dyDescent="0.35">
      <c r="C177" t="s">
        <v>769</v>
      </c>
      <c r="D177" s="301">
        <v>6.77</v>
      </c>
      <c r="O177" t="s">
        <v>765</v>
      </c>
      <c r="Q177" s="6">
        <v>404408.71000000031</v>
      </c>
    </row>
    <row r="178" spans="2:17" x14ac:dyDescent="0.35">
      <c r="C178" t="s">
        <v>771</v>
      </c>
      <c r="D178" s="301">
        <v>7.23</v>
      </c>
    </row>
    <row r="179" spans="2:17" x14ac:dyDescent="0.35">
      <c r="B179" s="302" t="s">
        <v>788</v>
      </c>
      <c r="C179" s="302"/>
      <c r="D179" s="303">
        <v>18.52</v>
      </c>
    </row>
    <row r="180" spans="2:17" x14ac:dyDescent="0.35">
      <c r="B180" t="s">
        <v>517</v>
      </c>
      <c r="C180" t="s">
        <v>518</v>
      </c>
      <c r="D180" s="301">
        <v>153032</v>
      </c>
    </row>
    <row r="181" spans="2:17" x14ac:dyDescent="0.35">
      <c r="C181" t="s">
        <v>519</v>
      </c>
      <c r="D181" s="301">
        <v>11856.68</v>
      </c>
    </row>
    <row r="182" spans="2:17" x14ac:dyDescent="0.35">
      <c r="C182" t="s">
        <v>699</v>
      </c>
      <c r="D182" s="301">
        <v>23957.58</v>
      </c>
    </row>
    <row r="183" spans="2:17" x14ac:dyDescent="0.35">
      <c r="C183" t="s">
        <v>768</v>
      </c>
      <c r="D183" s="301">
        <v>13.58</v>
      </c>
    </row>
    <row r="184" spans="2:17" x14ac:dyDescent="0.35">
      <c r="C184" t="s">
        <v>769</v>
      </c>
      <c r="D184" s="301">
        <v>40.739999999999995</v>
      </c>
    </row>
    <row r="185" spans="2:17" x14ac:dyDescent="0.35">
      <c r="C185" t="s">
        <v>772</v>
      </c>
      <c r="D185" s="301">
        <v>74.69</v>
      </c>
    </row>
    <row r="186" spans="2:17" x14ac:dyDescent="0.35">
      <c r="C186" t="s">
        <v>767</v>
      </c>
      <c r="D186" s="301">
        <v>13.58</v>
      </c>
    </row>
    <row r="187" spans="2:17" x14ac:dyDescent="0.35">
      <c r="C187" t="s">
        <v>700</v>
      </c>
      <c r="D187" s="301">
        <v>169.77</v>
      </c>
    </row>
    <row r="188" spans="2:17" x14ac:dyDescent="0.35">
      <c r="C188" t="s">
        <v>701</v>
      </c>
      <c r="D188" s="301">
        <v>169.77</v>
      </c>
    </row>
    <row r="189" spans="2:17" x14ac:dyDescent="0.35">
      <c r="C189" t="s">
        <v>702</v>
      </c>
      <c r="D189" s="301">
        <v>169.77</v>
      </c>
    </row>
    <row r="190" spans="2:17" x14ac:dyDescent="0.35">
      <c r="C190" t="s">
        <v>703</v>
      </c>
      <c r="D190" s="301">
        <v>169.77</v>
      </c>
    </row>
    <row r="191" spans="2:17" x14ac:dyDescent="0.35">
      <c r="B191" s="302" t="s">
        <v>704</v>
      </c>
      <c r="C191" s="302"/>
      <c r="D191" s="303">
        <v>189667.92999999993</v>
      </c>
    </row>
    <row r="192" spans="2:17" x14ac:dyDescent="0.35">
      <c r="B192" t="s">
        <v>705</v>
      </c>
      <c r="C192" t="s">
        <v>706</v>
      </c>
      <c r="D192" s="301">
        <v>14.69</v>
      </c>
    </row>
    <row r="193" spans="2:4" x14ac:dyDescent="0.35">
      <c r="C193" t="s">
        <v>707</v>
      </c>
      <c r="D193" s="301">
        <v>14.69</v>
      </c>
    </row>
    <row r="194" spans="2:4" x14ac:dyDescent="0.35">
      <c r="C194" t="s">
        <v>708</v>
      </c>
      <c r="D194" s="301">
        <v>14.69</v>
      </c>
    </row>
    <row r="195" spans="2:4" x14ac:dyDescent="0.35">
      <c r="C195" t="s">
        <v>709</v>
      </c>
      <c r="D195" s="301">
        <v>14.69</v>
      </c>
    </row>
    <row r="196" spans="2:4" x14ac:dyDescent="0.35">
      <c r="C196" t="s">
        <v>710</v>
      </c>
      <c r="D196" s="301">
        <v>14.69</v>
      </c>
    </row>
    <row r="197" spans="2:4" x14ac:dyDescent="0.35">
      <c r="C197" t="s">
        <v>711</v>
      </c>
      <c r="D197" s="301">
        <v>14.69</v>
      </c>
    </row>
    <row r="198" spans="2:4" x14ac:dyDescent="0.35">
      <c r="C198" t="s">
        <v>712</v>
      </c>
      <c r="D198" s="301">
        <v>88.080000000000013</v>
      </c>
    </row>
    <row r="199" spans="2:4" x14ac:dyDescent="0.35">
      <c r="C199" t="s">
        <v>696</v>
      </c>
      <c r="D199" s="301">
        <v>178</v>
      </c>
    </row>
    <row r="200" spans="2:4" x14ac:dyDescent="0.35">
      <c r="C200" t="s">
        <v>771</v>
      </c>
      <c r="D200" s="301">
        <v>0.59</v>
      </c>
    </row>
    <row r="201" spans="2:4" x14ac:dyDescent="0.35">
      <c r="B201" s="302" t="s">
        <v>713</v>
      </c>
      <c r="C201" s="302"/>
      <c r="D201" s="303">
        <v>354.81</v>
      </c>
    </row>
    <row r="202" spans="2:4" x14ac:dyDescent="0.35">
      <c r="B202" t="s">
        <v>789</v>
      </c>
      <c r="C202" t="s">
        <v>776</v>
      </c>
      <c r="D202" s="301">
        <v>0</v>
      </c>
    </row>
    <row r="203" spans="2:4" x14ac:dyDescent="0.35">
      <c r="C203" t="s">
        <v>768</v>
      </c>
      <c r="D203" s="301">
        <v>0</v>
      </c>
    </row>
    <row r="204" spans="2:4" x14ac:dyDescent="0.35">
      <c r="C204" t="s">
        <v>772</v>
      </c>
      <c r="D204" s="301">
        <v>0</v>
      </c>
    </row>
    <row r="205" spans="2:4" x14ac:dyDescent="0.35">
      <c r="B205" s="302" t="s">
        <v>790</v>
      </c>
      <c r="C205" s="302"/>
      <c r="D205" s="303">
        <v>0</v>
      </c>
    </row>
    <row r="206" spans="2:4" x14ac:dyDescent="0.35">
      <c r="B206" t="s">
        <v>714</v>
      </c>
      <c r="C206" t="s">
        <v>715</v>
      </c>
      <c r="D206" s="301">
        <v>156.24</v>
      </c>
    </row>
    <row r="207" spans="2:4" x14ac:dyDescent="0.35">
      <c r="C207" t="s">
        <v>776</v>
      </c>
      <c r="D207" s="301">
        <v>7.4</v>
      </c>
    </row>
    <row r="208" spans="2:4" x14ac:dyDescent="0.35">
      <c r="C208" t="s">
        <v>770</v>
      </c>
      <c r="D208" s="301">
        <v>7.55</v>
      </c>
    </row>
    <row r="209" spans="2:4" x14ac:dyDescent="0.35">
      <c r="C209" t="s">
        <v>771</v>
      </c>
      <c r="D209" s="301">
        <v>2.6</v>
      </c>
    </row>
    <row r="210" spans="2:4" x14ac:dyDescent="0.35">
      <c r="C210" t="s">
        <v>767</v>
      </c>
      <c r="D210" s="301">
        <v>2.6</v>
      </c>
    </row>
    <row r="211" spans="2:4" x14ac:dyDescent="0.35">
      <c r="B211" s="302" t="s">
        <v>716</v>
      </c>
      <c r="C211" s="302"/>
      <c r="D211" s="303">
        <v>176.39000000000001</v>
      </c>
    </row>
    <row r="212" spans="2:4" x14ac:dyDescent="0.35">
      <c r="B212" t="s">
        <v>717</v>
      </c>
      <c r="C212" t="s">
        <v>718</v>
      </c>
      <c r="D212" s="301">
        <v>9.19</v>
      </c>
    </row>
    <row r="213" spans="2:4" x14ac:dyDescent="0.35">
      <c r="C213" t="s">
        <v>719</v>
      </c>
      <c r="D213" s="301">
        <v>9.02</v>
      </c>
    </row>
    <row r="214" spans="2:4" x14ac:dyDescent="0.35">
      <c r="C214" t="s">
        <v>720</v>
      </c>
      <c r="D214" s="301">
        <v>5.58</v>
      </c>
    </row>
    <row r="215" spans="2:4" x14ac:dyDescent="0.35">
      <c r="C215" t="s">
        <v>721</v>
      </c>
      <c r="D215" s="301">
        <v>11.52</v>
      </c>
    </row>
    <row r="216" spans="2:4" x14ac:dyDescent="0.35">
      <c r="C216" t="s">
        <v>722</v>
      </c>
      <c r="D216" s="301">
        <v>10.67</v>
      </c>
    </row>
    <row r="217" spans="2:4" x14ac:dyDescent="0.35">
      <c r="C217" t="s">
        <v>723</v>
      </c>
      <c r="D217" s="301">
        <v>13.2</v>
      </c>
    </row>
    <row r="218" spans="2:4" x14ac:dyDescent="0.35">
      <c r="C218" t="s">
        <v>724</v>
      </c>
      <c r="D218" s="301">
        <v>14.16</v>
      </c>
    </row>
    <row r="219" spans="2:4" x14ac:dyDescent="0.35">
      <c r="C219" t="s">
        <v>768</v>
      </c>
      <c r="D219" s="301">
        <v>3.23</v>
      </c>
    </row>
    <row r="220" spans="2:4" x14ac:dyDescent="0.35">
      <c r="C220" t="s">
        <v>770</v>
      </c>
      <c r="D220" s="301">
        <v>4.82</v>
      </c>
    </row>
    <row r="221" spans="2:4" x14ac:dyDescent="0.35">
      <c r="B221" s="302" t="s">
        <v>725</v>
      </c>
      <c r="C221" s="302"/>
      <c r="D221" s="303">
        <v>81.390000000000015</v>
      </c>
    </row>
    <row r="222" spans="2:4" x14ac:dyDescent="0.35">
      <c r="B222" t="s">
        <v>791</v>
      </c>
      <c r="C222" t="s">
        <v>770</v>
      </c>
      <c r="D222" s="301">
        <v>2.25</v>
      </c>
    </row>
    <row r="223" spans="2:4" x14ac:dyDescent="0.35">
      <c r="B223" s="302" t="s">
        <v>792</v>
      </c>
      <c r="C223" s="302"/>
      <c r="D223" s="303">
        <v>2.25</v>
      </c>
    </row>
    <row r="224" spans="2:4" x14ac:dyDescent="0.35">
      <c r="B224" t="s">
        <v>793</v>
      </c>
      <c r="C224" t="s">
        <v>766</v>
      </c>
      <c r="D224" s="301">
        <v>1.9600000000000002</v>
      </c>
    </row>
    <row r="225" spans="2:4" x14ac:dyDescent="0.35">
      <c r="B225" s="302" t="s">
        <v>794</v>
      </c>
      <c r="C225" s="302"/>
      <c r="D225" s="303">
        <v>1.9600000000000002</v>
      </c>
    </row>
    <row r="226" spans="2:4" x14ac:dyDescent="0.35">
      <c r="B226" t="s">
        <v>795</v>
      </c>
      <c r="C226" t="s">
        <v>776</v>
      </c>
      <c r="D226" s="301">
        <v>1076.58</v>
      </c>
    </row>
    <row r="227" spans="2:4" x14ac:dyDescent="0.35">
      <c r="C227" t="s">
        <v>768</v>
      </c>
      <c r="D227" s="301">
        <v>1076.58</v>
      </c>
    </row>
    <row r="228" spans="2:4" x14ac:dyDescent="0.35">
      <c r="C228" t="s">
        <v>766</v>
      </c>
      <c r="D228" s="301">
        <v>1438.52</v>
      </c>
    </row>
    <row r="229" spans="2:4" x14ac:dyDescent="0.35">
      <c r="C229" t="s">
        <v>769</v>
      </c>
      <c r="D229" s="301">
        <v>1271.1399999999999</v>
      </c>
    </row>
    <row r="230" spans="2:4" x14ac:dyDescent="0.35">
      <c r="C230" t="s">
        <v>770</v>
      </c>
      <c r="D230" s="301">
        <v>1296.67</v>
      </c>
    </row>
    <row r="231" spans="2:4" x14ac:dyDescent="0.35">
      <c r="C231" t="s">
        <v>771</v>
      </c>
      <c r="D231" s="301">
        <v>1285.5</v>
      </c>
    </row>
    <row r="232" spans="2:4" x14ac:dyDescent="0.35">
      <c r="C232" t="s">
        <v>772</v>
      </c>
      <c r="D232" s="301">
        <v>1285.55</v>
      </c>
    </row>
    <row r="233" spans="2:4" x14ac:dyDescent="0.35">
      <c r="C233" t="s">
        <v>767</v>
      </c>
      <c r="D233" s="301">
        <v>1921.8</v>
      </c>
    </row>
    <row r="234" spans="2:4" x14ac:dyDescent="0.35">
      <c r="B234" s="302" t="s">
        <v>796</v>
      </c>
      <c r="C234" s="302"/>
      <c r="D234" s="303">
        <v>10652.339999999998</v>
      </c>
    </row>
    <row r="235" spans="2:4" x14ac:dyDescent="0.35">
      <c r="B235" t="s">
        <v>726</v>
      </c>
      <c r="C235" t="s">
        <v>259</v>
      </c>
      <c r="D235" s="301">
        <v>144.03</v>
      </c>
    </row>
    <row r="236" spans="2:4" x14ac:dyDescent="0.35">
      <c r="C236" t="s">
        <v>693</v>
      </c>
      <c r="D236" s="301">
        <v>14</v>
      </c>
    </row>
    <row r="237" spans="2:4" x14ac:dyDescent="0.35">
      <c r="C237" t="s">
        <v>604</v>
      </c>
      <c r="D237" s="301">
        <v>180</v>
      </c>
    </row>
    <row r="238" spans="2:4" x14ac:dyDescent="0.35">
      <c r="C238" t="s">
        <v>776</v>
      </c>
      <c r="D238" s="301">
        <v>1208.23</v>
      </c>
    </row>
    <row r="239" spans="2:4" x14ac:dyDescent="0.35">
      <c r="C239" t="s">
        <v>768</v>
      </c>
      <c r="D239" s="301">
        <v>940.66</v>
      </c>
    </row>
    <row r="240" spans="2:4" x14ac:dyDescent="0.35">
      <c r="C240" t="s">
        <v>766</v>
      </c>
      <c r="D240" s="301">
        <v>764.18</v>
      </c>
    </row>
    <row r="241" spans="2:4" x14ac:dyDescent="0.35">
      <c r="C241" t="s">
        <v>769</v>
      </c>
      <c r="D241" s="301">
        <v>1003.89</v>
      </c>
    </row>
    <row r="242" spans="2:4" x14ac:dyDescent="0.35">
      <c r="C242" t="s">
        <v>770</v>
      </c>
      <c r="D242" s="301">
        <v>1095.1399999999999</v>
      </c>
    </row>
    <row r="243" spans="2:4" x14ac:dyDescent="0.35">
      <c r="C243" t="s">
        <v>771</v>
      </c>
      <c r="D243" s="301">
        <v>775.75</v>
      </c>
    </row>
    <row r="244" spans="2:4" x14ac:dyDescent="0.35">
      <c r="C244" t="s">
        <v>772</v>
      </c>
      <c r="D244" s="301">
        <v>1120.3700000000001</v>
      </c>
    </row>
    <row r="245" spans="2:4" x14ac:dyDescent="0.35">
      <c r="C245" t="s">
        <v>767</v>
      </c>
      <c r="D245" s="301">
        <v>947.3</v>
      </c>
    </row>
    <row r="246" spans="2:4" x14ac:dyDescent="0.35">
      <c r="B246" s="302" t="s">
        <v>727</v>
      </c>
      <c r="C246" s="302"/>
      <c r="D246" s="303">
        <v>8193.5499999999993</v>
      </c>
    </row>
    <row r="247" spans="2:4" x14ac:dyDescent="0.35">
      <c r="B247" t="s">
        <v>728</v>
      </c>
      <c r="D247" s="301">
        <v>-0.48000000000000004</v>
      </c>
    </row>
    <row r="248" spans="2:4" x14ac:dyDescent="0.35">
      <c r="C248" t="s">
        <v>729</v>
      </c>
      <c r="D248" s="301">
        <v>0.05</v>
      </c>
    </row>
    <row r="249" spans="2:4" x14ac:dyDescent="0.35">
      <c r="C249" t="s">
        <v>730</v>
      </c>
      <c r="D249" s="301">
        <v>0.1</v>
      </c>
    </row>
    <row r="250" spans="2:4" x14ac:dyDescent="0.35">
      <c r="C250" t="s">
        <v>731</v>
      </c>
      <c r="D250" s="301">
        <v>0.33</v>
      </c>
    </row>
    <row r="251" spans="2:4" x14ac:dyDescent="0.35">
      <c r="C251" t="s">
        <v>767</v>
      </c>
      <c r="D251" s="301">
        <v>75.430000000000007</v>
      </c>
    </row>
    <row r="252" spans="2:4" x14ac:dyDescent="0.35">
      <c r="B252" s="302" t="s">
        <v>732</v>
      </c>
      <c r="C252" s="302"/>
      <c r="D252" s="303">
        <v>75.430000000000007</v>
      </c>
    </row>
    <row r="253" spans="2:4" x14ac:dyDescent="0.35">
      <c r="B253" t="s">
        <v>733</v>
      </c>
      <c r="D253" s="301">
        <v>0.01</v>
      </c>
    </row>
    <row r="254" spans="2:4" x14ac:dyDescent="0.35">
      <c r="C254" t="s">
        <v>730</v>
      </c>
      <c r="D254" s="301">
        <v>-0.01</v>
      </c>
    </row>
    <row r="255" spans="2:4" x14ac:dyDescent="0.35">
      <c r="C255" t="s">
        <v>731</v>
      </c>
      <c r="D255" s="301">
        <v>0</v>
      </c>
    </row>
    <row r="256" spans="2:4" x14ac:dyDescent="0.35">
      <c r="C256" t="s">
        <v>734</v>
      </c>
      <c r="D256" s="301">
        <v>0</v>
      </c>
    </row>
    <row r="257" spans="2:4" x14ac:dyDescent="0.35">
      <c r="C257" t="s">
        <v>767</v>
      </c>
      <c r="D257" s="301">
        <v>0.03</v>
      </c>
    </row>
    <row r="258" spans="2:4" x14ac:dyDescent="0.35">
      <c r="B258" s="302" t="s">
        <v>735</v>
      </c>
      <c r="C258" s="302"/>
      <c r="D258" s="303">
        <v>0.03</v>
      </c>
    </row>
    <row r="259" spans="2:4" x14ac:dyDescent="0.35">
      <c r="B259" t="s">
        <v>736</v>
      </c>
      <c r="C259" t="s">
        <v>737</v>
      </c>
      <c r="D259" s="301">
        <v>851.08</v>
      </c>
    </row>
    <row r="260" spans="2:4" x14ac:dyDescent="0.35">
      <c r="C260" t="s">
        <v>776</v>
      </c>
      <c r="D260" s="301">
        <v>8.35</v>
      </c>
    </row>
    <row r="261" spans="2:4" x14ac:dyDescent="0.35">
      <c r="C261" t="s">
        <v>769</v>
      </c>
      <c r="D261" s="301">
        <v>16.2</v>
      </c>
    </row>
    <row r="262" spans="2:4" x14ac:dyDescent="0.35">
      <c r="C262" t="s">
        <v>771</v>
      </c>
      <c r="D262" s="301">
        <v>3.56</v>
      </c>
    </row>
    <row r="263" spans="2:4" x14ac:dyDescent="0.35">
      <c r="C263" t="s">
        <v>772</v>
      </c>
      <c r="D263" s="301">
        <v>17.170000000000002</v>
      </c>
    </row>
    <row r="264" spans="2:4" x14ac:dyDescent="0.35">
      <c r="C264" t="s">
        <v>767</v>
      </c>
      <c r="D264" s="301">
        <v>17.170000000000002</v>
      </c>
    </row>
    <row r="265" spans="2:4" x14ac:dyDescent="0.35">
      <c r="B265" s="302" t="s">
        <v>738</v>
      </c>
      <c r="C265" s="302"/>
      <c r="D265" s="303">
        <v>913.53</v>
      </c>
    </row>
    <row r="266" spans="2:4" x14ac:dyDescent="0.35">
      <c r="B266" t="s">
        <v>808</v>
      </c>
      <c r="C266" t="s">
        <v>809</v>
      </c>
      <c r="D266" s="301">
        <v>1331.52</v>
      </c>
    </row>
    <row r="267" spans="2:4" x14ac:dyDescent="0.35">
      <c r="C267" t="s">
        <v>810</v>
      </c>
      <c r="D267" s="301">
        <v>3069.71</v>
      </c>
    </row>
    <row r="268" spans="2:4" x14ac:dyDescent="0.35">
      <c r="C268" t="s">
        <v>811</v>
      </c>
      <c r="D268" s="301">
        <v>4113.25</v>
      </c>
    </row>
    <row r="269" spans="2:4" x14ac:dyDescent="0.35">
      <c r="C269" t="s">
        <v>812</v>
      </c>
      <c r="D269" s="301">
        <v>-680.43</v>
      </c>
    </row>
    <row r="270" spans="2:4" x14ac:dyDescent="0.35">
      <c r="C270" t="s">
        <v>813</v>
      </c>
      <c r="D270" s="301">
        <v>4364.66</v>
      </c>
    </row>
    <row r="271" spans="2:4" x14ac:dyDescent="0.35">
      <c r="C271" t="s">
        <v>814</v>
      </c>
      <c r="D271" s="301">
        <v>4734.1899999999996</v>
      </c>
    </row>
    <row r="272" spans="2:4" x14ac:dyDescent="0.35">
      <c r="C272" t="s">
        <v>815</v>
      </c>
      <c r="D272" s="301">
        <v>1406.92</v>
      </c>
    </row>
    <row r="273" spans="2:4" x14ac:dyDescent="0.35">
      <c r="C273" t="s">
        <v>816</v>
      </c>
      <c r="D273" s="301">
        <v>3118.75</v>
      </c>
    </row>
    <row r="274" spans="2:4" x14ac:dyDescent="0.35">
      <c r="C274" t="s">
        <v>817</v>
      </c>
      <c r="D274" s="301">
        <v>1485.51</v>
      </c>
    </row>
    <row r="275" spans="2:4" x14ac:dyDescent="0.35">
      <c r="C275" t="s">
        <v>818</v>
      </c>
      <c r="D275" s="301">
        <v>1702.77</v>
      </c>
    </row>
    <row r="276" spans="2:4" x14ac:dyDescent="0.35">
      <c r="C276" t="s">
        <v>819</v>
      </c>
      <c r="D276" s="301">
        <v>1916.87</v>
      </c>
    </row>
    <row r="277" spans="2:4" x14ac:dyDescent="0.35">
      <c r="C277" t="s">
        <v>820</v>
      </c>
      <c r="D277" s="301">
        <v>789.47</v>
      </c>
    </row>
    <row r="278" spans="2:4" x14ac:dyDescent="0.35">
      <c r="C278" t="s">
        <v>821</v>
      </c>
      <c r="D278" s="301">
        <v>3152.98</v>
      </c>
    </row>
    <row r="279" spans="2:4" x14ac:dyDescent="0.35">
      <c r="C279" t="s">
        <v>822</v>
      </c>
      <c r="D279" s="301">
        <v>5506.78</v>
      </c>
    </row>
    <row r="280" spans="2:4" x14ac:dyDescent="0.35">
      <c r="C280" t="s">
        <v>823</v>
      </c>
      <c r="D280" s="301">
        <v>1138659.76</v>
      </c>
    </row>
    <row r="281" spans="2:4" x14ac:dyDescent="0.35">
      <c r="C281" t="s">
        <v>824</v>
      </c>
      <c r="D281" s="301">
        <v>569248.34000000008</v>
      </c>
    </row>
    <row r="282" spans="2:4" x14ac:dyDescent="0.35">
      <c r="C282" t="s">
        <v>825</v>
      </c>
      <c r="D282" s="301">
        <v>5984.53</v>
      </c>
    </row>
    <row r="283" spans="2:4" x14ac:dyDescent="0.35">
      <c r="C283" t="s">
        <v>826</v>
      </c>
      <c r="D283" s="301">
        <v>326.13</v>
      </c>
    </row>
    <row r="284" spans="2:4" x14ac:dyDescent="0.35">
      <c r="C284" t="s">
        <v>827</v>
      </c>
      <c r="D284" s="301">
        <v>288706.02</v>
      </c>
    </row>
    <row r="285" spans="2:4" x14ac:dyDescent="0.35">
      <c r="B285" s="302" t="s">
        <v>828</v>
      </c>
      <c r="C285" s="302"/>
      <c r="D285" s="303">
        <v>2038937.73</v>
      </c>
    </row>
    <row r="286" spans="2:4" x14ac:dyDescent="0.35">
      <c r="B286" t="s">
        <v>739</v>
      </c>
      <c r="C286" t="s">
        <v>740</v>
      </c>
      <c r="D286" s="301">
        <v>202.97</v>
      </c>
    </row>
    <row r="287" spans="2:4" x14ac:dyDescent="0.35">
      <c r="C287" t="s">
        <v>741</v>
      </c>
      <c r="D287" s="301">
        <v>91.37</v>
      </c>
    </row>
    <row r="288" spans="2:4" x14ac:dyDescent="0.35">
      <c r="C288" t="s">
        <v>776</v>
      </c>
      <c r="D288" s="301">
        <v>85.27</v>
      </c>
    </row>
    <row r="289" spans="2:4" x14ac:dyDescent="0.35">
      <c r="C289" t="s">
        <v>768</v>
      </c>
      <c r="D289" s="301">
        <v>69.010000000000005</v>
      </c>
    </row>
    <row r="290" spans="2:4" x14ac:dyDescent="0.35">
      <c r="C290" t="s">
        <v>769</v>
      </c>
      <c r="D290" s="301">
        <v>186.73</v>
      </c>
    </row>
    <row r="291" spans="2:4" x14ac:dyDescent="0.35">
      <c r="C291" t="s">
        <v>770</v>
      </c>
      <c r="D291" s="301">
        <v>85.26</v>
      </c>
    </row>
    <row r="292" spans="2:4" x14ac:dyDescent="0.35">
      <c r="C292" t="s">
        <v>771</v>
      </c>
      <c r="D292" s="301">
        <v>89.33</v>
      </c>
    </row>
    <row r="293" spans="2:4" x14ac:dyDescent="0.35">
      <c r="C293" t="s">
        <v>772</v>
      </c>
      <c r="D293" s="301">
        <v>81.17</v>
      </c>
    </row>
    <row r="294" spans="2:4" x14ac:dyDescent="0.35">
      <c r="C294" t="s">
        <v>767</v>
      </c>
      <c r="D294" s="301">
        <v>89.31</v>
      </c>
    </row>
    <row r="295" spans="2:4" x14ac:dyDescent="0.35">
      <c r="C295" t="s">
        <v>742</v>
      </c>
      <c r="D295" s="301">
        <v>456.85</v>
      </c>
    </row>
    <row r="296" spans="2:4" x14ac:dyDescent="0.35">
      <c r="B296" s="302" t="s">
        <v>743</v>
      </c>
      <c r="C296" s="302"/>
      <c r="D296" s="303">
        <v>1437.27</v>
      </c>
    </row>
    <row r="297" spans="2:4" x14ac:dyDescent="0.35">
      <c r="B297" t="s">
        <v>797</v>
      </c>
      <c r="C297" t="s">
        <v>767</v>
      </c>
      <c r="D297" s="301">
        <v>10.68</v>
      </c>
    </row>
    <row r="298" spans="2:4" x14ac:dyDescent="0.35">
      <c r="B298" s="302" t="s">
        <v>798</v>
      </c>
      <c r="C298" s="302"/>
      <c r="D298" s="303">
        <v>10.68</v>
      </c>
    </row>
    <row r="299" spans="2:4" x14ac:dyDescent="0.35">
      <c r="B299" t="s">
        <v>799</v>
      </c>
      <c r="C299" t="s">
        <v>770</v>
      </c>
      <c r="D299" s="301">
        <v>41.85</v>
      </c>
    </row>
    <row r="300" spans="2:4" x14ac:dyDescent="0.35">
      <c r="C300" t="s">
        <v>772</v>
      </c>
      <c r="D300" s="301">
        <v>290.98</v>
      </c>
    </row>
    <row r="301" spans="2:4" x14ac:dyDescent="0.35">
      <c r="B301" s="302" t="s">
        <v>800</v>
      </c>
      <c r="C301" s="302"/>
      <c r="D301" s="303">
        <v>332.83000000000004</v>
      </c>
    </row>
    <row r="302" spans="2:4" x14ac:dyDescent="0.35">
      <c r="B302" t="s">
        <v>744</v>
      </c>
      <c r="C302" t="s">
        <v>745</v>
      </c>
      <c r="D302" s="301">
        <v>28.79</v>
      </c>
    </row>
    <row r="303" spans="2:4" x14ac:dyDescent="0.35">
      <c r="B303" s="302" t="s">
        <v>746</v>
      </c>
      <c r="C303" s="302"/>
      <c r="D303" s="303">
        <v>28.79</v>
      </c>
    </row>
    <row r="304" spans="2:4" x14ac:dyDescent="0.35">
      <c r="B304" t="s">
        <v>801</v>
      </c>
      <c r="C304" t="s">
        <v>768</v>
      </c>
      <c r="D304" s="301">
        <v>3.54</v>
      </c>
    </row>
    <row r="305" spans="2:4" x14ac:dyDescent="0.35">
      <c r="B305" s="302" t="s">
        <v>802</v>
      </c>
      <c r="C305" s="302"/>
      <c r="D305" s="303">
        <v>3.54</v>
      </c>
    </row>
    <row r="306" spans="2:4" x14ac:dyDescent="0.35">
      <c r="B306" t="s">
        <v>747</v>
      </c>
      <c r="C306" t="s">
        <v>748</v>
      </c>
      <c r="D306" s="301">
        <v>442.12</v>
      </c>
    </row>
    <row r="307" spans="2:4" x14ac:dyDescent="0.35">
      <c r="C307" t="s">
        <v>749</v>
      </c>
      <c r="D307" s="301">
        <v>1603.3200000000002</v>
      </c>
    </row>
    <row r="308" spans="2:4" x14ac:dyDescent="0.35">
      <c r="C308" t="s">
        <v>646</v>
      </c>
      <c r="D308" s="301">
        <v>20201</v>
      </c>
    </row>
    <row r="309" spans="2:4" x14ac:dyDescent="0.35">
      <c r="C309" t="s">
        <v>750</v>
      </c>
      <c r="D309" s="301">
        <v>1816.44</v>
      </c>
    </row>
    <row r="310" spans="2:4" x14ac:dyDescent="0.35">
      <c r="C310" t="s">
        <v>751</v>
      </c>
      <c r="D310" s="301">
        <v>250.08</v>
      </c>
    </row>
    <row r="311" spans="2:4" x14ac:dyDescent="0.35">
      <c r="C311" t="s">
        <v>752</v>
      </c>
      <c r="D311" s="301">
        <v>496.97</v>
      </c>
    </row>
    <row r="312" spans="2:4" x14ac:dyDescent="0.35">
      <c r="C312" t="s">
        <v>753</v>
      </c>
      <c r="D312" s="301">
        <v>250.08</v>
      </c>
    </row>
    <row r="313" spans="2:4" x14ac:dyDescent="0.35">
      <c r="C313" t="s">
        <v>754</v>
      </c>
      <c r="D313" s="301">
        <v>496.82</v>
      </c>
    </row>
    <row r="314" spans="2:4" x14ac:dyDescent="0.35">
      <c r="C314" t="s">
        <v>755</v>
      </c>
      <c r="D314" s="301">
        <v>250.08</v>
      </c>
    </row>
    <row r="315" spans="2:4" x14ac:dyDescent="0.35">
      <c r="C315" t="s">
        <v>756</v>
      </c>
      <c r="D315" s="301">
        <v>496.97</v>
      </c>
    </row>
    <row r="316" spans="2:4" x14ac:dyDescent="0.35">
      <c r="C316" t="s">
        <v>757</v>
      </c>
      <c r="D316" s="301">
        <v>250.08</v>
      </c>
    </row>
    <row r="317" spans="2:4" x14ac:dyDescent="0.35">
      <c r="C317" t="s">
        <v>758</v>
      </c>
      <c r="D317" s="301">
        <v>496.97</v>
      </c>
    </row>
    <row r="318" spans="2:4" x14ac:dyDescent="0.35">
      <c r="C318" t="s">
        <v>759</v>
      </c>
      <c r="D318" s="301">
        <v>139.65</v>
      </c>
    </row>
    <row r="319" spans="2:4" x14ac:dyDescent="0.35">
      <c r="C319" t="s">
        <v>760</v>
      </c>
      <c r="D319" s="301">
        <v>139.65</v>
      </c>
    </row>
    <row r="320" spans="2:4" x14ac:dyDescent="0.35">
      <c r="C320" t="s">
        <v>776</v>
      </c>
      <c r="D320" s="301">
        <v>627.06999999999994</v>
      </c>
    </row>
    <row r="321" spans="2:4" x14ac:dyDescent="0.35">
      <c r="C321" t="s">
        <v>768</v>
      </c>
      <c r="D321" s="301">
        <v>177.95</v>
      </c>
    </row>
    <row r="322" spans="2:4" x14ac:dyDescent="0.35">
      <c r="C322" t="s">
        <v>766</v>
      </c>
      <c r="D322" s="301">
        <v>1057.5</v>
      </c>
    </row>
    <row r="323" spans="2:4" x14ac:dyDescent="0.35">
      <c r="C323" t="s">
        <v>769</v>
      </c>
      <c r="D323" s="301">
        <v>1913.68</v>
      </c>
    </row>
    <row r="324" spans="2:4" x14ac:dyDescent="0.35">
      <c r="C324" t="s">
        <v>770</v>
      </c>
      <c r="D324" s="301">
        <v>367.27</v>
      </c>
    </row>
    <row r="325" spans="2:4" x14ac:dyDescent="0.35">
      <c r="C325" t="s">
        <v>771</v>
      </c>
      <c r="D325" s="301">
        <v>334.97</v>
      </c>
    </row>
    <row r="326" spans="2:4" x14ac:dyDescent="0.35">
      <c r="C326" t="s">
        <v>772</v>
      </c>
      <c r="D326" s="301">
        <v>967.62</v>
      </c>
    </row>
    <row r="327" spans="2:4" x14ac:dyDescent="0.35">
      <c r="C327" t="s">
        <v>767</v>
      </c>
      <c r="D327" s="301">
        <v>462.27</v>
      </c>
    </row>
    <row r="328" spans="2:4" x14ac:dyDescent="0.35">
      <c r="B328" s="302" t="s">
        <v>761</v>
      </c>
      <c r="C328" s="302"/>
      <c r="D328" s="303">
        <v>33238.560000000012</v>
      </c>
    </row>
    <row r="329" spans="2:4" x14ac:dyDescent="0.35">
      <c r="B329" t="s">
        <v>803</v>
      </c>
      <c r="C329" t="s">
        <v>776</v>
      </c>
      <c r="D329" s="301">
        <v>28.28</v>
      </c>
    </row>
    <row r="330" spans="2:4" x14ac:dyDescent="0.35">
      <c r="C330" t="s">
        <v>768</v>
      </c>
      <c r="D330" s="301">
        <v>200.6</v>
      </c>
    </row>
    <row r="331" spans="2:4" x14ac:dyDescent="0.35">
      <c r="C331" t="s">
        <v>766</v>
      </c>
      <c r="D331" s="301">
        <v>79.099999999999994</v>
      </c>
    </row>
    <row r="332" spans="2:4" x14ac:dyDescent="0.35">
      <c r="C332" t="s">
        <v>769</v>
      </c>
      <c r="D332" s="301">
        <v>81.540000000000006</v>
      </c>
    </row>
    <row r="333" spans="2:4" x14ac:dyDescent="0.35">
      <c r="C333" t="s">
        <v>770</v>
      </c>
      <c r="D333" s="301">
        <v>268.91000000000003</v>
      </c>
    </row>
    <row r="334" spans="2:4" x14ac:dyDescent="0.35">
      <c r="C334" t="s">
        <v>771</v>
      </c>
      <c r="D334" s="301">
        <v>182.7</v>
      </c>
    </row>
    <row r="335" spans="2:4" x14ac:dyDescent="0.35">
      <c r="C335" t="s">
        <v>772</v>
      </c>
      <c r="D335" s="301">
        <v>226.42</v>
      </c>
    </row>
    <row r="336" spans="2:4" x14ac:dyDescent="0.35">
      <c r="C336" t="s">
        <v>767</v>
      </c>
      <c r="D336" s="301">
        <v>30.38</v>
      </c>
    </row>
    <row r="337" spans="2:4" x14ac:dyDescent="0.35">
      <c r="B337" s="302" t="s">
        <v>804</v>
      </c>
      <c r="C337" s="302"/>
      <c r="D337" s="303">
        <v>1097.9300000000003</v>
      </c>
    </row>
    <row r="338" spans="2:4" x14ac:dyDescent="0.35">
      <c r="B338" t="s">
        <v>805</v>
      </c>
      <c r="C338" t="s">
        <v>767</v>
      </c>
      <c r="D338" s="301">
        <v>0</v>
      </c>
    </row>
    <row r="339" spans="2:4" x14ac:dyDescent="0.35">
      <c r="B339" s="302" t="s">
        <v>806</v>
      </c>
      <c r="C339" s="302"/>
      <c r="D339" s="303">
        <v>0</v>
      </c>
    </row>
    <row r="340" spans="2:4" x14ac:dyDescent="0.35">
      <c r="B340" t="s">
        <v>762</v>
      </c>
      <c r="C340" t="s">
        <v>763</v>
      </c>
      <c r="D340" s="301">
        <v>68.540000000000006</v>
      </c>
    </row>
    <row r="341" spans="2:4" x14ac:dyDescent="0.35">
      <c r="B341" s="302" t="s">
        <v>764</v>
      </c>
      <c r="C341" s="302"/>
      <c r="D341" s="303">
        <v>68.540000000000006</v>
      </c>
    </row>
    <row r="342" spans="2:4" x14ac:dyDescent="0.35">
      <c r="B342" t="s">
        <v>765</v>
      </c>
      <c r="D342" s="301">
        <v>3187943.41</v>
      </c>
    </row>
  </sheetData>
  <mergeCells count="5">
    <mergeCell ref="AP6:AT6"/>
    <mergeCell ref="AP17:AT17"/>
    <mergeCell ref="G2:I2"/>
    <mergeCell ref="K2:M2"/>
    <mergeCell ref="O2:Q2"/>
  </mergeCells>
  <pageMargins left="0.7" right="0.7" top="0.75" bottom="0.75" header="0.3" footer="0.3"/>
  <pageSetup paperSize="9" scale="90" orientation="landscape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A3C5-2909-4BEB-8F95-A130F01F5285}">
  <dimension ref="A1:AJ322"/>
  <sheetViews>
    <sheetView topLeftCell="A94" zoomScale="85" zoomScaleNormal="85" workbookViewId="0">
      <selection activeCell="C31" sqref="C31:E31"/>
    </sheetView>
  </sheetViews>
  <sheetFormatPr defaultRowHeight="14.5" x14ac:dyDescent="0.35"/>
  <cols>
    <col min="1" max="1" width="5.54296875" customWidth="1"/>
    <col min="2" max="2" width="6.7265625" customWidth="1"/>
    <col min="3" max="3" width="5.81640625" style="99" customWidth="1"/>
    <col min="4" max="4" width="21" style="99" customWidth="1"/>
    <col min="5" max="5" width="55.1796875" style="74" customWidth="1"/>
    <col min="6" max="6" width="15.26953125" style="6" customWidth="1"/>
    <col min="7" max="7" width="16.453125" style="6" customWidth="1"/>
    <col min="8" max="8" width="17.453125" style="6" bestFit="1" customWidth="1"/>
    <col min="9" max="9" width="9.453125" style="168" customWidth="1"/>
    <col min="10" max="10" width="16.453125" customWidth="1"/>
    <col min="11" max="11" width="2.81640625" style="6" customWidth="1"/>
  </cols>
  <sheetData>
    <row r="1" spans="1:36" ht="15" thickBot="1" x14ac:dyDescent="0.4"/>
    <row r="2" spans="1:36" ht="15.5" thickTop="1" thickBot="1" x14ac:dyDescent="0.4">
      <c r="A2" s="307" t="s">
        <v>834</v>
      </c>
      <c r="B2" s="307" t="s">
        <v>833</v>
      </c>
      <c r="C2" s="306" t="s">
        <v>829</v>
      </c>
      <c r="D2" s="306" t="s">
        <v>830</v>
      </c>
      <c r="E2" s="307" t="s">
        <v>831</v>
      </c>
      <c r="F2" s="308"/>
      <c r="G2" s="308"/>
      <c r="H2" s="308" t="s">
        <v>832</v>
      </c>
      <c r="I2" s="169" t="s">
        <v>545</v>
      </c>
      <c r="J2" s="155" t="s">
        <v>546</v>
      </c>
      <c r="L2" s="309">
        <v>43466</v>
      </c>
      <c r="M2" s="309">
        <v>43497</v>
      </c>
      <c r="N2" s="309">
        <v>43525</v>
      </c>
      <c r="O2" s="309">
        <v>43556</v>
      </c>
      <c r="P2" s="309">
        <v>43586</v>
      </c>
      <c r="Q2" s="309">
        <v>43617</v>
      </c>
      <c r="R2" s="309">
        <v>43647</v>
      </c>
      <c r="S2" s="309">
        <v>43678</v>
      </c>
      <c r="T2" s="309">
        <v>43709</v>
      </c>
      <c r="U2" s="309">
        <v>43739</v>
      </c>
      <c r="V2" s="309">
        <v>43770</v>
      </c>
      <c r="W2" s="309">
        <v>43800</v>
      </c>
      <c r="X2" s="309">
        <v>43831</v>
      </c>
      <c r="Y2" s="309">
        <v>43862</v>
      </c>
      <c r="Z2" s="309">
        <v>43891</v>
      </c>
      <c r="AA2" s="309">
        <v>43922</v>
      </c>
      <c r="AB2" s="309">
        <v>43952</v>
      </c>
      <c r="AC2" s="309">
        <v>43983</v>
      </c>
      <c r="AD2" s="309">
        <v>44013</v>
      </c>
      <c r="AE2" s="309">
        <v>44044</v>
      </c>
      <c r="AF2" s="309">
        <v>44075</v>
      </c>
      <c r="AG2" s="309">
        <v>44105</v>
      </c>
      <c r="AH2" s="309">
        <v>44136</v>
      </c>
      <c r="AI2" s="309">
        <v>44166</v>
      </c>
      <c r="AJ2" s="307"/>
    </row>
    <row r="3" spans="1:36" ht="15.65" customHeight="1" thickTop="1" x14ac:dyDescent="0.35">
      <c r="A3" s="1012" t="s">
        <v>560</v>
      </c>
      <c r="B3" s="956" t="s">
        <v>561</v>
      </c>
      <c r="C3" s="1185" t="s">
        <v>43</v>
      </c>
      <c r="D3" s="1186"/>
      <c r="E3" s="1186"/>
      <c r="F3" s="100" t="s">
        <v>25</v>
      </c>
      <c r="G3" s="100" t="s">
        <v>26</v>
      </c>
      <c r="H3" s="203" t="s">
        <v>27</v>
      </c>
      <c r="I3" s="199"/>
      <c r="J3" s="15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65" customHeight="1" x14ac:dyDescent="0.35">
      <c r="A4" s="1012"/>
      <c r="B4" s="957"/>
      <c r="C4" s="418">
        <v>1</v>
      </c>
      <c r="D4" s="419"/>
      <c r="E4" s="420" t="s">
        <v>5</v>
      </c>
      <c r="F4" s="421"/>
      <c r="G4" s="421"/>
      <c r="H4" s="422"/>
      <c r="I4" s="423"/>
      <c r="J4" s="424">
        <f>I4*H4</f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5">
      <c r="A5" s="1012"/>
      <c r="B5" s="957"/>
      <c r="C5" s="425">
        <v>1.1000000000000001</v>
      </c>
      <c r="D5" s="426"/>
      <c r="E5" s="427" t="s">
        <v>0</v>
      </c>
      <c r="F5" s="421">
        <v>0</v>
      </c>
      <c r="G5" s="421">
        <v>7251375</v>
      </c>
      <c r="H5" s="422">
        <f t="shared" ref="H5:H10" si="0">F5+G5/305</f>
        <v>23775</v>
      </c>
      <c r="I5" s="423">
        <v>0.75</v>
      </c>
      <c r="J5" s="424">
        <f t="shared" ref="J5:J68" si="1">I5*H5</f>
        <v>17831.25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5">
      <c r="A6" s="1012"/>
      <c r="B6" s="957"/>
      <c r="C6" s="425">
        <v>1.2</v>
      </c>
      <c r="D6" s="426"/>
      <c r="E6" s="427" t="s">
        <v>1</v>
      </c>
      <c r="F6" s="421">
        <v>0</v>
      </c>
      <c r="G6" s="421">
        <v>1712523.15</v>
      </c>
      <c r="H6" s="422">
        <f t="shared" si="0"/>
        <v>5614.83</v>
      </c>
      <c r="I6" s="423">
        <v>0.75</v>
      </c>
      <c r="J6" s="424">
        <f t="shared" si="1"/>
        <v>4211.1224999999995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9" x14ac:dyDescent="0.35">
      <c r="A7" s="1012"/>
      <c r="B7" s="957"/>
      <c r="C7" s="425">
        <v>1.3</v>
      </c>
      <c r="D7" s="426"/>
      <c r="E7" s="427" t="s">
        <v>2</v>
      </c>
      <c r="F7" s="421">
        <v>0</v>
      </c>
      <c r="G7" s="421">
        <v>9629688.75</v>
      </c>
      <c r="H7" s="422">
        <f t="shared" si="0"/>
        <v>31572.75</v>
      </c>
      <c r="I7" s="423">
        <v>0.75</v>
      </c>
      <c r="J7" s="424">
        <f t="shared" si="1"/>
        <v>23679.5625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5">
      <c r="A8" s="1012"/>
      <c r="B8" s="957"/>
      <c r="C8" s="425">
        <v>1.4</v>
      </c>
      <c r="D8" s="426"/>
      <c r="E8" s="427" t="s">
        <v>3</v>
      </c>
      <c r="F8" s="421">
        <v>0</v>
      </c>
      <c r="G8" s="421">
        <v>3845160.9476469094</v>
      </c>
      <c r="H8" s="422">
        <f t="shared" si="0"/>
        <v>12607.085074252162</v>
      </c>
      <c r="I8" s="423">
        <v>0.75</v>
      </c>
      <c r="J8" s="424">
        <f t="shared" si="1"/>
        <v>9455.3138056891221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1012"/>
      <c r="B9" s="957"/>
      <c r="C9" s="425">
        <v>1.5</v>
      </c>
      <c r="D9" s="426"/>
      <c r="E9" s="428" t="s">
        <v>4</v>
      </c>
      <c r="F9" s="421">
        <v>0</v>
      </c>
      <c r="G9" s="421">
        <v>18273858</v>
      </c>
      <c r="H9" s="422">
        <f t="shared" si="0"/>
        <v>59914.288524590163</v>
      </c>
      <c r="I9" s="423">
        <v>0.75</v>
      </c>
      <c r="J9" s="424">
        <f t="shared" si="1"/>
        <v>44935.716393442621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65" customHeight="1" x14ac:dyDescent="0.35">
      <c r="A10" s="1012"/>
      <c r="B10" s="957"/>
      <c r="C10" s="418">
        <v>2</v>
      </c>
      <c r="D10" s="419"/>
      <c r="E10" s="420" t="s">
        <v>6</v>
      </c>
      <c r="F10" s="421">
        <v>13382.04</v>
      </c>
      <c r="G10" s="421">
        <v>2729936.16</v>
      </c>
      <c r="H10" s="422">
        <f t="shared" si="0"/>
        <v>22332.650360655738</v>
      </c>
      <c r="I10" s="423">
        <v>0.8</v>
      </c>
      <c r="J10" s="424">
        <f t="shared" si="1"/>
        <v>17866.120288524591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65" customHeight="1" x14ac:dyDescent="0.35">
      <c r="A11" s="1012"/>
      <c r="B11" s="957"/>
      <c r="C11" s="418">
        <v>3</v>
      </c>
      <c r="D11" s="419"/>
      <c r="E11" s="420" t="s">
        <v>7</v>
      </c>
      <c r="F11" s="421"/>
      <c r="G11" s="421"/>
      <c r="H11" s="422"/>
      <c r="I11" s="423"/>
      <c r="J11" s="424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1012"/>
      <c r="B12" s="957"/>
      <c r="C12" s="418">
        <v>3.1</v>
      </c>
      <c r="D12" s="419"/>
      <c r="E12" s="429" t="s">
        <v>8</v>
      </c>
      <c r="F12" s="421">
        <v>102084.71421400002</v>
      </c>
      <c r="G12" s="421">
        <v>20825250.846500017</v>
      </c>
      <c r="H12" s="422">
        <f t="shared" ref="H12:H28" si="2">F12+G12/305</f>
        <v>170364.22518613123</v>
      </c>
      <c r="I12" s="423">
        <v>1</v>
      </c>
      <c r="J12" s="424">
        <f t="shared" si="1"/>
        <v>170364.22518613123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1012"/>
      <c r="B13" s="957"/>
      <c r="C13" s="418"/>
      <c r="D13" s="419"/>
      <c r="E13" s="429" t="s">
        <v>9</v>
      </c>
      <c r="F13" s="421">
        <v>102084.71421400002</v>
      </c>
      <c r="G13" s="421">
        <v>20825250.846500017</v>
      </c>
      <c r="H13" s="422">
        <f t="shared" si="2"/>
        <v>170364.22518613123</v>
      </c>
      <c r="I13" s="423">
        <v>1</v>
      </c>
      <c r="J13" s="424">
        <f t="shared" si="1"/>
        <v>170364.22518613123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1012"/>
      <c r="B14" s="957"/>
      <c r="C14" s="418">
        <v>3.2</v>
      </c>
      <c r="D14" s="419"/>
      <c r="E14" s="429" t="s">
        <v>10</v>
      </c>
      <c r="F14" s="421">
        <v>290182.441749944</v>
      </c>
      <c r="G14" s="421">
        <v>45461348.002379887</v>
      </c>
      <c r="H14" s="422">
        <f t="shared" si="2"/>
        <v>439236.04175774695</v>
      </c>
      <c r="I14" s="423">
        <v>1</v>
      </c>
      <c r="J14" s="424">
        <f t="shared" si="1"/>
        <v>439236.04175774695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1012"/>
      <c r="B15" s="957"/>
      <c r="C15" s="418"/>
      <c r="D15" s="419"/>
      <c r="E15" s="429" t="s">
        <v>11</v>
      </c>
      <c r="F15" s="421">
        <v>290182.441749944</v>
      </c>
      <c r="G15" s="421">
        <v>45461348.002379887</v>
      </c>
      <c r="H15" s="422">
        <f t="shared" si="2"/>
        <v>439236.04175774695</v>
      </c>
      <c r="I15" s="423">
        <v>1</v>
      </c>
      <c r="J15" s="424">
        <f t="shared" si="1"/>
        <v>439236.04175774695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1012"/>
      <c r="B16" s="957"/>
      <c r="C16" s="418">
        <v>3.3</v>
      </c>
      <c r="D16" s="419"/>
      <c r="E16" s="429" t="s">
        <v>12</v>
      </c>
      <c r="F16" s="421">
        <v>1327.0029882465349</v>
      </c>
      <c r="G16" s="421">
        <v>269823.94094346208</v>
      </c>
      <c r="H16" s="422">
        <f t="shared" si="2"/>
        <v>2211.6716470775582</v>
      </c>
      <c r="I16" s="423">
        <v>1</v>
      </c>
      <c r="J16" s="424">
        <f t="shared" si="1"/>
        <v>2211.6716470775582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1012"/>
      <c r="B17" s="957"/>
      <c r="C17" s="418">
        <v>3.4</v>
      </c>
      <c r="D17" s="419"/>
      <c r="E17" s="429" t="s">
        <v>13</v>
      </c>
      <c r="F17" s="421">
        <v>5722.0929999999998</v>
      </c>
      <c r="G17" s="421">
        <v>2559700</v>
      </c>
      <c r="H17" s="422">
        <f t="shared" si="2"/>
        <v>14114.552016393442</v>
      </c>
      <c r="I17" s="423">
        <v>1</v>
      </c>
      <c r="J17" s="424">
        <f t="shared" si="1"/>
        <v>14114.552016393442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1012"/>
      <c r="B18" s="957"/>
      <c r="C18" s="418">
        <v>3.5</v>
      </c>
      <c r="D18" s="419"/>
      <c r="E18" s="429" t="s">
        <v>14</v>
      </c>
      <c r="F18" s="421">
        <v>18323.872000000003</v>
      </c>
      <c r="G18" s="421">
        <v>4242138.83846875</v>
      </c>
      <c r="H18" s="422">
        <f t="shared" si="2"/>
        <v>32232.523929405739</v>
      </c>
      <c r="I18" s="423">
        <v>1</v>
      </c>
      <c r="J18" s="424">
        <f t="shared" si="1"/>
        <v>32232.523929405739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1012"/>
      <c r="B19" s="957"/>
      <c r="C19" s="418">
        <v>3.6</v>
      </c>
      <c r="D19" s="419"/>
      <c r="E19" s="429" t="s">
        <v>15</v>
      </c>
      <c r="F19" s="421">
        <v>2971.1065573770488</v>
      </c>
      <c r="G19" s="421">
        <v>604125</v>
      </c>
      <c r="H19" s="422">
        <f t="shared" si="2"/>
        <v>4951.8442622950815</v>
      </c>
      <c r="I19" s="423">
        <v>1</v>
      </c>
      <c r="J19" s="424">
        <f t="shared" si="1"/>
        <v>4951.8442622950815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65" customHeight="1" x14ac:dyDescent="0.35">
      <c r="A20" s="1012"/>
      <c r="B20" s="957"/>
      <c r="C20" s="418">
        <v>4</v>
      </c>
      <c r="D20" s="419"/>
      <c r="E20" s="420" t="s">
        <v>16</v>
      </c>
      <c r="F20" s="421"/>
      <c r="G20" s="421"/>
      <c r="H20" s="422">
        <f t="shared" si="2"/>
        <v>0</v>
      </c>
      <c r="I20" s="423"/>
      <c r="J20" s="424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1012"/>
      <c r="B21" s="957"/>
      <c r="C21" s="418">
        <v>4.0999999999999996</v>
      </c>
      <c r="D21" s="419"/>
      <c r="E21" s="430" t="s">
        <v>17</v>
      </c>
      <c r="F21" s="421">
        <v>9439.1003934688542</v>
      </c>
      <c r="G21" s="421">
        <v>1919283.746672</v>
      </c>
      <c r="H21" s="422">
        <f t="shared" si="2"/>
        <v>15731.833989114755</v>
      </c>
      <c r="I21" s="423">
        <v>1</v>
      </c>
      <c r="J21" s="424">
        <f t="shared" si="1"/>
        <v>15731.833989114755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1012"/>
      <c r="B22" s="957"/>
      <c r="C22" s="418">
        <v>4.2</v>
      </c>
      <c r="D22" s="419"/>
      <c r="E22" s="430" t="s">
        <v>18</v>
      </c>
      <c r="F22" s="421">
        <v>160464.7066889705</v>
      </c>
      <c r="G22" s="421">
        <v>32627823.693423998</v>
      </c>
      <c r="H22" s="422">
        <f t="shared" si="2"/>
        <v>267441.17781495082</v>
      </c>
      <c r="I22" s="423">
        <v>1</v>
      </c>
      <c r="J22" s="424">
        <f t="shared" si="1"/>
        <v>267441.17781495082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1012"/>
      <c r="B23" s="957"/>
      <c r="C23" s="418">
        <v>4.3</v>
      </c>
      <c r="D23" s="419"/>
      <c r="E23" s="430" t="s">
        <v>19</v>
      </c>
      <c r="F23" s="421">
        <v>18878.200786937708</v>
      </c>
      <c r="G23" s="421">
        <v>3838567.4933440001</v>
      </c>
      <c r="H23" s="422">
        <f t="shared" si="2"/>
        <v>31463.66797822951</v>
      </c>
      <c r="I23" s="423">
        <v>1</v>
      </c>
      <c r="J23" s="424">
        <f t="shared" si="1"/>
        <v>31463.66797822951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65" customHeight="1" x14ac:dyDescent="0.35">
      <c r="A24" s="1012"/>
      <c r="B24" s="957"/>
      <c r="C24" s="418">
        <v>5</v>
      </c>
      <c r="D24" s="419"/>
      <c r="E24" s="420" t="s">
        <v>20</v>
      </c>
      <c r="F24" s="421"/>
      <c r="G24" s="421"/>
      <c r="H24" s="422">
        <f t="shared" si="2"/>
        <v>0</v>
      </c>
      <c r="I24" s="423"/>
      <c r="J24" s="424">
        <f t="shared" si="1"/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1012"/>
      <c r="B25" s="957"/>
      <c r="C25" s="418">
        <v>5.0999999999999996</v>
      </c>
      <c r="D25" s="419"/>
      <c r="E25" s="430" t="s">
        <v>21</v>
      </c>
      <c r="F25" s="421">
        <v>44945.73004637508</v>
      </c>
      <c r="G25" s="421">
        <v>9138965.1094295997</v>
      </c>
      <c r="H25" s="422">
        <f t="shared" si="2"/>
        <v>74909.550077291802</v>
      </c>
      <c r="I25" s="423">
        <v>0.85</v>
      </c>
      <c r="J25" s="424">
        <f t="shared" si="1"/>
        <v>63673.117565698027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1012"/>
      <c r="B26" s="957"/>
      <c r="C26" s="418">
        <v>5.2</v>
      </c>
      <c r="D26" s="419"/>
      <c r="E26" s="430" t="s">
        <v>22</v>
      </c>
      <c r="F26" s="421">
        <v>104873.37010820852</v>
      </c>
      <c r="G26" s="421">
        <v>21324251.922002397</v>
      </c>
      <c r="H26" s="422">
        <f t="shared" si="2"/>
        <v>174788.95018034754</v>
      </c>
      <c r="I26" s="423">
        <v>0.85</v>
      </c>
      <c r="J26" s="424">
        <f t="shared" si="1"/>
        <v>148570.60765329542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6" customHeight="1" x14ac:dyDescent="0.35">
      <c r="A27" s="1012"/>
      <c r="B27" s="957"/>
      <c r="C27" s="418">
        <v>5.3</v>
      </c>
      <c r="D27" s="419"/>
      <c r="E27" s="430" t="s">
        <v>23</v>
      </c>
      <c r="F27" s="421">
        <v>119855.28012366689</v>
      </c>
      <c r="G27" s="421">
        <v>24370573.625145599</v>
      </c>
      <c r="H27" s="422">
        <f t="shared" si="2"/>
        <v>199758.80020611148</v>
      </c>
      <c r="I27" s="423">
        <v>0.85</v>
      </c>
      <c r="J27" s="424">
        <f t="shared" si="1"/>
        <v>169794.98017519477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" thickBot="1" x14ac:dyDescent="0.4">
      <c r="A28" s="1012"/>
      <c r="B28" s="957"/>
      <c r="C28" s="431">
        <v>5.4</v>
      </c>
      <c r="D28" s="432"/>
      <c r="E28" s="433" t="s">
        <v>24</v>
      </c>
      <c r="F28" s="434">
        <v>29963.820030916722</v>
      </c>
      <c r="G28" s="434">
        <v>6092643.4062863998</v>
      </c>
      <c r="H28" s="435">
        <f t="shared" si="2"/>
        <v>49939.700051527871</v>
      </c>
      <c r="I28" s="423">
        <v>0.85</v>
      </c>
      <c r="J28" s="424">
        <f t="shared" si="1"/>
        <v>42448.745043798692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65" customHeight="1" thickBot="1" x14ac:dyDescent="0.4">
      <c r="A29" s="1012"/>
      <c r="B29" s="957"/>
      <c r="C29" s="961" t="s">
        <v>582</v>
      </c>
      <c r="D29" s="962"/>
      <c r="E29" s="962"/>
      <c r="F29" s="436">
        <f>SUM(F4:F28)</f>
        <v>1314680.634652056</v>
      </c>
      <c r="G29" s="437">
        <f t="shared" ref="G29:J29" si="3">SUM(G4:G28)</f>
        <v>283003636.48112297</v>
      </c>
      <c r="H29" s="438">
        <f t="shared" si="3"/>
        <v>2242561.4100000006</v>
      </c>
      <c r="I29" s="439"/>
      <c r="J29" s="440">
        <f t="shared" si="3"/>
        <v>2129814.3414508668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65" customHeight="1" x14ac:dyDescent="0.35">
      <c r="A30" s="1012"/>
      <c r="B30" s="957"/>
      <c r="C30" s="963" t="s">
        <v>567</v>
      </c>
      <c r="D30" s="964"/>
      <c r="E30" s="964"/>
      <c r="F30" s="441"/>
      <c r="G30" s="442"/>
      <c r="H30" s="442"/>
      <c r="I30" s="423"/>
      <c r="J30" s="424">
        <f t="shared" si="1"/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1012"/>
      <c r="B31" s="957"/>
      <c r="C31" s="425">
        <v>1</v>
      </c>
      <c r="D31" s="426"/>
      <c r="E31" s="420" t="s">
        <v>29</v>
      </c>
      <c r="F31" s="421"/>
      <c r="G31" s="421"/>
      <c r="H31" s="443"/>
      <c r="I31" s="423"/>
      <c r="J31" s="424">
        <f t="shared" si="1"/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1012"/>
      <c r="B32" s="957"/>
      <c r="C32" s="444"/>
      <c r="D32" s="445"/>
      <c r="E32" s="430" t="s">
        <v>30</v>
      </c>
      <c r="F32" s="421"/>
      <c r="G32" s="421"/>
      <c r="H32" s="443"/>
      <c r="I32" s="423"/>
      <c r="J32" s="424">
        <f t="shared" si="1"/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6" customHeight="1" x14ac:dyDescent="0.35">
      <c r="A33" s="1012"/>
      <c r="B33" s="957"/>
      <c r="C33" s="444"/>
      <c r="D33" s="445"/>
      <c r="E33" s="430" t="s">
        <v>538</v>
      </c>
      <c r="F33" s="421">
        <v>224190.62639999998</v>
      </c>
      <c r="G33" s="421">
        <v>45585427.368000001</v>
      </c>
      <c r="H33" s="422">
        <v>373651.04399999999</v>
      </c>
      <c r="I33" s="446"/>
      <c r="J33" s="42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6" customHeight="1" x14ac:dyDescent="0.35">
      <c r="A34" s="1012"/>
      <c r="B34" s="957"/>
      <c r="C34" s="444"/>
      <c r="D34" s="445"/>
      <c r="E34" s="430" t="s">
        <v>539</v>
      </c>
      <c r="F34" s="421">
        <v>246328.29067672131</v>
      </c>
      <c r="G34" s="421">
        <v>50086752.437599994</v>
      </c>
      <c r="H34" s="422">
        <v>410547.1511278688</v>
      </c>
      <c r="I34" s="446"/>
      <c r="J34" s="42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6" customHeight="1" x14ac:dyDescent="0.35">
      <c r="A35" s="1012"/>
      <c r="B35" s="957"/>
      <c r="C35" s="444"/>
      <c r="D35" s="445"/>
      <c r="E35" s="430" t="s">
        <v>31</v>
      </c>
      <c r="F35" s="421">
        <v>0</v>
      </c>
      <c r="G35" s="421">
        <v>0</v>
      </c>
      <c r="H35" s="422">
        <v>0</v>
      </c>
      <c r="I35" s="446"/>
      <c r="J35" s="42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6" customHeight="1" x14ac:dyDescent="0.35">
      <c r="A36" s="1012"/>
      <c r="B36" s="957"/>
      <c r="C36" s="444"/>
      <c r="D36" s="445"/>
      <c r="E36" s="430" t="s">
        <v>32</v>
      </c>
      <c r="F36" s="421">
        <v>0</v>
      </c>
      <c r="G36" s="421">
        <v>0</v>
      </c>
      <c r="H36" s="422">
        <v>0</v>
      </c>
      <c r="I36" s="446"/>
      <c r="J36" s="42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6" customHeight="1" x14ac:dyDescent="0.35">
      <c r="A37" s="1012"/>
      <c r="B37" s="957"/>
      <c r="C37" s="444"/>
      <c r="D37" s="445"/>
      <c r="E37" s="430" t="s">
        <v>540</v>
      </c>
      <c r="F37" s="421">
        <v>572.79999999999995</v>
      </c>
      <c r="G37" s="421">
        <v>137472</v>
      </c>
      <c r="H37" s="422">
        <v>1023.5278688524591</v>
      </c>
      <c r="I37" s="446"/>
      <c r="J37" s="42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6" customHeight="1" x14ac:dyDescent="0.35">
      <c r="A38" s="1012"/>
      <c r="B38" s="957"/>
      <c r="C38" s="444"/>
      <c r="D38" s="445"/>
      <c r="E38" s="430" t="s">
        <v>541</v>
      </c>
      <c r="F38" s="421">
        <v>859.19999999999993</v>
      </c>
      <c r="G38" s="421">
        <v>206208</v>
      </c>
      <c r="H38" s="422">
        <v>1535.2918032786883</v>
      </c>
      <c r="I38" s="446"/>
      <c r="J38" s="42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5">
      <c r="A39" s="1012"/>
      <c r="B39" s="957"/>
      <c r="C39" s="425">
        <v>2</v>
      </c>
      <c r="D39" s="426"/>
      <c r="E39" s="420" t="s">
        <v>33</v>
      </c>
      <c r="F39" s="421"/>
      <c r="G39" s="421"/>
      <c r="H39" s="422">
        <v>0</v>
      </c>
      <c r="I39" s="423"/>
      <c r="J39" s="424">
        <f t="shared" si="1"/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43.5" x14ac:dyDescent="0.35">
      <c r="A40" s="1012"/>
      <c r="B40" s="957"/>
      <c r="C40" s="444"/>
      <c r="D40" s="445"/>
      <c r="E40" s="430" t="s">
        <v>34</v>
      </c>
      <c r="F40" s="421">
        <v>5705.0879999999997</v>
      </c>
      <c r="G40" s="421">
        <v>1160034.56</v>
      </c>
      <c r="H40" s="422">
        <v>9508.48</v>
      </c>
      <c r="I40" s="423">
        <v>1</v>
      </c>
      <c r="J40" s="424">
        <f t="shared" si="1"/>
        <v>9508.48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5">
      <c r="A41" s="1012"/>
      <c r="B41" s="957"/>
      <c r="C41" s="444">
        <v>3</v>
      </c>
      <c r="D41" s="445"/>
      <c r="E41" s="420" t="s">
        <v>35</v>
      </c>
      <c r="F41" s="421"/>
      <c r="G41" s="421"/>
      <c r="H41" s="422">
        <v>0</v>
      </c>
      <c r="I41" s="423"/>
      <c r="J41" s="424">
        <f t="shared" si="1"/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" thickBot="1" x14ac:dyDescent="0.4">
      <c r="A42" s="1012"/>
      <c r="B42" s="957"/>
      <c r="C42" s="447"/>
      <c r="D42" s="448"/>
      <c r="E42" s="433" t="s">
        <v>36</v>
      </c>
      <c r="F42" s="434">
        <v>278191.64711999998</v>
      </c>
      <c r="G42" s="434">
        <v>56565634.914399996</v>
      </c>
      <c r="H42" s="435">
        <v>463652.7452</v>
      </c>
      <c r="I42" s="446"/>
      <c r="J42" s="424">
        <f t="shared" si="1"/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65" customHeight="1" thickBot="1" x14ac:dyDescent="0.4">
      <c r="A43" s="1012"/>
      <c r="B43" s="957"/>
      <c r="C43" s="961" t="s">
        <v>583</v>
      </c>
      <c r="D43" s="962"/>
      <c r="E43" s="962"/>
      <c r="F43" s="437">
        <f>SUM(F31:F42)</f>
        <v>755847.65219672129</v>
      </c>
      <c r="G43" s="437">
        <f t="shared" ref="G43:J43" si="4">SUM(G31:G42)</f>
        <v>153741529.27999997</v>
      </c>
      <c r="H43" s="449">
        <f t="shared" si="4"/>
        <v>1259918.24</v>
      </c>
      <c r="I43" s="439"/>
      <c r="J43" s="438">
        <f t="shared" si="4"/>
        <v>9508.48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65" customHeight="1" x14ac:dyDescent="0.35">
      <c r="A44" s="1012"/>
      <c r="B44" s="957"/>
      <c r="C44" s="963" t="s">
        <v>38</v>
      </c>
      <c r="D44" s="964"/>
      <c r="E44" s="964"/>
      <c r="F44" s="441"/>
      <c r="G44" s="450"/>
      <c r="H44" s="451"/>
      <c r="I44" s="423"/>
      <c r="J44" s="424">
        <f t="shared" si="1"/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5">
      <c r="A45" s="1012"/>
      <c r="B45" s="957"/>
      <c r="C45" s="425">
        <v>1</v>
      </c>
      <c r="D45" s="426"/>
      <c r="E45" s="420" t="s">
        <v>39</v>
      </c>
      <c r="F45" s="421">
        <v>916214.19076688529</v>
      </c>
      <c r="G45" s="421">
        <v>214678934.56609997</v>
      </c>
      <c r="H45" s="422">
        <f>F45+G45/305</f>
        <v>1620079.5499999998</v>
      </c>
      <c r="I45" s="423">
        <v>1</v>
      </c>
      <c r="J45" s="424">
        <f t="shared" si="1"/>
        <v>1620079.5499999998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" thickBot="1" x14ac:dyDescent="0.4">
      <c r="A46" s="1012"/>
      <c r="B46" s="957"/>
      <c r="C46" s="452">
        <v>2</v>
      </c>
      <c r="D46" s="453"/>
      <c r="E46" s="454" t="s">
        <v>40</v>
      </c>
      <c r="F46" s="434">
        <v>182595.30742974635</v>
      </c>
      <c r="G46" s="434">
        <v>39707328.583927356</v>
      </c>
      <c r="H46" s="435">
        <f>F46+G46/305</f>
        <v>312783.26999999996</v>
      </c>
      <c r="I46" s="423">
        <v>0</v>
      </c>
      <c r="J46" s="424">
        <f t="shared" si="1"/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" thickBot="1" x14ac:dyDescent="0.4">
      <c r="A47" s="1012"/>
      <c r="B47" s="957"/>
      <c r="C47" s="961" t="s">
        <v>584</v>
      </c>
      <c r="D47" s="962"/>
      <c r="E47" s="962"/>
      <c r="F47" s="437">
        <f>SUM(F45:F46)</f>
        <v>1098809.4981966317</v>
      </c>
      <c r="G47" s="437">
        <f t="shared" ref="G47:J47" si="5">SUM(G45:G46)</f>
        <v>254386263.15002733</v>
      </c>
      <c r="H47" s="449">
        <f t="shared" si="5"/>
        <v>1932862.8199999998</v>
      </c>
      <c r="I47" s="439"/>
      <c r="J47" s="438">
        <f t="shared" si="5"/>
        <v>1620079.5499999998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" thickBot="1" x14ac:dyDescent="0.4">
      <c r="A48" s="1012"/>
      <c r="B48" s="957"/>
      <c r="C48" s="1193" t="s">
        <v>562</v>
      </c>
      <c r="D48" s="1194"/>
      <c r="E48" s="1195"/>
      <c r="F48" s="185">
        <f>F47+F43+F29</f>
        <v>3169337.7850454086</v>
      </c>
      <c r="G48" s="185">
        <f t="shared" ref="G48:J48" si="6">G47+G43+G29</f>
        <v>691131428.91115022</v>
      </c>
      <c r="H48" s="206">
        <f t="shared" si="6"/>
        <v>5435342.4700000007</v>
      </c>
      <c r="I48" s="247"/>
      <c r="J48" s="235">
        <f t="shared" si="6"/>
        <v>3759402.3714508666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65" customHeight="1" x14ac:dyDescent="0.35">
      <c r="A49" s="1012"/>
      <c r="B49" s="957"/>
      <c r="C49" s="1185" t="s">
        <v>42</v>
      </c>
      <c r="D49" s="1186"/>
      <c r="E49" s="1186"/>
      <c r="F49" s="1186"/>
      <c r="G49" s="1186"/>
      <c r="H49" s="1186"/>
      <c r="I49" s="199"/>
      <c r="J49" s="236">
        <f t="shared" si="1"/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65" customHeight="1" x14ac:dyDescent="0.35">
      <c r="A50" s="1012"/>
      <c r="B50" s="957"/>
      <c r="C50" s="455">
        <v>1</v>
      </c>
      <c r="D50" s="456"/>
      <c r="E50" s="457" t="s">
        <v>5</v>
      </c>
      <c r="F50" s="458"/>
      <c r="G50" s="458"/>
      <c r="H50" s="459"/>
      <c r="I50" s="460"/>
      <c r="J50" s="461">
        <f t="shared" si="1"/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35">
      <c r="A51" s="1012"/>
      <c r="B51" s="957"/>
      <c r="C51" s="455">
        <v>1.1000000000000001</v>
      </c>
      <c r="D51" s="456"/>
      <c r="E51" s="462" t="s">
        <v>0</v>
      </c>
      <c r="F51" s="458">
        <v>0</v>
      </c>
      <c r="G51" s="458">
        <v>7670312.416773702</v>
      </c>
      <c r="H51" s="459">
        <f t="shared" ref="H51:H74" si="7">F51+G51/305</f>
        <v>25148.565300897382</v>
      </c>
      <c r="I51" s="460">
        <v>0.6</v>
      </c>
      <c r="J51" s="461">
        <f t="shared" si="1"/>
        <v>15089.139180538428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35">
      <c r="A52" s="1012"/>
      <c r="B52" s="957"/>
      <c r="C52" s="455">
        <v>1.2</v>
      </c>
      <c r="D52" s="456"/>
      <c r="E52" s="462" t="s">
        <v>1</v>
      </c>
      <c r="F52" s="458">
        <v>0</v>
      </c>
      <c r="G52" s="458">
        <v>1811461.6305814292</v>
      </c>
      <c r="H52" s="459">
        <f t="shared" si="7"/>
        <v>5939.2184609227188</v>
      </c>
      <c r="I52" s="460">
        <v>0.6</v>
      </c>
      <c r="J52" s="461">
        <f t="shared" si="1"/>
        <v>3563.531076553631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29" x14ac:dyDescent="0.35">
      <c r="A53" s="1012"/>
      <c r="B53" s="957"/>
      <c r="C53" s="455">
        <v>1.3</v>
      </c>
      <c r="D53" s="456"/>
      <c r="E53" s="462" t="s">
        <v>2</v>
      </c>
      <c r="F53" s="458">
        <v>0</v>
      </c>
      <c r="G53" s="458">
        <v>10186029.710060647</v>
      </c>
      <c r="H53" s="459">
        <f t="shared" si="7"/>
        <v>33396.818721510317</v>
      </c>
      <c r="I53" s="460">
        <v>0.6</v>
      </c>
      <c r="J53" s="461">
        <f t="shared" si="1"/>
        <v>20038.09123290619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35">
      <c r="A54" s="1012"/>
      <c r="B54" s="957"/>
      <c r="C54" s="455">
        <v>1.4</v>
      </c>
      <c r="D54" s="456"/>
      <c r="E54" s="462" t="s">
        <v>3</v>
      </c>
      <c r="F54" s="458">
        <v>0</v>
      </c>
      <c r="G54" s="458">
        <v>4067309.4083852265</v>
      </c>
      <c r="H54" s="459">
        <f t="shared" si="7"/>
        <v>13335.44068323025</v>
      </c>
      <c r="I54" s="460">
        <v>0.6</v>
      </c>
      <c r="J54" s="461">
        <f t="shared" si="1"/>
        <v>8001.2644099381496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35">
      <c r="A55" s="1012"/>
      <c r="B55" s="957"/>
      <c r="C55" s="455">
        <v>1.5</v>
      </c>
      <c r="D55" s="456"/>
      <c r="E55" s="463" t="s">
        <v>4</v>
      </c>
      <c r="F55" s="458">
        <v>0</v>
      </c>
      <c r="G55" s="458">
        <v>19329602.99526082</v>
      </c>
      <c r="H55" s="459">
        <f t="shared" si="7"/>
        <v>63375.747525445309</v>
      </c>
      <c r="I55" s="460">
        <v>0.6</v>
      </c>
      <c r="J55" s="461">
        <f t="shared" si="1"/>
        <v>38025.448515267184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65" customHeight="1" x14ac:dyDescent="0.35">
      <c r="A56" s="1012"/>
      <c r="B56" s="957"/>
      <c r="C56" s="464">
        <v>2</v>
      </c>
      <c r="D56" s="465"/>
      <c r="E56" s="466" t="s">
        <v>6</v>
      </c>
      <c r="F56" s="458">
        <v>34888.89</v>
      </c>
      <c r="G56" s="458">
        <v>7117333.5600000005</v>
      </c>
      <c r="H56" s="459">
        <f t="shared" si="7"/>
        <v>58224.409868852461</v>
      </c>
      <c r="I56" s="460">
        <v>0.6</v>
      </c>
      <c r="J56" s="461">
        <f t="shared" si="1"/>
        <v>34934.645921311472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65" customHeight="1" x14ac:dyDescent="0.35">
      <c r="A57" s="1012"/>
      <c r="B57" s="957"/>
      <c r="C57" s="467">
        <v>3</v>
      </c>
      <c r="D57" s="468"/>
      <c r="E57" s="466" t="s">
        <v>7</v>
      </c>
      <c r="F57" s="458"/>
      <c r="G57" s="458"/>
      <c r="H57" s="459">
        <f t="shared" si="7"/>
        <v>0</v>
      </c>
      <c r="I57" s="460"/>
      <c r="J57" s="461">
        <f t="shared" si="1"/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35">
      <c r="A58" s="1012"/>
      <c r="B58" s="957"/>
      <c r="C58" s="467">
        <v>3.1</v>
      </c>
      <c r="D58" s="468"/>
      <c r="E58" s="469" t="s">
        <v>8</v>
      </c>
      <c r="F58" s="458">
        <v>192891.94897497812</v>
      </c>
      <c r="G58" s="458">
        <v>39349895.665300258</v>
      </c>
      <c r="H58" s="459">
        <f t="shared" si="7"/>
        <v>321908.00033661828</v>
      </c>
      <c r="I58" s="460">
        <v>1</v>
      </c>
      <c r="J58" s="461">
        <f t="shared" si="1"/>
        <v>321908.00033661828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35">
      <c r="A59" s="1012"/>
      <c r="B59" s="957"/>
      <c r="C59" s="467"/>
      <c r="D59" s="468"/>
      <c r="E59" s="469" t="s">
        <v>9</v>
      </c>
      <c r="F59" s="458">
        <v>192891.94897497812</v>
      </c>
      <c r="G59" s="458">
        <v>39349895.665300258</v>
      </c>
      <c r="H59" s="459">
        <f t="shared" si="7"/>
        <v>321908.00033661828</v>
      </c>
      <c r="I59" s="460">
        <v>1</v>
      </c>
      <c r="J59" s="461">
        <f t="shared" si="1"/>
        <v>321908.00033661828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35">
      <c r="A60" s="1012"/>
      <c r="B60" s="957"/>
      <c r="C60" s="467">
        <v>3.2</v>
      </c>
      <c r="D60" s="468"/>
      <c r="E60" s="469" t="s">
        <v>10</v>
      </c>
      <c r="F60" s="458">
        <v>521677.80747928144</v>
      </c>
      <c r="G60" s="458">
        <v>64881676.117740825</v>
      </c>
      <c r="H60" s="459">
        <f t="shared" si="7"/>
        <v>734404.61442269397</v>
      </c>
      <c r="I60" s="460">
        <v>1</v>
      </c>
      <c r="J60" s="461">
        <f t="shared" si="1"/>
        <v>734404.61442269397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35">
      <c r="A61" s="1012"/>
      <c r="B61" s="957"/>
      <c r="C61" s="467"/>
      <c r="D61" s="468"/>
      <c r="E61" s="469" t="s">
        <v>11</v>
      </c>
      <c r="F61" s="458">
        <v>521677.80747928144</v>
      </c>
      <c r="G61" s="458">
        <v>64881676.117740825</v>
      </c>
      <c r="H61" s="459">
        <f t="shared" si="7"/>
        <v>734404.61442269397</v>
      </c>
      <c r="I61" s="460">
        <v>1</v>
      </c>
      <c r="J61" s="461">
        <f t="shared" si="1"/>
        <v>734404.61442269397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35">
      <c r="A62" s="1012"/>
      <c r="B62" s="957"/>
      <c r="C62" s="467">
        <v>3.3</v>
      </c>
      <c r="D62" s="468"/>
      <c r="E62" s="469" t="s">
        <v>12</v>
      </c>
      <c r="F62" s="458">
        <v>5281.1621837463408</v>
      </c>
      <c r="G62" s="458">
        <v>1073836.3106950899</v>
      </c>
      <c r="H62" s="459">
        <f t="shared" si="7"/>
        <v>8801.9369729105692</v>
      </c>
      <c r="I62" s="460">
        <v>1</v>
      </c>
      <c r="J62" s="461">
        <f t="shared" si="1"/>
        <v>8801.9369729105692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35">
      <c r="A63" s="1012"/>
      <c r="B63" s="957"/>
      <c r="C63" s="467">
        <v>3.4</v>
      </c>
      <c r="D63" s="468"/>
      <c r="E63" s="469" t="s">
        <v>13</v>
      </c>
      <c r="F63" s="458">
        <v>2136.1860000000001</v>
      </c>
      <c r="G63" s="458">
        <v>930800</v>
      </c>
      <c r="H63" s="459">
        <f t="shared" si="7"/>
        <v>5187.9892786885248</v>
      </c>
      <c r="I63" s="460">
        <v>1</v>
      </c>
      <c r="J63" s="461">
        <f t="shared" si="1"/>
        <v>5187.9892786885248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35">
      <c r="A64" s="1012"/>
      <c r="B64" s="957"/>
      <c r="C64" s="467">
        <v>3.5</v>
      </c>
      <c r="D64" s="468"/>
      <c r="E64" s="469" t="s">
        <v>14</v>
      </c>
      <c r="F64" s="458"/>
      <c r="G64" s="458"/>
      <c r="H64" s="459">
        <f t="shared" si="7"/>
        <v>0</v>
      </c>
      <c r="I64" s="460">
        <v>1</v>
      </c>
      <c r="J64" s="461">
        <f t="shared" si="1"/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35">
      <c r="A65" s="1012"/>
      <c r="B65" s="957"/>
      <c r="C65" s="467">
        <v>3.6</v>
      </c>
      <c r="D65" s="468"/>
      <c r="E65" s="469" t="s">
        <v>15</v>
      </c>
      <c r="F65" s="458">
        <v>5460.8938524590167</v>
      </c>
      <c r="G65" s="458">
        <v>1110381.75</v>
      </c>
      <c r="H65" s="459">
        <f t="shared" si="7"/>
        <v>9101.489754098362</v>
      </c>
      <c r="I65" s="460">
        <v>1</v>
      </c>
      <c r="J65" s="461">
        <f t="shared" si="1"/>
        <v>9101.489754098362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65" customHeight="1" x14ac:dyDescent="0.35">
      <c r="A66" s="1012"/>
      <c r="B66" s="957"/>
      <c r="C66" s="470">
        <v>4</v>
      </c>
      <c r="D66" s="471"/>
      <c r="E66" s="466" t="s">
        <v>16</v>
      </c>
      <c r="F66" s="458"/>
      <c r="G66" s="458"/>
      <c r="H66" s="459">
        <f t="shared" si="7"/>
        <v>0</v>
      </c>
      <c r="I66" s="460"/>
      <c r="J66" s="461">
        <f t="shared" si="1"/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35">
      <c r="A67" s="1012"/>
      <c r="B67" s="957"/>
      <c r="C67" s="467">
        <v>4.0999999999999996</v>
      </c>
      <c r="D67" s="468"/>
      <c r="E67" s="457" t="s">
        <v>17</v>
      </c>
      <c r="F67" s="458">
        <v>18878.200786937708</v>
      </c>
      <c r="G67" s="458">
        <v>3838567.4933440001</v>
      </c>
      <c r="H67" s="459">
        <f t="shared" si="7"/>
        <v>31463.66797822951</v>
      </c>
      <c r="I67" s="460">
        <v>1</v>
      </c>
      <c r="J67" s="461">
        <f t="shared" si="1"/>
        <v>31463.66797822951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35">
      <c r="A68" s="1012"/>
      <c r="B68" s="957"/>
      <c r="C68" s="467">
        <v>4.2</v>
      </c>
      <c r="D68" s="468"/>
      <c r="E68" s="457" t="s">
        <v>18</v>
      </c>
      <c r="F68" s="458">
        <v>320929.413377941</v>
      </c>
      <c r="G68" s="458">
        <v>65255647.386847995</v>
      </c>
      <c r="H68" s="459">
        <f t="shared" si="7"/>
        <v>534882.35562990163</v>
      </c>
      <c r="I68" s="460">
        <v>1</v>
      </c>
      <c r="J68" s="461">
        <f t="shared" si="1"/>
        <v>534882.35562990163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35">
      <c r="A69" s="1012"/>
      <c r="B69" s="957"/>
      <c r="C69" s="467">
        <v>4.3</v>
      </c>
      <c r="D69" s="468"/>
      <c r="E69" s="457" t="s">
        <v>19</v>
      </c>
      <c r="F69" s="458">
        <v>37756.401573875417</v>
      </c>
      <c r="G69" s="458">
        <v>7677134.9866880002</v>
      </c>
      <c r="H69" s="459">
        <f t="shared" si="7"/>
        <v>62927.335956459021</v>
      </c>
      <c r="I69" s="460">
        <v>1</v>
      </c>
      <c r="J69" s="461">
        <f t="shared" ref="J69:J132" si="8">I69*H69</f>
        <v>62927.335956459021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65" customHeight="1" x14ac:dyDescent="0.35">
      <c r="A70" s="1012"/>
      <c r="B70" s="957"/>
      <c r="C70" s="470">
        <v>5</v>
      </c>
      <c r="D70" s="471"/>
      <c r="E70" s="466" t="s">
        <v>20</v>
      </c>
      <c r="F70" s="458"/>
      <c r="G70" s="458"/>
      <c r="H70" s="459">
        <f t="shared" si="7"/>
        <v>0</v>
      </c>
      <c r="I70" s="460"/>
      <c r="J70" s="461">
        <f t="shared" si="8"/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35">
      <c r="A71" s="1012"/>
      <c r="B71" s="957"/>
      <c r="C71" s="467">
        <v>5.0999999999999996</v>
      </c>
      <c r="D71" s="468"/>
      <c r="E71" s="457" t="s">
        <v>21</v>
      </c>
      <c r="F71" s="458">
        <v>76570.903291520648</v>
      </c>
      <c r="G71" s="458">
        <v>15569417.002609201</v>
      </c>
      <c r="H71" s="459">
        <f t="shared" si="7"/>
        <v>127618.17215253442</v>
      </c>
      <c r="I71" s="460">
        <v>0.7</v>
      </c>
      <c r="J71" s="461">
        <f t="shared" si="8"/>
        <v>89332.720506774087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35">
      <c r="A72" s="1012"/>
      <c r="B72" s="957"/>
      <c r="C72" s="467">
        <v>5.2</v>
      </c>
      <c r="D72" s="468"/>
      <c r="E72" s="457" t="s">
        <v>22</v>
      </c>
      <c r="F72" s="458">
        <v>178665.44101354817</v>
      </c>
      <c r="G72" s="458">
        <v>36328639.672754802</v>
      </c>
      <c r="H72" s="459">
        <f t="shared" si="7"/>
        <v>297775.73502258031</v>
      </c>
      <c r="I72" s="460">
        <v>0.7</v>
      </c>
      <c r="J72" s="461">
        <f t="shared" si="8"/>
        <v>208443.01451580619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35">
      <c r="A73" s="1012"/>
      <c r="B73" s="957"/>
      <c r="C73" s="467">
        <v>5.3</v>
      </c>
      <c r="D73" s="468"/>
      <c r="E73" s="457" t="s">
        <v>23</v>
      </c>
      <c r="F73" s="458">
        <v>204189.07544405505</v>
      </c>
      <c r="G73" s="458">
        <v>41518445.340291202</v>
      </c>
      <c r="H73" s="459">
        <f t="shared" si="7"/>
        <v>340315.12574009178</v>
      </c>
      <c r="I73" s="460">
        <v>0.7</v>
      </c>
      <c r="J73" s="461">
        <f t="shared" si="8"/>
        <v>238220.58801806424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" thickBot="1" x14ac:dyDescent="0.4">
      <c r="A74" s="1012"/>
      <c r="B74" s="957"/>
      <c r="C74" s="472">
        <v>5.4</v>
      </c>
      <c r="D74" s="473"/>
      <c r="E74" s="474" t="s">
        <v>24</v>
      </c>
      <c r="F74" s="475">
        <v>51047.268861013763</v>
      </c>
      <c r="G74" s="475">
        <v>10379611.335072801</v>
      </c>
      <c r="H74" s="476">
        <f t="shared" si="7"/>
        <v>85078.781435022946</v>
      </c>
      <c r="I74" s="460">
        <v>0.7</v>
      </c>
      <c r="J74" s="461">
        <f t="shared" si="8"/>
        <v>59555.14700451606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" thickBot="1" x14ac:dyDescent="0.4">
      <c r="A75" s="1012"/>
      <c r="B75" s="957"/>
      <c r="C75" s="1196" t="s">
        <v>585</v>
      </c>
      <c r="D75" s="1197"/>
      <c r="E75" s="1197"/>
      <c r="F75" s="477">
        <f>SUM(F50:F74)</f>
        <v>2364943.3492936166</v>
      </c>
      <c r="G75" s="477">
        <f t="shared" ref="G75:J75" si="9">SUM(G50:G74)</f>
        <v>442327674.56544709</v>
      </c>
      <c r="H75" s="478">
        <f t="shared" si="9"/>
        <v>3815198.0200000005</v>
      </c>
      <c r="I75" s="479"/>
      <c r="J75" s="480">
        <f t="shared" si="9"/>
        <v>3480193.5954705877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65" customHeight="1" x14ac:dyDescent="0.35">
      <c r="A76" s="1012"/>
      <c r="B76" s="957"/>
      <c r="C76" s="1187" t="s">
        <v>568</v>
      </c>
      <c r="D76" s="1188"/>
      <c r="E76" s="1189"/>
      <c r="F76" s="481"/>
      <c r="G76" s="481"/>
      <c r="H76" s="482"/>
      <c r="I76" s="460"/>
      <c r="J76" s="46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65" customHeight="1" x14ac:dyDescent="0.35">
      <c r="A77" s="1012"/>
      <c r="B77" s="957"/>
      <c r="C77" s="467">
        <v>1</v>
      </c>
      <c r="D77" s="468"/>
      <c r="E77" s="483" t="s">
        <v>29</v>
      </c>
      <c r="F77" s="484"/>
      <c r="G77" s="484"/>
      <c r="H77" s="485"/>
      <c r="I77" s="460"/>
      <c r="J77" s="46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35">
      <c r="A78" s="1012"/>
      <c r="B78" s="957"/>
      <c r="C78" s="467"/>
      <c r="D78" s="468"/>
      <c r="E78" s="457" t="s">
        <v>30</v>
      </c>
      <c r="F78" s="458"/>
      <c r="G78" s="458"/>
      <c r="H78" s="486"/>
      <c r="I78" s="460"/>
      <c r="J78" s="46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58" x14ac:dyDescent="0.35">
      <c r="A79" s="1012"/>
      <c r="B79" s="957"/>
      <c r="C79" s="467"/>
      <c r="D79" s="468"/>
      <c r="E79" s="457" t="s">
        <v>542</v>
      </c>
      <c r="F79" s="458">
        <v>224190.62639999998</v>
      </c>
      <c r="G79" s="458">
        <v>45585427.368000001</v>
      </c>
      <c r="H79" s="459">
        <v>373651.04399999999</v>
      </c>
      <c r="I79" s="487"/>
      <c r="J79" s="46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29" x14ac:dyDescent="0.35">
      <c r="A80" s="1012"/>
      <c r="B80" s="957"/>
      <c r="C80" s="467"/>
      <c r="D80" s="468"/>
      <c r="E80" s="457" t="s">
        <v>31</v>
      </c>
      <c r="F80" s="458">
        <v>0</v>
      </c>
      <c r="G80" s="458">
        <v>0</v>
      </c>
      <c r="H80" s="459">
        <v>0</v>
      </c>
      <c r="I80" s="487"/>
      <c r="J80" s="46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29" x14ac:dyDescent="0.35">
      <c r="A81" s="1012"/>
      <c r="B81" s="957"/>
      <c r="C81" s="467"/>
      <c r="D81" s="468"/>
      <c r="E81" s="457" t="s">
        <v>543</v>
      </c>
      <c r="F81" s="458">
        <v>410547.15112786886</v>
      </c>
      <c r="G81" s="458">
        <v>83477920.729333326</v>
      </c>
      <c r="H81" s="459">
        <v>684245.25187978148</v>
      </c>
      <c r="I81" s="487"/>
      <c r="J81" s="46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35">
      <c r="A82" s="1012"/>
      <c r="B82" s="957"/>
      <c r="C82" s="467"/>
      <c r="D82" s="468"/>
      <c r="E82" s="457" t="s">
        <v>32</v>
      </c>
      <c r="F82" s="458">
        <v>0</v>
      </c>
      <c r="G82" s="458">
        <v>0</v>
      </c>
      <c r="H82" s="459">
        <v>0</v>
      </c>
      <c r="I82" s="487"/>
      <c r="J82" s="46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29" x14ac:dyDescent="0.35">
      <c r="A83" s="1012"/>
      <c r="B83" s="957"/>
      <c r="C83" s="467"/>
      <c r="D83" s="468"/>
      <c r="E83" s="457" t="s">
        <v>544</v>
      </c>
      <c r="F83" s="458">
        <v>572.79999999999995</v>
      </c>
      <c r="G83" s="458">
        <v>137472</v>
      </c>
      <c r="H83" s="459">
        <v>1023.5278688524591</v>
      </c>
      <c r="I83" s="487"/>
      <c r="J83" s="46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43.5" customHeight="1" x14ac:dyDescent="0.35">
      <c r="A84" s="1012"/>
      <c r="B84" s="957"/>
      <c r="C84" s="467"/>
      <c r="D84" s="468"/>
      <c r="E84" s="457" t="s">
        <v>541</v>
      </c>
      <c r="F84" s="458">
        <v>859.19999999999993</v>
      </c>
      <c r="G84" s="458">
        <v>206208</v>
      </c>
      <c r="H84" s="459">
        <v>1535.2918032786883</v>
      </c>
      <c r="I84" s="487"/>
      <c r="J84" s="46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35">
      <c r="A85" s="1012"/>
      <c r="B85" s="957"/>
      <c r="C85" s="467"/>
      <c r="D85" s="468"/>
      <c r="E85" s="457"/>
      <c r="F85" s="458"/>
      <c r="G85" s="458"/>
      <c r="H85" s="459">
        <v>0</v>
      </c>
      <c r="I85" s="487"/>
      <c r="J85" s="46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35">
      <c r="A86" s="1012"/>
      <c r="B86" s="957"/>
      <c r="C86" s="488">
        <v>3</v>
      </c>
      <c r="D86" s="489"/>
      <c r="E86" s="457" t="s">
        <v>33</v>
      </c>
      <c r="F86" s="458"/>
      <c r="G86" s="458"/>
      <c r="H86" s="459">
        <v>0</v>
      </c>
      <c r="I86" s="487"/>
      <c r="J86" s="46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43.5" x14ac:dyDescent="0.35">
      <c r="A87" s="1012"/>
      <c r="B87" s="957"/>
      <c r="C87" s="467"/>
      <c r="D87" s="468"/>
      <c r="E87" s="457" t="s">
        <v>34</v>
      </c>
      <c r="F87" s="458">
        <v>5705.0879999999997</v>
      </c>
      <c r="G87" s="458">
        <v>1160034.56</v>
      </c>
      <c r="H87" s="459">
        <v>9508.48</v>
      </c>
      <c r="I87" s="460">
        <v>1</v>
      </c>
      <c r="J87" s="461">
        <f>I87*H87</f>
        <v>9508.48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65" customHeight="1" x14ac:dyDescent="0.35">
      <c r="A88" s="1012"/>
      <c r="B88" s="957"/>
      <c r="C88" s="488">
        <v>3</v>
      </c>
      <c r="D88" s="489"/>
      <c r="E88" s="466" t="s">
        <v>35</v>
      </c>
      <c r="F88" s="458"/>
      <c r="G88" s="458"/>
      <c r="H88" s="459">
        <v>0</v>
      </c>
      <c r="I88" s="460"/>
      <c r="J88" s="46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" thickBot="1" x14ac:dyDescent="0.4">
      <c r="A89" s="1012"/>
      <c r="B89" s="957"/>
      <c r="C89" s="472"/>
      <c r="D89" s="473"/>
      <c r="E89" s="474" t="s">
        <v>36</v>
      </c>
      <c r="F89" s="475">
        <v>296948.40266885242</v>
      </c>
      <c r="G89" s="475">
        <v>60379508.542666666</v>
      </c>
      <c r="H89" s="476">
        <v>494914.00444808742</v>
      </c>
      <c r="I89" s="487">
        <v>0</v>
      </c>
      <c r="J89" s="46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65" customHeight="1" thickBot="1" x14ac:dyDescent="0.4">
      <c r="A90" s="1012"/>
      <c r="B90" s="957"/>
      <c r="C90" s="1190" t="s">
        <v>586</v>
      </c>
      <c r="D90" s="1191"/>
      <c r="E90" s="1192"/>
      <c r="F90" s="490">
        <f>SUM(F78:F89)</f>
        <v>938823.26819672133</v>
      </c>
      <c r="G90" s="490">
        <f t="shared" ref="G90:J90" si="10">SUM(G78:G89)</f>
        <v>190946571.19999999</v>
      </c>
      <c r="H90" s="491">
        <f t="shared" si="10"/>
        <v>1564877.6</v>
      </c>
      <c r="I90" s="479"/>
      <c r="J90" s="492">
        <f t="shared" si="10"/>
        <v>9508.48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" customHeight="1" thickBot="1" x14ac:dyDescent="0.4">
      <c r="A91" s="1012"/>
      <c r="B91" s="957"/>
      <c r="C91" s="1193" t="s">
        <v>563</v>
      </c>
      <c r="D91" s="1194"/>
      <c r="E91" s="1195"/>
      <c r="F91" s="185">
        <f>F90+F75</f>
        <v>3303766.6174903382</v>
      </c>
      <c r="G91" s="185">
        <f t="shared" ref="G91:J91" si="11">G90+G75</f>
        <v>633274245.76544714</v>
      </c>
      <c r="H91" s="206">
        <f t="shared" si="11"/>
        <v>5380075.620000001</v>
      </c>
      <c r="I91" s="247"/>
      <c r="J91" s="237">
        <f t="shared" si="11"/>
        <v>3489702.0754705877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65" customHeight="1" thickBot="1" x14ac:dyDescent="0.4">
      <c r="A92" s="1012"/>
      <c r="B92" s="958"/>
      <c r="C92" s="1165" t="s">
        <v>41</v>
      </c>
      <c r="D92" s="1166"/>
      <c r="E92" s="1167"/>
      <c r="F92" s="33">
        <f>F91+F48</f>
        <v>6473104.4025357468</v>
      </c>
      <c r="G92" s="33">
        <f t="shared" ref="G92:J92" si="12">G91+G48</f>
        <v>1324405674.6765974</v>
      </c>
      <c r="H92" s="208">
        <f>H91+H48</f>
        <v>10815418.090000002</v>
      </c>
      <c r="I92" s="247"/>
      <c r="J92" s="238">
        <f t="shared" si="12"/>
        <v>7249104.4469214547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6.65" customHeight="1" thickBot="1" x14ac:dyDescent="0.4">
      <c r="A93" s="1012"/>
      <c r="C93" s="74"/>
      <c r="D93" s="74"/>
      <c r="F93" s="74"/>
      <c r="G93" s="74"/>
      <c r="H93" s="74"/>
      <c r="I93" s="20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35">
      <c r="A94" s="1012"/>
      <c r="B94" s="998" t="s">
        <v>565</v>
      </c>
      <c r="C94" s="119" t="s">
        <v>96</v>
      </c>
      <c r="D94" s="120"/>
      <c r="E94" s="121"/>
      <c r="F94" s="121"/>
      <c r="G94" s="121"/>
      <c r="H94" s="209"/>
      <c r="I94" s="199"/>
      <c r="J94" s="236">
        <f t="shared" si="8"/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35">
      <c r="A95" s="1012"/>
      <c r="B95" s="999"/>
      <c r="C95" s="25">
        <v>1</v>
      </c>
      <c r="D95" s="54"/>
      <c r="E95" s="15" t="s">
        <v>95</v>
      </c>
      <c r="F95" s="17"/>
      <c r="G95" s="17"/>
      <c r="H95" s="23"/>
      <c r="I95" s="200"/>
      <c r="J95" s="233">
        <f t="shared" si="8"/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35">
      <c r="A96" s="1012"/>
      <c r="B96" s="999"/>
      <c r="C96" s="111">
        <v>1</v>
      </c>
      <c r="D96" s="112"/>
      <c r="E96" s="77" t="s">
        <v>56</v>
      </c>
      <c r="F96" s="12"/>
      <c r="G96" s="12"/>
      <c r="H96" s="210"/>
      <c r="I96" s="200"/>
      <c r="J96" s="233">
        <f t="shared" si="8"/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58" x14ac:dyDescent="0.35">
      <c r="A97" s="1012"/>
      <c r="B97" s="999"/>
      <c r="C97" s="27" t="s">
        <v>44</v>
      </c>
      <c r="D97" s="55"/>
      <c r="E97" s="5" t="s">
        <v>45</v>
      </c>
      <c r="F97" s="12">
        <v>310875.12</v>
      </c>
      <c r="G97" s="12">
        <v>63211274.399999999</v>
      </c>
      <c r="H97" s="210">
        <v>518125.19999999995</v>
      </c>
      <c r="I97" s="316"/>
      <c r="J97" s="2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16" x14ac:dyDescent="0.35">
      <c r="A98" s="1012"/>
      <c r="B98" s="999"/>
      <c r="C98" s="27" t="s">
        <v>46</v>
      </c>
      <c r="D98" s="55"/>
      <c r="E98" s="5" t="s">
        <v>47</v>
      </c>
      <c r="F98" s="12">
        <v>145200</v>
      </c>
      <c r="G98" s="12">
        <v>29524000</v>
      </c>
      <c r="H98" s="210">
        <v>242000</v>
      </c>
      <c r="I98" s="316"/>
      <c r="J98" s="2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87" x14ac:dyDescent="0.35">
      <c r="A99" s="1012"/>
      <c r="B99" s="999"/>
      <c r="C99" s="27" t="s">
        <v>48</v>
      </c>
      <c r="D99" s="55"/>
      <c r="E99" s="5" t="s">
        <v>49</v>
      </c>
      <c r="F99" s="12">
        <v>477000</v>
      </c>
      <c r="G99" s="12">
        <v>96990000</v>
      </c>
      <c r="H99" s="210">
        <v>795000</v>
      </c>
      <c r="I99" s="316"/>
      <c r="J99" s="2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35">
      <c r="A100" s="1012"/>
      <c r="B100" s="999"/>
      <c r="C100" s="27" t="s">
        <v>50</v>
      </c>
      <c r="D100" s="55"/>
      <c r="E100" s="5" t="s">
        <v>51</v>
      </c>
      <c r="F100" s="12">
        <v>180000</v>
      </c>
      <c r="G100" s="12">
        <v>36600000</v>
      </c>
      <c r="H100" s="210">
        <v>300000</v>
      </c>
      <c r="I100" s="316"/>
      <c r="J100" s="2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29" x14ac:dyDescent="0.35">
      <c r="A101" s="1012"/>
      <c r="B101" s="999"/>
      <c r="C101" s="27" t="s">
        <v>52</v>
      </c>
      <c r="D101" s="55"/>
      <c r="E101" s="5" t="s">
        <v>53</v>
      </c>
      <c r="F101" s="12">
        <v>180000</v>
      </c>
      <c r="G101" s="12">
        <v>36600000</v>
      </c>
      <c r="H101" s="210">
        <v>300000</v>
      </c>
      <c r="I101" s="316"/>
      <c r="J101" s="2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29" x14ac:dyDescent="0.35">
      <c r="A102" s="1012"/>
      <c r="B102" s="999"/>
      <c r="C102" s="27" t="s">
        <v>54</v>
      </c>
      <c r="D102" s="55"/>
      <c r="E102" s="5" t="s">
        <v>55</v>
      </c>
      <c r="F102" s="12">
        <v>72000</v>
      </c>
      <c r="G102" s="12">
        <v>14640000</v>
      </c>
      <c r="H102" s="210">
        <v>120000</v>
      </c>
      <c r="I102" s="316"/>
      <c r="J102" s="2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35">
      <c r="A103" s="1012"/>
      <c r="B103" s="999"/>
      <c r="C103" s="111"/>
      <c r="D103" s="112"/>
      <c r="E103" s="7" t="s">
        <v>57</v>
      </c>
      <c r="F103" s="20">
        <f>SUM(F97:F102)</f>
        <v>1365075.12</v>
      </c>
      <c r="G103" s="20">
        <f t="shared" ref="G103:J103" si="13">SUM(G97:G102)</f>
        <v>277565274.39999998</v>
      </c>
      <c r="H103" s="211">
        <f t="shared" si="13"/>
        <v>2275125.2000000002</v>
      </c>
      <c r="I103" s="200"/>
      <c r="J103" s="239">
        <f t="shared" si="13"/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29" x14ac:dyDescent="0.35">
      <c r="A104" s="1012"/>
      <c r="B104" s="999"/>
      <c r="C104" s="25">
        <v>1.2</v>
      </c>
      <c r="D104" s="54"/>
      <c r="E104" s="5" t="s">
        <v>58</v>
      </c>
      <c r="F104" s="12"/>
      <c r="G104" s="12"/>
      <c r="H104" s="210"/>
      <c r="I104" s="200"/>
      <c r="J104" s="233">
        <f t="shared" si="8"/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65.150000000000006" customHeight="1" x14ac:dyDescent="0.35">
      <c r="A105" s="1012"/>
      <c r="B105" s="999"/>
      <c r="C105" s="27" t="s">
        <v>67</v>
      </c>
      <c r="D105" s="55"/>
      <c r="E105" s="9" t="s">
        <v>59</v>
      </c>
      <c r="F105" s="21">
        <v>362687.63999999996</v>
      </c>
      <c r="G105" s="21">
        <v>73746486.799999997</v>
      </c>
      <c r="H105" s="212">
        <v>604479.39999999991</v>
      </c>
      <c r="I105" s="200"/>
      <c r="J105" s="2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87" x14ac:dyDescent="0.35">
      <c r="A106" s="1012"/>
      <c r="B106" s="999"/>
      <c r="C106" s="27" t="s">
        <v>68</v>
      </c>
      <c r="D106" s="55"/>
      <c r="E106" s="5" t="s">
        <v>49</v>
      </c>
      <c r="F106" s="21">
        <v>556500</v>
      </c>
      <c r="G106" s="21">
        <v>113155000</v>
      </c>
      <c r="H106" s="212">
        <v>927500</v>
      </c>
      <c r="I106" s="200"/>
      <c r="J106" s="2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35">
      <c r="A107" s="1012"/>
      <c r="B107" s="999"/>
      <c r="C107" s="27" t="s">
        <v>68</v>
      </c>
      <c r="D107" s="55"/>
      <c r="E107" s="5" t="s">
        <v>51</v>
      </c>
      <c r="F107" s="21">
        <v>210000</v>
      </c>
      <c r="G107" s="21">
        <v>42700000</v>
      </c>
      <c r="H107" s="212">
        <v>350000</v>
      </c>
      <c r="I107" s="200"/>
      <c r="J107" s="2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29" x14ac:dyDescent="0.35">
      <c r="A108" s="1012"/>
      <c r="B108" s="999"/>
      <c r="C108" s="27" t="s">
        <v>69</v>
      </c>
      <c r="D108" s="55"/>
      <c r="E108" s="5" t="s">
        <v>53</v>
      </c>
      <c r="F108" s="21">
        <v>210000</v>
      </c>
      <c r="G108" s="21">
        <v>42700000</v>
      </c>
      <c r="H108" s="212">
        <v>350000</v>
      </c>
      <c r="I108" s="200"/>
      <c r="J108" s="2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29" x14ac:dyDescent="0.35">
      <c r="A109" s="1012"/>
      <c r="B109" s="999"/>
      <c r="C109" s="27" t="s">
        <v>68</v>
      </c>
      <c r="D109" s="55"/>
      <c r="E109" s="5" t="s">
        <v>60</v>
      </c>
      <c r="F109" s="21">
        <v>0</v>
      </c>
      <c r="G109" s="21">
        <v>0</v>
      </c>
      <c r="H109" s="212">
        <v>0</v>
      </c>
      <c r="I109" s="200"/>
      <c r="J109" s="2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35">
      <c r="A110" s="1012"/>
      <c r="B110" s="999"/>
      <c r="C110" s="27" t="s">
        <v>70</v>
      </c>
      <c r="D110" s="55"/>
      <c r="E110" s="122" t="s">
        <v>61</v>
      </c>
      <c r="F110" s="21">
        <v>20064.239999999998</v>
      </c>
      <c r="G110" s="21">
        <v>4079728.8</v>
      </c>
      <c r="H110" s="212">
        <v>33440.399999999994</v>
      </c>
      <c r="I110" s="200"/>
      <c r="J110" s="2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72.5" x14ac:dyDescent="0.35">
      <c r="A111" s="1012"/>
      <c r="B111" s="999"/>
      <c r="C111" s="27" t="s">
        <v>71</v>
      </c>
      <c r="D111" s="55"/>
      <c r="E111" s="122" t="s">
        <v>62</v>
      </c>
      <c r="F111" s="21">
        <v>20064.239999999998</v>
      </c>
      <c r="G111" s="21">
        <v>4079728.8</v>
      </c>
      <c r="H111" s="212">
        <v>33440.399999999994</v>
      </c>
      <c r="I111" s="200"/>
      <c r="J111" s="2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29" x14ac:dyDescent="0.35">
      <c r="A112" s="1012"/>
      <c r="B112" s="999"/>
      <c r="C112" s="27" t="s">
        <v>72</v>
      </c>
      <c r="D112" s="55"/>
      <c r="E112" s="122" t="s">
        <v>63</v>
      </c>
      <c r="F112" s="21">
        <v>20064.239999999998</v>
      </c>
      <c r="G112" s="21">
        <v>4079728.8</v>
      </c>
      <c r="H112" s="212">
        <v>33440.399999999994</v>
      </c>
      <c r="I112" s="200"/>
      <c r="J112" s="2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29" x14ac:dyDescent="0.35">
      <c r="A113" s="1012"/>
      <c r="B113" s="999"/>
      <c r="C113" s="27" t="s">
        <v>73</v>
      </c>
      <c r="D113" s="55"/>
      <c r="E113" s="122" t="s">
        <v>64</v>
      </c>
      <c r="F113" s="21">
        <v>20064.239999999998</v>
      </c>
      <c r="G113" s="21">
        <v>4079728.8</v>
      </c>
      <c r="H113" s="212">
        <v>33440.399999999994</v>
      </c>
      <c r="I113" s="200"/>
      <c r="J113" s="2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29" x14ac:dyDescent="0.35">
      <c r="A114" s="1012"/>
      <c r="B114" s="999"/>
      <c r="C114" s="28" t="s">
        <v>74</v>
      </c>
      <c r="D114" s="56"/>
      <c r="E114" s="10" t="s">
        <v>65</v>
      </c>
      <c r="F114" s="21">
        <v>20064.239999999998</v>
      </c>
      <c r="G114" s="21">
        <v>4079728.8</v>
      </c>
      <c r="H114" s="212">
        <v>33440.399999999994</v>
      </c>
      <c r="I114" s="200"/>
      <c r="J114" s="2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29" x14ac:dyDescent="0.35">
      <c r="A115" s="1012"/>
      <c r="B115" s="999"/>
      <c r="C115" s="27" t="s">
        <v>69</v>
      </c>
      <c r="D115" s="55"/>
      <c r="E115" s="5" t="s">
        <v>66</v>
      </c>
      <c r="F115" s="21">
        <v>84000</v>
      </c>
      <c r="G115" s="21">
        <v>17080000</v>
      </c>
      <c r="H115" s="212">
        <v>140000</v>
      </c>
      <c r="I115" s="200"/>
      <c r="J115" s="2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35">
      <c r="A116" s="1012"/>
      <c r="B116" s="999"/>
      <c r="C116" s="111"/>
      <c r="D116" s="112"/>
      <c r="E116" s="7" t="s">
        <v>75</v>
      </c>
      <c r="F116" s="20">
        <f>SUM(F105:F115)</f>
        <v>1523508.8399999999</v>
      </c>
      <c r="G116" s="20">
        <f t="shared" ref="G116:J116" si="14">SUM(G105:G115)</f>
        <v>309780130.80000007</v>
      </c>
      <c r="H116" s="211">
        <f t="shared" si="14"/>
        <v>2539181.3999999994</v>
      </c>
      <c r="I116" s="200"/>
      <c r="J116" s="239">
        <f t="shared" si="14"/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35">
      <c r="A117" s="1012"/>
      <c r="B117" s="999"/>
      <c r="C117" s="25">
        <v>1.3</v>
      </c>
      <c r="D117" s="54"/>
      <c r="E117" s="15" t="s">
        <v>76</v>
      </c>
      <c r="F117" s="22"/>
      <c r="G117" s="22"/>
      <c r="H117" s="213"/>
      <c r="I117" s="200"/>
      <c r="J117" s="233">
        <f t="shared" si="8"/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61.5" customHeight="1" x14ac:dyDescent="0.35">
      <c r="A118" s="1012"/>
      <c r="B118" s="999"/>
      <c r="C118" s="29" t="s">
        <v>77</v>
      </c>
      <c r="D118" s="57"/>
      <c r="E118" s="9" t="s">
        <v>78</v>
      </c>
      <c r="F118" s="21">
        <v>227975.08799999999</v>
      </c>
      <c r="G118" s="21">
        <v>46354934.560000002</v>
      </c>
      <c r="H118" s="212">
        <v>379958.48</v>
      </c>
      <c r="I118" s="200"/>
      <c r="J118" s="233">
        <f t="shared" si="8"/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16" x14ac:dyDescent="0.35">
      <c r="A119" s="1012"/>
      <c r="B119" s="999"/>
      <c r="C119" s="29"/>
      <c r="D119" s="57"/>
      <c r="E119" s="5" t="s">
        <v>47</v>
      </c>
      <c r="F119" s="21">
        <v>145200</v>
      </c>
      <c r="G119" s="21">
        <v>29524000</v>
      </c>
      <c r="H119" s="212">
        <v>242000</v>
      </c>
      <c r="I119" s="200"/>
      <c r="J119" s="233">
        <f t="shared" si="8"/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87" x14ac:dyDescent="0.35">
      <c r="A120" s="1012"/>
      <c r="B120" s="999"/>
      <c r="C120" s="29"/>
      <c r="D120" s="57"/>
      <c r="E120" s="5" t="s">
        <v>49</v>
      </c>
      <c r="F120" s="21">
        <v>349800</v>
      </c>
      <c r="G120" s="21">
        <v>71126000</v>
      </c>
      <c r="H120" s="212">
        <v>583000</v>
      </c>
      <c r="I120" s="200"/>
      <c r="J120" s="233">
        <f t="shared" si="8"/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35">
      <c r="A121" s="1012"/>
      <c r="B121" s="999"/>
      <c r="C121" s="29" t="s">
        <v>79</v>
      </c>
      <c r="D121" s="57"/>
      <c r="E121" s="5" t="s">
        <v>51</v>
      </c>
      <c r="F121" s="21">
        <v>132000</v>
      </c>
      <c r="G121" s="21">
        <v>26840000</v>
      </c>
      <c r="H121" s="212">
        <v>220000</v>
      </c>
      <c r="I121" s="200"/>
      <c r="J121" s="233">
        <f t="shared" si="8"/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29" x14ac:dyDescent="0.35">
      <c r="A122" s="1012"/>
      <c r="B122" s="999"/>
      <c r="C122" s="29" t="s">
        <v>80</v>
      </c>
      <c r="D122" s="57"/>
      <c r="E122" s="5" t="s">
        <v>53</v>
      </c>
      <c r="F122" s="21">
        <v>132000</v>
      </c>
      <c r="G122" s="21">
        <v>26840000</v>
      </c>
      <c r="H122" s="212">
        <v>220000</v>
      </c>
      <c r="I122" s="200"/>
      <c r="J122" s="233">
        <f t="shared" si="8"/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29" x14ac:dyDescent="0.35">
      <c r="A123" s="1012"/>
      <c r="B123" s="999"/>
      <c r="C123" s="29" t="s">
        <v>81</v>
      </c>
      <c r="D123" s="57"/>
      <c r="E123" s="5" t="s">
        <v>82</v>
      </c>
      <c r="F123" s="21">
        <v>52800</v>
      </c>
      <c r="G123" s="21">
        <v>10736000</v>
      </c>
      <c r="H123" s="212">
        <v>88000</v>
      </c>
      <c r="I123" s="200"/>
      <c r="J123" s="233">
        <f t="shared" si="8"/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35">
      <c r="A124" s="1012"/>
      <c r="B124" s="999"/>
      <c r="C124" s="30"/>
      <c r="D124" s="58"/>
      <c r="E124" s="7" t="s">
        <v>57</v>
      </c>
      <c r="F124" s="20">
        <f>SUM(F118:F123)</f>
        <v>1039775.088</v>
      </c>
      <c r="G124" s="20">
        <f t="shared" ref="G124:J124" si="15">SUM(G118:G123)</f>
        <v>211420934.56</v>
      </c>
      <c r="H124" s="211">
        <f t="shared" si="15"/>
        <v>1732958.48</v>
      </c>
      <c r="I124" s="200"/>
      <c r="J124" s="239">
        <f t="shared" si="15"/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35">
      <c r="A125" s="1012"/>
      <c r="B125" s="999"/>
      <c r="C125" s="25">
        <v>1.4</v>
      </c>
      <c r="D125" s="54"/>
      <c r="E125" s="15" t="s">
        <v>83</v>
      </c>
      <c r="F125" s="152"/>
      <c r="G125" s="152"/>
      <c r="H125" s="214"/>
      <c r="I125" s="200"/>
      <c r="J125" s="233">
        <f t="shared" si="8"/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54" customHeight="1" x14ac:dyDescent="0.35">
      <c r="A126" s="1012"/>
      <c r="B126" s="999"/>
      <c r="C126" s="29" t="s">
        <v>84</v>
      </c>
      <c r="D126" s="57"/>
      <c r="E126" s="9" t="s">
        <v>85</v>
      </c>
      <c r="F126" s="12">
        <v>186525.07199999999</v>
      </c>
      <c r="G126" s="12">
        <v>37926764.640000001</v>
      </c>
      <c r="H126" s="210">
        <v>310875.12</v>
      </c>
      <c r="I126" s="200"/>
      <c r="J126" s="233">
        <f t="shared" si="8"/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87" x14ac:dyDescent="0.35">
      <c r="A127" s="1012"/>
      <c r="B127" s="999"/>
      <c r="C127" s="29"/>
      <c r="D127" s="57"/>
      <c r="E127" s="5" t="s">
        <v>49</v>
      </c>
      <c r="F127" s="12">
        <v>286200</v>
      </c>
      <c r="G127" s="12">
        <v>58194000</v>
      </c>
      <c r="H127" s="210">
        <v>477000</v>
      </c>
      <c r="I127" s="200"/>
      <c r="J127" s="233">
        <f t="shared" si="8"/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35">
      <c r="A128" s="1012"/>
      <c r="B128" s="999"/>
      <c r="C128" s="29" t="s">
        <v>86</v>
      </c>
      <c r="D128" s="57"/>
      <c r="E128" s="5" t="s">
        <v>51</v>
      </c>
      <c r="F128" s="12">
        <v>108000</v>
      </c>
      <c r="G128" s="12">
        <v>21960000</v>
      </c>
      <c r="H128" s="210">
        <v>180000</v>
      </c>
      <c r="I128" s="200"/>
      <c r="J128" s="233">
        <f t="shared" si="8"/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29" x14ac:dyDescent="0.35">
      <c r="A129" s="1012"/>
      <c r="B129" s="999"/>
      <c r="C129" s="29" t="s">
        <v>87</v>
      </c>
      <c r="D129" s="57"/>
      <c r="E129" s="5" t="s">
        <v>53</v>
      </c>
      <c r="F129" s="12">
        <v>108000</v>
      </c>
      <c r="G129" s="12">
        <v>21960000</v>
      </c>
      <c r="H129" s="210">
        <v>180000</v>
      </c>
      <c r="I129" s="200"/>
      <c r="J129" s="233">
        <f t="shared" si="8"/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29" x14ac:dyDescent="0.35">
      <c r="A130" s="1012"/>
      <c r="B130" s="999"/>
      <c r="C130" s="29" t="s">
        <v>88</v>
      </c>
      <c r="D130" s="57"/>
      <c r="E130" s="5" t="s">
        <v>60</v>
      </c>
      <c r="F130" s="12">
        <v>0</v>
      </c>
      <c r="G130" s="12">
        <v>0</v>
      </c>
      <c r="H130" s="210">
        <v>0</v>
      </c>
      <c r="I130" s="200"/>
      <c r="J130" s="233">
        <f t="shared" si="8"/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35">
      <c r="A131" s="1012"/>
      <c r="B131" s="999"/>
      <c r="C131" s="29" t="s">
        <v>89</v>
      </c>
      <c r="D131" s="57"/>
      <c r="E131" s="123" t="s">
        <v>61</v>
      </c>
      <c r="F131" s="12">
        <v>10318.751999999999</v>
      </c>
      <c r="G131" s="12">
        <v>2098146.2399999998</v>
      </c>
      <c r="H131" s="210">
        <v>17197.919999999998</v>
      </c>
      <c r="I131" s="200"/>
      <c r="J131" s="233">
        <f t="shared" si="8"/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72.5" x14ac:dyDescent="0.35">
      <c r="A132" s="1012"/>
      <c r="B132" s="999"/>
      <c r="C132" s="29" t="s">
        <v>90</v>
      </c>
      <c r="D132" s="57"/>
      <c r="E132" s="123" t="s">
        <v>62</v>
      </c>
      <c r="F132" s="12">
        <v>10318.751999999999</v>
      </c>
      <c r="G132" s="12">
        <v>2098146.2399999998</v>
      </c>
      <c r="H132" s="210">
        <v>17197.919999999998</v>
      </c>
      <c r="I132" s="200"/>
      <c r="J132" s="233">
        <f t="shared" si="8"/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29" x14ac:dyDescent="0.35">
      <c r="A133" s="1012"/>
      <c r="B133" s="999"/>
      <c r="C133" s="29" t="s">
        <v>91</v>
      </c>
      <c r="D133" s="57"/>
      <c r="E133" s="123" t="s">
        <v>63</v>
      </c>
      <c r="F133" s="12">
        <v>10318.751999999999</v>
      </c>
      <c r="G133" s="12">
        <v>2098146.2399999998</v>
      </c>
      <c r="H133" s="210">
        <v>17197.919999999998</v>
      </c>
      <c r="I133" s="200"/>
      <c r="J133" s="233">
        <f t="shared" ref="J133:J198" si="16">I133*H133</f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29" x14ac:dyDescent="0.35">
      <c r="A134" s="1012"/>
      <c r="B134" s="999"/>
      <c r="C134" s="29" t="s">
        <v>92</v>
      </c>
      <c r="D134" s="57"/>
      <c r="E134" s="123" t="s">
        <v>64</v>
      </c>
      <c r="F134" s="12">
        <v>10318.751999999999</v>
      </c>
      <c r="G134" s="12">
        <v>2098146.2399999998</v>
      </c>
      <c r="H134" s="210">
        <v>17197.919999999998</v>
      </c>
      <c r="I134" s="200"/>
      <c r="J134" s="233">
        <f t="shared" si="16"/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29" x14ac:dyDescent="0.35">
      <c r="A135" s="1012"/>
      <c r="B135" s="999"/>
      <c r="C135" s="29" t="s">
        <v>93</v>
      </c>
      <c r="D135" s="57"/>
      <c r="E135" s="123" t="s">
        <v>65</v>
      </c>
      <c r="F135" s="12">
        <v>10318.751999999999</v>
      </c>
      <c r="G135" s="12">
        <v>2098146.2399999998</v>
      </c>
      <c r="H135" s="210">
        <v>17197.919999999998</v>
      </c>
      <c r="I135" s="200"/>
      <c r="J135" s="233">
        <f t="shared" si="16"/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29" x14ac:dyDescent="0.35">
      <c r="A136" s="1012"/>
      <c r="B136" s="999"/>
      <c r="C136" s="29" t="s">
        <v>94</v>
      </c>
      <c r="D136" s="57"/>
      <c r="E136" s="5" t="s">
        <v>66</v>
      </c>
      <c r="F136" s="12">
        <v>43200</v>
      </c>
      <c r="G136" s="12">
        <v>8784000</v>
      </c>
      <c r="H136" s="210">
        <v>72000</v>
      </c>
      <c r="I136" s="200"/>
      <c r="J136" s="233">
        <f t="shared" si="16"/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" thickBot="1" x14ac:dyDescent="0.4">
      <c r="A137" s="1012"/>
      <c r="B137" s="999"/>
      <c r="C137" s="190"/>
      <c r="D137" s="191"/>
      <c r="E137" s="192" t="s">
        <v>57</v>
      </c>
      <c r="F137" s="186">
        <f>SUM(F126:F136)</f>
        <v>783518.83199999982</v>
      </c>
      <c r="G137" s="186">
        <f t="shared" ref="G137" si="17">SUM(G126:G136)</f>
        <v>159315495.84000003</v>
      </c>
      <c r="H137" s="215">
        <f>SUM(H126:H136)</f>
        <v>1305864.7199999997</v>
      </c>
      <c r="I137" s="200"/>
      <c r="J137" s="240">
        <f>SUM(J126:J136)</f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" thickBot="1" x14ac:dyDescent="0.4">
      <c r="A138" s="1012"/>
      <c r="B138" s="999"/>
      <c r="C138" s="1001" t="s">
        <v>564</v>
      </c>
      <c r="D138" s="1002"/>
      <c r="E138" s="1002"/>
      <c r="F138" s="188">
        <f>F137+F124+F116+F103</f>
        <v>4711877.88</v>
      </c>
      <c r="G138" s="189">
        <f t="shared" ref="G138:J138" si="18">G137+G124+G116+G103</f>
        <v>958081835.60000002</v>
      </c>
      <c r="H138" s="216">
        <f t="shared" si="18"/>
        <v>7853129.7999999998</v>
      </c>
      <c r="I138" s="248">
        <f t="shared" si="18"/>
        <v>0</v>
      </c>
      <c r="J138" s="241">
        <f t="shared" si="18"/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35">
      <c r="A139" s="1012"/>
      <c r="B139" s="999"/>
      <c r="C139" s="193" t="s">
        <v>118</v>
      </c>
      <c r="D139" s="194"/>
      <c r="E139" s="187"/>
      <c r="F139" s="187"/>
      <c r="G139" s="187"/>
      <c r="H139" s="217"/>
      <c r="I139" s="200"/>
      <c r="J139" s="233">
        <f t="shared" si="16"/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29" x14ac:dyDescent="0.35">
      <c r="A140" s="1012"/>
      <c r="B140" s="999"/>
      <c r="C140" s="25">
        <v>3.1</v>
      </c>
      <c r="D140" s="54"/>
      <c r="E140" s="15" t="s">
        <v>117</v>
      </c>
      <c r="F140" s="17"/>
      <c r="G140" s="17"/>
      <c r="H140" s="23"/>
      <c r="I140" s="200"/>
      <c r="J140" s="233">
        <f t="shared" si="16"/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58" x14ac:dyDescent="0.35">
      <c r="A141" s="1012"/>
      <c r="B141" s="999"/>
      <c r="C141" s="4" t="s">
        <v>97</v>
      </c>
      <c r="D141" s="59"/>
      <c r="E141" s="5" t="s">
        <v>98</v>
      </c>
      <c r="F141" s="12">
        <v>310875.12</v>
      </c>
      <c r="G141" s="12">
        <v>63211274.399999999</v>
      </c>
      <c r="H141" s="210">
        <v>518125.19999999995</v>
      </c>
      <c r="I141" s="200"/>
      <c r="J141" s="233">
        <f t="shared" si="16"/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58" x14ac:dyDescent="0.35">
      <c r="A142" s="1012"/>
      <c r="B142" s="999"/>
      <c r="C142" s="4" t="s">
        <v>99</v>
      </c>
      <c r="D142" s="59"/>
      <c r="E142" s="5" t="s">
        <v>100</v>
      </c>
      <c r="F142" s="12">
        <v>128400</v>
      </c>
      <c r="G142" s="12">
        <v>26108000</v>
      </c>
      <c r="H142" s="210">
        <v>214000</v>
      </c>
      <c r="I142" s="200"/>
      <c r="J142" s="233">
        <f t="shared" si="16"/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29" x14ac:dyDescent="0.35">
      <c r="A143" s="1012"/>
      <c r="B143" s="999"/>
      <c r="C143" s="4" t="s">
        <v>101</v>
      </c>
      <c r="D143" s="59"/>
      <c r="E143" s="5" t="s">
        <v>102</v>
      </c>
      <c r="F143" s="12">
        <v>417600</v>
      </c>
      <c r="G143" s="12">
        <v>84912000</v>
      </c>
      <c r="H143" s="210">
        <v>696000</v>
      </c>
      <c r="I143" s="200"/>
      <c r="J143" s="233">
        <f t="shared" si="16"/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35">
      <c r="A144" s="1012"/>
      <c r="B144" s="999"/>
      <c r="C144" s="4" t="s">
        <v>103</v>
      </c>
      <c r="D144" s="59"/>
      <c r="E144" s="5" t="s">
        <v>51</v>
      </c>
      <c r="F144" s="12">
        <v>180000</v>
      </c>
      <c r="G144" s="12">
        <v>36600000</v>
      </c>
      <c r="H144" s="210">
        <v>300000</v>
      </c>
      <c r="I144" s="200"/>
      <c r="J144" s="233">
        <f t="shared" si="16"/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29" x14ac:dyDescent="0.35">
      <c r="A145" s="1012"/>
      <c r="B145" s="999"/>
      <c r="C145" s="4" t="s">
        <v>104</v>
      </c>
      <c r="D145" s="59"/>
      <c r="E145" s="5" t="s">
        <v>53</v>
      </c>
      <c r="F145" s="12">
        <v>180000</v>
      </c>
      <c r="G145" s="12">
        <v>36600000</v>
      </c>
      <c r="H145" s="210">
        <v>300000</v>
      </c>
      <c r="I145" s="200"/>
      <c r="J145" s="233">
        <f t="shared" si="16"/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29" x14ac:dyDescent="0.35">
      <c r="A146" s="1012"/>
      <c r="B146" s="999"/>
      <c r="C146" s="4" t="s">
        <v>105</v>
      </c>
      <c r="D146" s="59"/>
      <c r="E146" s="5" t="s">
        <v>55</v>
      </c>
      <c r="F146" s="12">
        <v>72000</v>
      </c>
      <c r="G146" s="12">
        <v>14640000</v>
      </c>
      <c r="H146" s="210">
        <v>120000</v>
      </c>
      <c r="I146" s="200"/>
      <c r="J146" s="233">
        <f t="shared" si="16"/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35">
      <c r="A147" s="1012"/>
      <c r="B147" s="999"/>
      <c r="C147" s="4"/>
      <c r="D147" s="59"/>
      <c r="E147" s="7" t="s">
        <v>106</v>
      </c>
      <c r="F147" s="20">
        <f>SUM(F141:F146)</f>
        <v>1288875.1200000001</v>
      </c>
      <c r="G147" s="20">
        <f t="shared" ref="G147:J147" si="19">SUM(G141:G146)</f>
        <v>262071274.40000001</v>
      </c>
      <c r="H147" s="211">
        <f t="shared" si="19"/>
        <v>2148125.2000000002</v>
      </c>
      <c r="I147" s="200"/>
      <c r="J147" s="234">
        <f t="shared" si="19"/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35">
      <c r="A148" s="1012"/>
      <c r="B148" s="999"/>
      <c r="C148" s="8">
        <v>3.2</v>
      </c>
      <c r="D148" s="60"/>
      <c r="E148" s="15" t="s">
        <v>107</v>
      </c>
      <c r="F148" s="152"/>
      <c r="G148" s="152"/>
      <c r="H148" s="214"/>
      <c r="I148" s="200"/>
      <c r="J148" s="233">
        <f t="shared" si="16"/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72.5" x14ac:dyDescent="0.35">
      <c r="A149" s="1012"/>
      <c r="B149" s="999"/>
      <c r="C149" s="16" t="s">
        <v>108</v>
      </c>
      <c r="D149" s="61"/>
      <c r="E149" s="9" t="s">
        <v>109</v>
      </c>
      <c r="F149" s="12">
        <v>227975.08799999999</v>
      </c>
      <c r="G149" s="12">
        <v>46354934.560000002</v>
      </c>
      <c r="H149" s="210">
        <v>379958.48</v>
      </c>
      <c r="I149" s="200"/>
      <c r="J149" s="233">
        <f t="shared" si="16"/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58" x14ac:dyDescent="0.35">
      <c r="A150" s="1012"/>
      <c r="B150" s="999"/>
      <c r="C150" s="16" t="s">
        <v>110</v>
      </c>
      <c r="D150" s="61"/>
      <c r="E150" s="5" t="s">
        <v>111</v>
      </c>
      <c r="F150" s="12">
        <v>128400</v>
      </c>
      <c r="G150" s="12">
        <v>26108000</v>
      </c>
      <c r="H150" s="210">
        <v>214000</v>
      </c>
      <c r="I150" s="200"/>
      <c r="J150" s="233">
        <f t="shared" si="16"/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43.5" x14ac:dyDescent="0.35">
      <c r="A151" s="1012"/>
      <c r="B151" s="999"/>
      <c r="C151" s="16" t="s">
        <v>112</v>
      </c>
      <c r="D151" s="61"/>
      <c r="E151" s="5" t="s">
        <v>113</v>
      </c>
      <c r="F151" s="12">
        <v>306240</v>
      </c>
      <c r="G151" s="12">
        <v>62268800</v>
      </c>
      <c r="H151" s="210">
        <v>510400</v>
      </c>
      <c r="I151" s="200"/>
      <c r="J151" s="233">
        <f t="shared" si="16"/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35">
      <c r="A152" s="1012"/>
      <c r="B152" s="999"/>
      <c r="C152" s="16" t="s">
        <v>114</v>
      </c>
      <c r="D152" s="61"/>
      <c r="E152" s="5" t="s">
        <v>51</v>
      </c>
      <c r="F152" s="12">
        <v>132000</v>
      </c>
      <c r="G152" s="12">
        <v>26840000</v>
      </c>
      <c r="H152" s="210">
        <v>220000</v>
      </c>
      <c r="I152" s="200"/>
      <c r="J152" s="233">
        <f t="shared" si="16"/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29" x14ac:dyDescent="0.35">
      <c r="A153" s="1012"/>
      <c r="B153" s="999"/>
      <c r="C153" s="16" t="s">
        <v>115</v>
      </c>
      <c r="D153" s="61"/>
      <c r="E153" s="5" t="s">
        <v>53</v>
      </c>
      <c r="F153" s="12">
        <v>132000</v>
      </c>
      <c r="G153" s="12">
        <v>26840000</v>
      </c>
      <c r="H153" s="210">
        <v>220000</v>
      </c>
      <c r="I153" s="200"/>
      <c r="J153" s="233">
        <f t="shared" si="16"/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29" x14ac:dyDescent="0.35">
      <c r="A154" s="1012"/>
      <c r="B154" s="999"/>
      <c r="C154" s="16" t="s">
        <v>116</v>
      </c>
      <c r="D154" s="61"/>
      <c r="E154" s="5" t="s">
        <v>82</v>
      </c>
      <c r="F154" s="12">
        <v>52800</v>
      </c>
      <c r="G154" s="12">
        <v>10736000</v>
      </c>
      <c r="H154" s="210">
        <v>88000</v>
      </c>
      <c r="I154" s="200"/>
      <c r="J154" s="233">
        <f t="shared" si="16"/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" thickBot="1" x14ac:dyDescent="0.4">
      <c r="A155" s="1012"/>
      <c r="B155" s="999"/>
      <c r="C155" s="31"/>
      <c r="D155" s="62"/>
      <c r="E155" s="32" t="s">
        <v>106</v>
      </c>
      <c r="F155" s="202">
        <f>SUM(F148:F154)</f>
        <v>979415.08799999999</v>
      </c>
      <c r="G155" s="202">
        <f t="shared" ref="G155:J155" si="20">SUM(G148:G154)</f>
        <v>199147734.56</v>
      </c>
      <c r="H155" s="218">
        <f t="shared" si="20"/>
        <v>1632358.48</v>
      </c>
      <c r="I155" s="200"/>
      <c r="J155" s="242">
        <f t="shared" si="20"/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" thickBot="1" x14ac:dyDescent="0.4">
      <c r="A156" s="1012"/>
      <c r="B156" s="999"/>
      <c r="C156" s="1009" t="s">
        <v>118</v>
      </c>
      <c r="D156" s="1010"/>
      <c r="E156" s="1011"/>
      <c r="F156" s="36">
        <f>F155+F147</f>
        <v>2268290.2080000001</v>
      </c>
      <c r="G156" s="36">
        <f t="shared" ref="G156:J156" si="21">G155+G147</f>
        <v>461219008.96000004</v>
      </c>
      <c r="H156" s="219">
        <f t="shared" si="21"/>
        <v>3780483.68</v>
      </c>
      <c r="I156" s="200"/>
      <c r="J156" s="243">
        <f t="shared" si="21"/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" thickBot="1" x14ac:dyDescent="0.4">
      <c r="A157" s="1012"/>
      <c r="B157" s="999"/>
      <c r="C157" s="1156" t="s">
        <v>130</v>
      </c>
      <c r="D157" s="1157"/>
      <c r="E157" s="1158"/>
      <c r="F157" s="195">
        <f>F156+F138</f>
        <v>6980168.0879999995</v>
      </c>
      <c r="G157" s="195">
        <f t="shared" ref="G157:J157" si="22">G156+G138</f>
        <v>1419300844.5599999</v>
      </c>
      <c r="H157" s="195">
        <f t="shared" si="22"/>
        <v>11633613.48</v>
      </c>
      <c r="I157" s="200"/>
      <c r="J157" s="196">
        <f t="shared" si="22"/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" thickBot="1" x14ac:dyDescent="0.4">
      <c r="A158" s="1012"/>
      <c r="B158" s="999"/>
      <c r="C158" s="124"/>
      <c r="D158" s="125"/>
      <c r="E158" s="82"/>
      <c r="F158" s="19"/>
      <c r="G158" s="19"/>
      <c r="H158" s="19"/>
      <c r="I158" s="200"/>
      <c r="J158" s="233">
        <f t="shared" si="16"/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8" customHeight="1" x14ac:dyDescent="0.35">
      <c r="A159" s="1012"/>
      <c r="B159" s="999"/>
      <c r="C159" s="126"/>
      <c r="D159" s="127"/>
      <c r="E159" s="64" t="s">
        <v>119</v>
      </c>
      <c r="F159" s="35"/>
      <c r="G159" s="35"/>
      <c r="H159" s="220"/>
      <c r="I159" s="200"/>
      <c r="J159" s="233">
        <f t="shared" si="16"/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35">
      <c r="A160" s="1012"/>
      <c r="B160" s="999"/>
      <c r="C160" s="128">
        <v>1</v>
      </c>
      <c r="D160" s="129"/>
      <c r="E160" s="130" t="s">
        <v>120</v>
      </c>
      <c r="F160" s="11"/>
      <c r="G160" s="11"/>
      <c r="H160" s="221"/>
      <c r="I160" s="200"/>
      <c r="J160" s="233">
        <f t="shared" si="16"/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" thickBot="1" x14ac:dyDescent="0.4">
      <c r="A161" s="1012"/>
      <c r="B161" s="999"/>
      <c r="C161" s="128">
        <v>2</v>
      </c>
      <c r="D161" s="129"/>
      <c r="E161" s="130" t="s">
        <v>121</v>
      </c>
      <c r="F161" s="11">
        <v>355816.43437704921</v>
      </c>
      <c r="G161" s="11">
        <v>10408657.414999988</v>
      </c>
      <c r="H161" s="221">
        <f>F161+G161/305</f>
        <v>389943.18</v>
      </c>
      <c r="I161" s="200">
        <v>0.5</v>
      </c>
      <c r="J161" s="233">
        <f t="shared" si="16"/>
        <v>194971.59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8" customHeight="1" x14ac:dyDescent="0.35">
      <c r="A162" s="1012"/>
      <c r="B162" s="999"/>
      <c r="C162" s="126"/>
      <c r="D162" s="127"/>
      <c r="E162" s="64" t="s">
        <v>122</v>
      </c>
      <c r="F162" s="35"/>
      <c r="G162" s="35"/>
      <c r="H162" s="220"/>
      <c r="I162" s="200"/>
      <c r="J162" s="233">
        <f t="shared" si="16"/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35">
      <c r="A163" s="1012"/>
      <c r="B163" s="999"/>
      <c r="C163" s="128">
        <v>1</v>
      </c>
      <c r="D163" s="129"/>
      <c r="E163" s="130" t="s">
        <v>123</v>
      </c>
      <c r="F163" s="11">
        <v>59869.606899374987</v>
      </c>
      <c r="G163" s="11">
        <v>6086743.3681031251</v>
      </c>
      <c r="H163" s="221">
        <f t="shared" ref="H163:H164" si="23">F163+G163/305</f>
        <v>79826.142532499987</v>
      </c>
      <c r="I163" s="200">
        <v>1</v>
      </c>
      <c r="J163" s="233">
        <f t="shared" si="16"/>
        <v>79826.142532499987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" thickBot="1" x14ac:dyDescent="0.4">
      <c r="A164" s="1012"/>
      <c r="B164" s="999"/>
      <c r="C164" s="128">
        <v>2</v>
      </c>
      <c r="D164" s="129"/>
      <c r="E164" s="130" t="s">
        <v>124</v>
      </c>
      <c r="F164" s="11">
        <v>59869.606899374987</v>
      </c>
      <c r="G164" s="11">
        <v>6086743.3681031251</v>
      </c>
      <c r="H164" s="221">
        <f t="shared" si="23"/>
        <v>79826.142532499987</v>
      </c>
      <c r="I164" s="200">
        <v>1</v>
      </c>
      <c r="J164" s="233">
        <f t="shared" si="16"/>
        <v>79826.142532499987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9" customHeight="1" x14ac:dyDescent="0.35">
      <c r="A165" s="1012"/>
      <c r="B165" s="999"/>
      <c r="C165" s="126"/>
      <c r="D165" s="127"/>
      <c r="E165" s="64" t="s">
        <v>125</v>
      </c>
      <c r="F165" s="35"/>
      <c r="G165" s="35"/>
      <c r="H165" s="220"/>
      <c r="I165" s="200"/>
      <c r="J165" s="233">
        <f t="shared" si="16"/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35">
      <c r="A166" s="1012"/>
      <c r="B166" s="999"/>
      <c r="C166" s="128">
        <v>1</v>
      </c>
      <c r="D166" s="129"/>
      <c r="E166" s="130" t="s">
        <v>126</v>
      </c>
      <c r="F166" s="131">
        <v>205548.054</v>
      </c>
      <c r="G166" s="131">
        <v>41794770.980000004</v>
      </c>
      <c r="H166" s="221">
        <f>F166+G166/305</f>
        <v>342580.09</v>
      </c>
      <c r="I166" s="200">
        <v>0.2</v>
      </c>
      <c r="J166" s="233">
        <f t="shared" si="16"/>
        <v>68516.018000000011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" thickBot="1" x14ac:dyDescent="0.4">
      <c r="A167" s="1012"/>
      <c r="B167" s="999"/>
      <c r="C167" s="128">
        <v>2</v>
      </c>
      <c r="D167" s="129"/>
      <c r="E167" s="132" t="s">
        <v>127</v>
      </c>
      <c r="F167" s="131">
        <v>205548.054</v>
      </c>
      <c r="G167" s="131">
        <v>41794770.980000004</v>
      </c>
      <c r="H167" s="221">
        <f>F167+G167/305</f>
        <v>342580.09</v>
      </c>
      <c r="I167" s="200">
        <v>0.2</v>
      </c>
      <c r="J167" s="233">
        <f t="shared" si="16"/>
        <v>68516.018000000011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7.5" customHeight="1" x14ac:dyDescent="0.35">
      <c r="A168" s="1012"/>
      <c r="B168" s="999"/>
      <c r="C168" s="126"/>
      <c r="D168" s="127"/>
      <c r="E168" s="64" t="s">
        <v>128</v>
      </c>
      <c r="F168" s="35"/>
      <c r="G168" s="35"/>
      <c r="H168" s="220"/>
      <c r="I168" s="200"/>
      <c r="J168" s="233">
        <f t="shared" si="16"/>
        <v>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35">
      <c r="A169" s="1012"/>
      <c r="B169" s="999"/>
      <c r="C169" s="128">
        <v>1</v>
      </c>
      <c r="D169" s="129"/>
      <c r="E169" s="130" t="s">
        <v>6</v>
      </c>
      <c r="F169" s="131">
        <v>77.537965794046897</v>
      </c>
      <c r="G169" s="131">
        <v>15817.745021985567</v>
      </c>
      <c r="H169" s="221">
        <f t="shared" ref="H169:H172" si="24">F169+G169/305</f>
        <v>129.39942488252416</v>
      </c>
      <c r="I169" s="200">
        <v>1</v>
      </c>
      <c r="J169" s="233">
        <f t="shared" si="16"/>
        <v>129.39942488252416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35">
      <c r="A170" s="1012"/>
      <c r="B170" s="999"/>
      <c r="C170" s="128">
        <v>2</v>
      </c>
      <c r="D170" s="129"/>
      <c r="E170" s="132" t="s">
        <v>7</v>
      </c>
      <c r="F170" s="131">
        <v>1300.6952293910254</v>
      </c>
      <c r="G170" s="131">
        <v>0</v>
      </c>
      <c r="H170" s="221">
        <f t="shared" si="24"/>
        <v>1300.6952293910254</v>
      </c>
      <c r="I170" s="200"/>
      <c r="J170" s="233">
        <f t="shared" si="16"/>
        <v>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35">
      <c r="A171" s="1012"/>
      <c r="B171" s="999"/>
      <c r="C171" s="128">
        <v>3</v>
      </c>
      <c r="D171" s="129"/>
      <c r="E171" s="132" t="s">
        <v>16</v>
      </c>
      <c r="F171" s="131">
        <v>1506.99094691096</v>
      </c>
      <c r="G171" s="131">
        <v>306421.49253856193</v>
      </c>
      <c r="H171" s="221">
        <f t="shared" si="24"/>
        <v>2511.6515781849334</v>
      </c>
      <c r="I171" s="200"/>
      <c r="J171" s="233">
        <f t="shared" si="16"/>
        <v>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" thickBot="1" x14ac:dyDescent="0.4">
      <c r="A172" s="1012"/>
      <c r="B172" s="999"/>
      <c r="C172" s="133">
        <v>4</v>
      </c>
      <c r="D172" s="134"/>
      <c r="E172" s="135" t="s">
        <v>129</v>
      </c>
      <c r="F172" s="136">
        <v>4209.0260704291168</v>
      </c>
      <c r="G172" s="136">
        <v>564014.44761928194</v>
      </c>
      <c r="H172" s="222">
        <f t="shared" si="24"/>
        <v>6058.2537675415169</v>
      </c>
      <c r="I172" s="200"/>
      <c r="J172" s="233">
        <f t="shared" si="16"/>
        <v>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" thickBot="1" x14ac:dyDescent="0.4">
      <c r="A173" s="1012"/>
      <c r="B173" s="999"/>
      <c r="C173" s="1009" t="s">
        <v>587</v>
      </c>
      <c r="D173" s="1010"/>
      <c r="E173" s="1011"/>
      <c r="F173" s="36">
        <f>SUM(F159:F172)</f>
        <v>893746.00638832431</v>
      </c>
      <c r="G173" s="36">
        <f t="shared" ref="G173:J173" si="25">SUM(G159:G172)</f>
        <v>107057939.79638608</v>
      </c>
      <c r="H173" s="219">
        <f>SUM(H159:H172)</f>
        <v>1244755.6450650003</v>
      </c>
      <c r="I173" s="200"/>
      <c r="J173" s="244">
        <f t="shared" si="25"/>
        <v>491785.31048988254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" thickBot="1" x14ac:dyDescent="0.4">
      <c r="A174" s="1012"/>
      <c r="B174" s="1000"/>
      <c r="C174" s="1165" t="s">
        <v>132</v>
      </c>
      <c r="D174" s="1166"/>
      <c r="E174" s="1167"/>
      <c r="F174" s="33">
        <f>F157+F173</f>
        <v>7873914.0943883238</v>
      </c>
      <c r="G174" s="33">
        <f t="shared" ref="G174:J174" si="26">G157+G173</f>
        <v>1526358784.3563859</v>
      </c>
      <c r="H174" s="208">
        <f t="shared" si="26"/>
        <v>12878369.125065001</v>
      </c>
      <c r="I174" s="201"/>
      <c r="J174" s="245">
        <f t="shared" si="26"/>
        <v>491785.31048988254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8.15" customHeight="1" thickBot="1" x14ac:dyDescent="0.4">
      <c r="I175" s="20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65" customHeight="1" x14ac:dyDescent="0.35">
      <c r="A176" s="982" t="s">
        <v>566</v>
      </c>
      <c r="B176" s="983" t="s">
        <v>561</v>
      </c>
      <c r="C176" s="986" t="s">
        <v>588</v>
      </c>
      <c r="D176" s="986"/>
      <c r="E176" s="986"/>
      <c r="F176" s="137"/>
      <c r="G176" s="137"/>
      <c r="H176" s="223"/>
      <c r="I176" s="199"/>
      <c r="J176" s="236">
        <f t="shared" si="16"/>
        <v>0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65" customHeight="1" x14ac:dyDescent="0.35">
      <c r="A177" s="982"/>
      <c r="B177" s="984"/>
      <c r="C177" s="138">
        <v>1</v>
      </c>
      <c r="D177" s="138"/>
      <c r="E177" s="5" t="s">
        <v>5</v>
      </c>
      <c r="F177" s="139"/>
      <c r="G177" s="139"/>
      <c r="H177" s="224"/>
      <c r="I177" s="200"/>
      <c r="J177" s="233">
        <f t="shared" si="16"/>
        <v>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35">
      <c r="A178" s="982"/>
      <c r="B178" s="984"/>
      <c r="C178" s="9">
        <v>1.1000000000000001</v>
      </c>
      <c r="D178" s="9"/>
      <c r="E178" s="9" t="s">
        <v>0</v>
      </c>
      <c r="F178" s="139">
        <v>0</v>
      </c>
      <c r="G178" s="139">
        <v>6366052.1022102237</v>
      </c>
      <c r="H178" s="224">
        <f t="shared" ref="H178:H201" si="27">F178+G178/305</f>
        <v>20872.301974459751</v>
      </c>
      <c r="I178" s="200">
        <v>0.1</v>
      </c>
      <c r="J178" s="233">
        <f t="shared" si="16"/>
        <v>2087.2301974459751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35">
      <c r="A179" s="982"/>
      <c r="B179" s="984"/>
      <c r="C179" s="9">
        <v>1.2</v>
      </c>
      <c r="D179" s="9"/>
      <c r="E179" s="9" t="s">
        <v>1</v>
      </c>
      <c r="F179" s="139">
        <v>0</v>
      </c>
      <c r="G179" s="139">
        <v>1503440.6025258901</v>
      </c>
      <c r="H179" s="224">
        <f t="shared" si="27"/>
        <v>4929.3134509045576</v>
      </c>
      <c r="I179" s="200">
        <v>0.1</v>
      </c>
      <c r="J179" s="233">
        <f t="shared" si="16"/>
        <v>492.93134509045581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29" x14ac:dyDescent="0.35">
      <c r="A180" s="982"/>
      <c r="B180" s="984"/>
      <c r="C180" s="9">
        <v>1.3</v>
      </c>
      <c r="D180" s="9"/>
      <c r="E180" s="9" t="s">
        <v>2</v>
      </c>
      <c r="F180" s="139">
        <v>0</v>
      </c>
      <c r="G180" s="139">
        <v>8453996.6986354515</v>
      </c>
      <c r="H180" s="224">
        <f t="shared" si="27"/>
        <v>27718.021962739185</v>
      </c>
      <c r="I180" s="200">
        <v>0.1</v>
      </c>
      <c r="J180" s="233">
        <f t="shared" si="16"/>
        <v>2771.8021962739185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35">
      <c r="A181" s="982"/>
      <c r="B181" s="984"/>
      <c r="C181" s="9">
        <v>1.4</v>
      </c>
      <c r="D181" s="9"/>
      <c r="E181" s="9" t="s">
        <v>3</v>
      </c>
      <c r="F181" s="139">
        <v>0</v>
      </c>
      <c r="G181" s="139">
        <v>3375703.9091350622</v>
      </c>
      <c r="H181" s="224">
        <f t="shared" si="27"/>
        <v>11067.881669295286</v>
      </c>
      <c r="I181" s="200">
        <v>0.1</v>
      </c>
      <c r="J181" s="233">
        <f t="shared" si="16"/>
        <v>1106.7881669295286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35">
      <c r="A182" s="982"/>
      <c r="B182" s="984"/>
      <c r="C182" s="9">
        <v>1.5</v>
      </c>
      <c r="D182" s="9"/>
      <c r="E182" s="140" t="s">
        <v>4</v>
      </c>
      <c r="F182" s="139">
        <v>0</v>
      </c>
      <c r="G182" s="139">
        <v>16042796.31606297</v>
      </c>
      <c r="H182" s="224">
        <f t="shared" si="27"/>
        <v>52599.332183813014</v>
      </c>
      <c r="I182" s="200">
        <v>0.1</v>
      </c>
      <c r="J182" s="233">
        <f t="shared" si="16"/>
        <v>5259.9332183813021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65" customHeight="1" x14ac:dyDescent="0.35">
      <c r="A183" s="982"/>
      <c r="B183" s="984"/>
      <c r="C183" s="138">
        <v>2</v>
      </c>
      <c r="D183" s="138"/>
      <c r="E183" s="5" t="s">
        <v>6</v>
      </c>
      <c r="F183" s="139">
        <v>26177.083842126638</v>
      </c>
      <c r="G183" s="139">
        <v>5340125.1037938343</v>
      </c>
      <c r="H183" s="224">
        <f t="shared" si="27"/>
        <v>43685.69073981134</v>
      </c>
      <c r="I183" s="200">
        <v>0.02</v>
      </c>
      <c r="J183" s="233">
        <f t="shared" si="16"/>
        <v>873.71381479622687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65" customHeight="1" x14ac:dyDescent="0.35">
      <c r="A184" s="982"/>
      <c r="B184" s="984"/>
      <c r="C184" s="5">
        <v>3</v>
      </c>
      <c r="D184" s="5"/>
      <c r="E184" s="5" t="s">
        <v>7</v>
      </c>
      <c r="F184" s="139">
        <v>0</v>
      </c>
      <c r="G184" s="139">
        <v>0</v>
      </c>
      <c r="H184" s="224">
        <f t="shared" si="27"/>
        <v>0</v>
      </c>
      <c r="I184" s="200"/>
      <c r="J184" s="233">
        <f t="shared" si="16"/>
        <v>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35">
      <c r="A185" s="982"/>
      <c r="B185" s="984"/>
      <c r="C185" s="5">
        <v>3.1</v>
      </c>
      <c r="D185" s="5"/>
      <c r="E185" s="141" t="s">
        <v>8</v>
      </c>
      <c r="F185" s="139">
        <v>81214.771600573324</v>
      </c>
      <c r="G185" s="139">
        <v>16513670.22544991</v>
      </c>
      <c r="H185" s="224">
        <f t="shared" si="27"/>
        <v>135357.95266762222</v>
      </c>
      <c r="I185" s="200"/>
      <c r="J185" s="233">
        <f t="shared" si="16"/>
        <v>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35">
      <c r="A186" s="982"/>
      <c r="B186" s="984"/>
      <c r="C186" s="5"/>
      <c r="D186" s="5"/>
      <c r="E186" s="141" t="s">
        <v>9</v>
      </c>
      <c r="F186" s="139">
        <v>81214.771600573324</v>
      </c>
      <c r="G186" s="139">
        <v>16513670.22544991</v>
      </c>
      <c r="H186" s="224">
        <f t="shared" si="27"/>
        <v>135357.95266762222</v>
      </c>
      <c r="I186" s="200"/>
      <c r="J186" s="233">
        <f t="shared" si="16"/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35">
      <c r="A187" s="982"/>
      <c r="B187" s="984"/>
      <c r="C187" s="5">
        <v>3.2</v>
      </c>
      <c r="D187" s="5"/>
      <c r="E187" s="141" t="s">
        <v>10</v>
      </c>
      <c r="F187" s="139">
        <v>202329.08680855486</v>
      </c>
      <c r="G187" s="139">
        <v>41140247.651072815</v>
      </c>
      <c r="H187" s="224">
        <f t="shared" si="27"/>
        <v>337215.14468092471</v>
      </c>
      <c r="I187" s="200"/>
      <c r="J187" s="233">
        <f t="shared" si="16"/>
        <v>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35">
      <c r="A188" s="982"/>
      <c r="B188" s="984"/>
      <c r="C188" s="5"/>
      <c r="D188" s="5"/>
      <c r="E188" s="141" t="s">
        <v>11</v>
      </c>
      <c r="F188" s="139">
        <v>202329.08680855486</v>
      </c>
      <c r="G188" s="139">
        <v>41140247.651072815</v>
      </c>
      <c r="H188" s="224">
        <f t="shared" si="27"/>
        <v>337215.14468092471</v>
      </c>
      <c r="I188" s="200"/>
      <c r="J188" s="233">
        <f t="shared" si="16"/>
        <v>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35">
      <c r="A189" s="982"/>
      <c r="B189" s="984"/>
      <c r="C189" s="5">
        <v>3.3</v>
      </c>
      <c r="D189" s="5"/>
      <c r="E189" s="141" t="s">
        <v>12</v>
      </c>
      <c r="F189" s="139">
        <v>1054.3317264914253</v>
      </c>
      <c r="G189" s="139">
        <v>214380.7843865898</v>
      </c>
      <c r="H189" s="224">
        <f t="shared" si="27"/>
        <v>1757.2195441523754</v>
      </c>
      <c r="I189" s="200"/>
      <c r="J189" s="233">
        <f t="shared" si="16"/>
        <v>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35">
      <c r="A190" s="982"/>
      <c r="B190" s="984"/>
      <c r="C190" s="5">
        <v>3.4</v>
      </c>
      <c r="D190" s="5"/>
      <c r="E190" s="141" t="s">
        <v>13</v>
      </c>
      <c r="F190" s="139">
        <v>6728.5846955451198</v>
      </c>
      <c r="G190" s="139">
        <v>1368145.554760841</v>
      </c>
      <c r="H190" s="224">
        <f t="shared" si="27"/>
        <v>11214.307825908532</v>
      </c>
      <c r="I190" s="200"/>
      <c r="J190" s="233">
        <f t="shared" si="16"/>
        <v>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35">
      <c r="A191" s="982"/>
      <c r="B191" s="984"/>
      <c r="C191" s="5">
        <v>3.5</v>
      </c>
      <c r="D191" s="5"/>
      <c r="E191" s="141" t="s">
        <v>14</v>
      </c>
      <c r="F191" s="139">
        <v>15365.650072230092</v>
      </c>
      <c r="G191" s="139">
        <v>3124348.8480201187</v>
      </c>
      <c r="H191" s="224">
        <f t="shared" si="27"/>
        <v>25609.416787050155</v>
      </c>
      <c r="I191" s="200"/>
      <c r="J191" s="233">
        <f t="shared" si="16"/>
        <v>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35">
      <c r="A192" s="982"/>
      <c r="B192" s="984"/>
      <c r="C192" s="5">
        <v>3.6</v>
      </c>
      <c r="D192" s="5"/>
      <c r="E192" s="141" t="s">
        <v>15</v>
      </c>
      <c r="F192" s="139">
        <v>2360.6065200867251</v>
      </c>
      <c r="G192" s="139">
        <v>479989.99241763417</v>
      </c>
      <c r="H192" s="224">
        <f t="shared" si="27"/>
        <v>3934.3442001445419</v>
      </c>
      <c r="I192" s="200"/>
      <c r="J192" s="233">
        <f t="shared" si="16"/>
        <v>0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65" customHeight="1" x14ac:dyDescent="0.35">
      <c r="A193" s="982"/>
      <c r="B193" s="984"/>
      <c r="C193" s="5">
        <v>4</v>
      </c>
      <c r="D193" s="5"/>
      <c r="E193" s="5" t="s">
        <v>16</v>
      </c>
      <c r="F193" s="139">
        <v>0</v>
      </c>
      <c r="G193" s="139">
        <v>0</v>
      </c>
      <c r="H193" s="224">
        <f t="shared" si="27"/>
        <v>0</v>
      </c>
      <c r="I193" s="200"/>
      <c r="J193" s="233">
        <f t="shared" si="16"/>
        <v>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35">
      <c r="A194" s="982"/>
      <c r="B194" s="984"/>
      <c r="C194" s="5">
        <v>4.0999999999999996</v>
      </c>
      <c r="D194" s="5"/>
      <c r="E194" s="728" t="s">
        <v>17</v>
      </c>
      <c r="F194" s="139">
        <v>12005.609907233833</v>
      </c>
      <c r="G194" s="139">
        <v>2441140.6811375464</v>
      </c>
      <c r="H194" s="224">
        <f t="shared" si="27"/>
        <v>20009.349845389723</v>
      </c>
      <c r="I194" s="200"/>
      <c r="J194" s="233">
        <f t="shared" si="16"/>
        <v>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35">
      <c r="A195" s="982"/>
      <c r="B195" s="984"/>
      <c r="C195" s="5">
        <v>4.2</v>
      </c>
      <c r="D195" s="5"/>
      <c r="E195" s="728" t="s">
        <v>18</v>
      </c>
      <c r="F195" s="139">
        <v>204095.36842297515</v>
      </c>
      <c r="G195" s="139">
        <v>41499391.57933829</v>
      </c>
      <c r="H195" s="224">
        <f t="shared" si="27"/>
        <v>340158.94737162528</v>
      </c>
      <c r="I195" s="200"/>
      <c r="J195" s="233">
        <f t="shared" si="16"/>
        <v>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35">
      <c r="A196" s="982"/>
      <c r="B196" s="984"/>
      <c r="C196" s="5">
        <v>4.3</v>
      </c>
      <c r="D196" s="5"/>
      <c r="E196" s="728" t="s">
        <v>19</v>
      </c>
      <c r="F196" s="139">
        <v>24011.219814467666</v>
      </c>
      <c r="G196" s="139">
        <v>4882281.3622750929</v>
      </c>
      <c r="H196" s="224">
        <f t="shared" si="27"/>
        <v>40018.699690779446</v>
      </c>
      <c r="I196" s="200"/>
      <c r="J196" s="233">
        <f t="shared" si="16"/>
        <v>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65" customHeight="1" x14ac:dyDescent="0.35">
      <c r="A197" s="982"/>
      <c r="B197" s="984"/>
      <c r="C197" s="138">
        <v>5</v>
      </c>
      <c r="D197" s="138"/>
      <c r="E197" s="5" t="s">
        <v>20</v>
      </c>
      <c r="F197" s="139">
        <v>0</v>
      </c>
      <c r="G197" s="139">
        <v>0</v>
      </c>
      <c r="H197" s="224"/>
      <c r="I197" s="200"/>
      <c r="J197" s="233">
        <f t="shared" si="16"/>
        <v>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35">
      <c r="A198" s="982"/>
      <c r="B198" s="984"/>
      <c r="C198" s="5">
        <v>5.0999999999999996</v>
      </c>
      <c r="D198" s="5"/>
      <c r="E198" s="728" t="s">
        <v>21</v>
      </c>
      <c r="F198" s="139">
        <v>47698.00182511496</v>
      </c>
      <c r="G198" s="139">
        <v>9698593.7044400405</v>
      </c>
      <c r="H198" s="224">
        <f t="shared" si="27"/>
        <v>79496.669708524933</v>
      </c>
      <c r="I198" s="200"/>
      <c r="J198" s="233">
        <f t="shared" si="16"/>
        <v>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35">
      <c r="A199" s="982"/>
      <c r="B199" s="984"/>
      <c r="C199" s="5">
        <v>5.2</v>
      </c>
      <c r="D199" s="5"/>
      <c r="E199" s="728" t="s">
        <v>22</v>
      </c>
      <c r="F199" s="139">
        <v>111295.33759193492</v>
      </c>
      <c r="G199" s="139">
        <v>22630051.977026768</v>
      </c>
      <c r="H199" s="224">
        <f t="shared" si="27"/>
        <v>185492.22931989154</v>
      </c>
      <c r="I199" s="200"/>
      <c r="J199" s="233">
        <f t="shared" ref="J199:J262" si="28">I199*H199</f>
        <v>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35">
      <c r="A200" s="982"/>
      <c r="B200" s="984"/>
      <c r="C200" s="5">
        <v>5.3</v>
      </c>
      <c r="D200" s="5"/>
      <c r="E200" s="728" t="s">
        <v>23</v>
      </c>
      <c r="F200" s="139">
        <v>127194.67153363989</v>
      </c>
      <c r="G200" s="139">
        <v>25862916.545173448</v>
      </c>
      <c r="H200" s="224">
        <f t="shared" si="27"/>
        <v>211991.11922273316</v>
      </c>
      <c r="I200" s="200"/>
      <c r="J200" s="233">
        <f t="shared" si="28"/>
        <v>0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" thickBot="1" x14ac:dyDescent="0.4">
      <c r="A201" s="982"/>
      <c r="B201" s="984"/>
      <c r="C201" s="275">
        <v>5.4</v>
      </c>
      <c r="D201" s="275"/>
      <c r="E201" s="276" t="s">
        <v>24</v>
      </c>
      <c r="F201" s="277">
        <v>31798.667883409973</v>
      </c>
      <c r="G201" s="277">
        <v>6465729.1362933619</v>
      </c>
      <c r="H201" s="278">
        <f t="shared" si="27"/>
        <v>52997.779805683291</v>
      </c>
      <c r="I201" s="200"/>
      <c r="J201" s="233">
        <f t="shared" si="28"/>
        <v>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65" customHeight="1" thickBot="1" x14ac:dyDescent="0.4">
      <c r="A202" s="982"/>
      <c r="B202" s="984"/>
      <c r="C202" s="1163" t="s">
        <v>589</v>
      </c>
      <c r="D202" s="1164"/>
      <c r="E202" s="1164"/>
      <c r="F202" s="281">
        <f>SUM(F177:F201)</f>
        <v>1176872.8506535129</v>
      </c>
      <c r="G202" s="281">
        <f>SUM(G177:G201)</f>
        <v>275056920.65067858</v>
      </c>
      <c r="H202" s="282">
        <f>SUM(H177:H201)</f>
        <v>2078698.82</v>
      </c>
      <c r="I202" s="247"/>
      <c r="J202" s="235">
        <f>SUM(J177:J201)</f>
        <v>12592.398938917408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65" customHeight="1" x14ac:dyDescent="0.35">
      <c r="A203" s="982"/>
      <c r="B203" s="984"/>
      <c r="C203" s="1181" t="s">
        <v>591</v>
      </c>
      <c r="D203" s="1182"/>
      <c r="E203" s="1183"/>
      <c r="F203" s="279"/>
      <c r="G203" s="279"/>
      <c r="H203" s="280"/>
      <c r="I203" s="200"/>
      <c r="J203" s="233">
        <f t="shared" si="28"/>
        <v>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35">
      <c r="A204" s="982"/>
      <c r="B204" s="984"/>
      <c r="C204" s="138">
        <v>1</v>
      </c>
      <c r="D204" s="138"/>
      <c r="E204" s="77" t="s">
        <v>29</v>
      </c>
      <c r="F204" s="12"/>
      <c r="G204" s="12"/>
      <c r="H204" s="210"/>
      <c r="I204" s="200"/>
      <c r="J204" s="233">
        <f t="shared" si="28"/>
        <v>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35">
      <c r="A205" s="982"/>
      <c r="B205" s="984"/>
      <c r="C205" s="138"/>
      <c r="D205" s="138"/>
      <c r="E205" s="728" t="s">
        <v>30</v>
      </c>
      <c r="F205" s="12">
        <v>217198.04803375417</v>
      </c>
      <c r="G205" s="12">
        <v>44163603.100196689</v>
      </c>
      <c r="H205" s="210">
        <v>361996.74672292365</v>
      </c>
      <c r="I205" s="200"/>
      <c r="J205" s="233">
        <f t="shared" si="28"/>
        <v>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58" x14ac:dyDescent="0.35">
      <c r="A206" s="982"/>
      <c r="B206" s="984"/>
      <c r="C206" s="138"/>
      <c r="D206" s="138"/>
      <c r="E206" s="728" t="s">
        <v>133</v>
      </c>
      <c r="F206" s="12">
        <v>0</v>
      </c>
      <c r="G206" s="12">
        <v>0</v>
      </c>
      <c r="H206" s="210">
        <v>0</v>
      </c>
      <c r="I206" s="200"/>
      <c r="J206" s="233">
        <f t="shared" si="28"/>
        <v>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29" x14ac:dyDescent="0.35">
      <c r="A207" s="982"/>
      <c r="B207" s="984"/>
      <c r="C207" s="138"/>
      <c r="D207" s="138"/>
      <c r="E207" s="728" t="s">
        <v>31</v>
      </c>
      <c r="F207" s="12">
        <v>397742.05230014829</v>
      </c>
      <c r="G207" s="12">
        <v>80874217.301030144</v>
      </c>
      <c r="H207" s="210">
        <v>662903.42050024704</v>
      </c>
      <c r="I207" s="200"/>
      <c r="J207" s="233">
        <f t="shared" si="28"/>
        <v>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29" x14ac:dyDescent="0.35">
      <c r="A208" s="982"/>
      <c r="B208" s="984"/>
      <c r="C208" s="138"/>
      <c r="D208" s="138"/>
      <c r="E208" s="728" t="s">
        <v>134</v>
      </c>
      <c r="F208" s="12">
        <v>0</v>
      </c>
      <c r="G208" s="12">
        <v>0</v>
      </c>
      <c r="H208" s="210">
        <v>0</v>
      </c>
      <c r="I208" s="200"/>
      <c r="J208" s="233">
        <f t="shared" si="28"/>
        <v>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35">
      <c r="A209" s="982"/>
      <c r="B209" s="984"/>
      <c r="C209" s="138"/>
      <c r="D209" s="138"/>
      <c r="E209" s="728" t="s">
        <v>32</v>
      </c>
      <c r="F209" s="12">
        <v>554.93418218012698</v>
      </c>
      <c r="G209" s="12">
        <v>133184.20372323049</v>
      </c>
      <c r="H209" s="210">
        <v>991.60370258416128</v>
      </c>
      <c r="I209" s="200"/>
      <c r="J209" s="233">
        <f t="shared" si="28"/>
        <v>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29" x14ac:dyDescent="0.35">
      <c r="A210" s="982"/>
      <c r="B210" s="984"/>
      <c r="C210" s="138"/>
      <c r="D210" s="138"/>
      <c r="E210" s="728" t="s">
        <v>135</v>
      </c>
      <c r="F210" s="12">
        <v>832.40127327019047</v>
      </c>
      <c r="G210" s="12">
        <v>199776.30558484572</v>
      </c>
      <c r="H210" s="210">
        <v>1487.405553876242</v>
      </c>
      <c r="I210" s="200"/>
      <c r="J210" s="233">
        <f t="shared" si="28"/>
        <v>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29" x14ac:dyDescent="0.35">
      <c r="A211" s="982"/>
      <c r="B211" s="984"/>
      <c r="C211" s="138"/>
      <c r="D211" s="138"/>
      <c r="E211" s="728" t="s">
        <v>136</v>
      </c>
      <c r="F211" s="12"/>
      <c r="G211" s="12"/>
      <c r="H211" s="210">
        <v>0</v>
      </c>
      <c r="I211" s="200"/>
      <c r="J211" s="233">
        <f t="shared" si="28"/>
        <v>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35">
      <c r="A212" s="982"/>
      <c r="B212" s="984"/>
      <c r="C212" s="9">
        <v>2</v>
      </c>
      <c r="D212" s="9"/>
      <c r="E212" s="728" t="s">
        <v>33</v>
      </c>
      <c r="F212" s="12"/>
      <c r="G212" s="12"/>
      <c r="H212" s="210">
        <v>0</v>
      </c>
      <c r="I212" s="200"/>
      <c r="J212" s="233">
        <f t="shared" si="28"/>
        <v>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43.5" x14ac:dyDescent="0.35">
      <c r="A213" s="982"/>
      <c r="B213" s="984"/>
      <c r="C213" s="138"/>
      <c r="D213" s="138"/>
      <c r="E213" s="728" t="s">
        <v>34</v>
      </c>
      <c r="F213" s="12">
        <v>5527.1444545140657</v>
      </c>
      <c r="G213" s="12">
        <v>1123852.7057511935</v>
      </c>
      <c r="H213" s="210">
        <v>9211.9074241901108</v>
      </c>
      <c r="I213" s="200"/>
      <c r="J213" s="233">
        <f t="shared" si="28"/>
        <v>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35">
      <c r="A214" s="982"/>
      <c r="B214" s="984"/>
      <c r="C214" s="9">
        <v>3</v>
      </c>
      <c r="D214" s="9"/>
      <c r="E214" s="77" t="s">
        <v>35</v>
      </c>
      <c r="F214" s="12"/>
      <c r="G214" s="12"/>
      <c r="H214" s="210">
        <v>0</v>
      </c>
      <c r="I214" s="200"/>
      <c r="J214" s="233">
        <f t="shared" si="28"/>
        <v>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" thickBot="1" x14ac:dyDescent="0.4">
      <c r="A215" s="982"/>
      <c r="B215" s="984"/>
      <c r="C215" s="283">
        <v>4</v>
      </c>
      <c r="D215" s="283"/>
      <c r="E215" s="276" t="s">
        <v>36</v>
      </c>
      <c r="F215" s="284">
        <v>287686.48565770721</v>
      </c>
      <c r="G215" s="284">
        <v>58496252.083733805</v>
      </c>
      <c r="H215" s="285">
        <v>479477.4760961787</v>
      </c>
      <c r="I215" s="200"/>
      <c r="J215" s="234">
        <f t="shared" si="28"/>
        <v>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" thickBot="1" x14ac:dyDescent="0.4">
      <c r="A216" s="982"/>
      <c r="B216" s="984"/>
      <c r="C216" s="1163" t="s">
        <v>590</v>
      </c>
      <c r="D216" s="1164"/>
      <c r="E216" s="1164"/>
      <c r="F216" s="286">
        <f>SUM(F205:F215)</f>
        <v>909541.06590157398</v>
      </c>
      <c r="G216" s="286">
        <f t="shared" ref="G216:J216" si="29">SUM(G205:G215)</f>
        <v>184990885.70001993</v>
      </c>
      <c r="H216" s="287">
        <f t="shared" si="29"/>
        <v>1516068.5599999998</v>
      </c>
      <c r="I216" s="247"/>
      <c r="J216" s="288">
        <f t="shared" si="29"/>
        <v>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35">
      <c r="A217" s="982"/>
      <c r="B217" s="984"/>
      <c r="C217" s="1179" t="s">
        <v>38</v>
      </c>
      <c r="D217" s="1179"/>
      <c r="E217" s="1180"/>
      <c r="F217" s="279"/>
      <c r="G217" s="279"/>
      <c r="H217" s="280"/>
      <c r="I217" s="200"/>
      <c r="J217" s="233">
        <f t="shared" si="28"/>
        <v>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35">
      <c r="A218" s="982"/>
      <c r="B218" s="984"/>
      <c r="C218" s="143">
        <v>1</v>
      </c>
      <c r="D218" s="143"/>
      <c r="E218" s="5" t="s">
        <v>39</v>
      </c>
      <c r="F218" s="139">
        <v>1319619.5832</v>
      </c>
      <c r="G218" s="37">
        <v>12447957.923999999</v>
      </c>
      <c r="H218" s="224">
        <f>F218+G218/305</f>
        <v>1360432.56</v>
      </c>
      <c r="I218" s="200"/>
      <c r="J218" s="233">
        <f t="shared" si="28"/>
        <v>0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35">
      <c r="A219" s="982"/>
      <c r="B219" s="984"/>
      <c r="C219" s="143">
        <v>2</v>
      </c>
      <c r="D219" s="143"/>
      <c r="E219" s="5" t="s">
        <v>40</v>
      </c>
      <c r="F219" s="139">
        <v>1043395.4919929794</v>
      </c>
      <c r="G219" s="139">
        <v>226897658.14214131</v>
      </c>
      <c r="H219" s="224">
        <f>F219+G219/305</f>
        <v>1787322.2400000002</v>
      </c>
      <c r="I219" s="200"/>
      <c r="J219" s="233">
        <f t="shared" si="28"/>
        <v>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" thickBot="1" x14ac:dyDescent="0.4">
      <c r="A220" s="982"/>
      <c r="B220" s="984"/>
      <c r="C220" s="1184" t="s">
        <v>592</v>
      </c>
      <c r="D220" s="1184"/>
      <c r="E220" s="1184"/>
      <c r="F220" s="290">
        <f>SUM(F218:F219)</f>
        <v>2363015.0751929795</v>
      </c>
      <c r="G220" s="290">
        <f t="shared" ref="G220:J220" si="30">SUM(G218:G219)</f>
        <v>239345616.06614131</v>
      </c>
      <c r="H220" s="291">
        <f t="shared" si="30"/>
        <v>3147754.8000000003</v>
      </c>
      <c r="I220" s="200"/>
      <c r="J220" s="234">
        <f t="shared" si="30"/>
        <v>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35">
      <c r="A221" s="982"/>
      <c r="B221" s="984"/>
      <c r="C221" s="1173" t="s">
        <v>141</v>
      </c>
      <c r="D221" s="1174"/>
      <c r="E221" s="1174"/>
      <c r="F221" s="1174"/>
      <c r="G221" s="1174"/>
      <c r="H221" s="1175"/>
      <c r="I221" s="199"/>
      <c r="J221" s="236">
        <f t="shared" si="28"/>
        <v>0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35">
      <c r="A222" s="982"/>
      <c r="B222" s="984"/>
      <c r="C222" s="1170" t="s">
        <v>28</v>
      </c>
      <c r="D222" s="1171"/>
      <c r="E222" s="1172"/>
      <c r="F222" s="144"/>
      <c r="G222" s="12"/>
      <c r="H222" s="210"/>
      <c r="I222" s="200"/>
      <c r="J222" s="233">
        <f t="shared" si="28"/>
        <v>0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35">
      <c r="A223" s="982"/>
      <c r="B223" s="984"/>
      <c r="C223" s="1168" t="s">
        <v>29</v>
      </c>
      <c r="D223" s="1169"/>
      <c r="E223" s="1169"/>
      <c r="F223" s="12"/>
      <c r="G223" s="12"/>
      <c r="H223" s="210"/>
      <c r="I223" s="200"/>
      <c r="J223" s="233">
        <f t="shared" si="28"/>
        <v>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35">
      <c r="A224" s="982"/>
      <c r="B224" s="984"/>
      <c r="C224" s="727"/>
      <c r="D224" s="728"/>
      <c r="E224" s="728" t="s">
        <v>30</v>
      </c>
      <c r="F224" s="12"/>
      <c r="G224" s="12"/>
      <c r="H224" s="210"/>
      <c r="I224" s="200"/>
      <c r="J224" s="233">
        <f t="shared" si="28"/>
        <v>0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44" thickBot="1" x14ac:dyDescent="0.4">
      <c r="A225" s="982"/>
      <c r="B225" s="984"/>
      <c r="C225" s="293"/>
      <c r="D225" s="276"/>
      <c r="E225" s="276" t="s">
        <v>137</v>
      </c>
      <c r="F225" s="284">
        <v>177531.16800000001</v>
      </c>
      <c r="G225" s="284">
        <v>36098004.159999996</v>
      </c>
      <c r="H225" s="285">
        <v>295885.28000000003</v>
      </c>
      <c r="I225" s="200"/>
      <c r="J225" s="233">
        <f t="shared" si="28"/>
        <v>0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" thickBot="1" x14ac:dyDescent="0.4">
      <c r="A226" s="982"/>
      <c r="B226" s="984"/>
      <c r="C226" s="1163" t="s">
        <v>37</v>
      </c>
      <c r="D226" s="1164"/>
      <c r="E226" s="1164"/>
      <c r="F226" s="286">
        <f>SUM(F225)</f>
        <v>177531.16800000001</v>
      </c>
      <c r="G226" s="286">
        <f t="shared" ref="G226:J226" si="31">SUM(G225)</f>
        <v>36098004.159999996</v>
      </c>
      <c r="H226" s="287">
        <f t="shared" si="31"/>
        <v>295885.28000000003</v>
      </c>
      <c r="I226" s="247"/>
      <c r="J226" s="235">
        <f t="shared" si="31"/>
        <v>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35">
      <c r="A227" s="982"/>
      <c r="B227" s="984"/>
      <c r="C227" s="1176" t="s">
        <v>38</v>
      </c>
      <c r="D227" s="1177"/>
      <c r="E227" s="1178"/>
      <c r="F227" s="279"/>
      <c r="G227" s="279"/>
      <c r="H227" s="280"/>
      <c r="I227" s="200"/>
      <c r="J227" s="233">
        <f t="shared" si="28"/>
        <v>0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35">
      <c r="A228" s="982"/>
      <c r="B228" s="984"/>
      <c r="C228" s="1168" t="s">
        <v>40</v>
      </c>
      <c r="D228" s="1169"/>
      <c r="E228" s="1169"/>
      <c r="F228" s="12"/>
      <c r="G228" s="12"/>
      <c r="H228" s="210"/>
      <c r="I228" s="200"/>
      <c r="J228" s="233">
        <f t="shared" si="28"/>
        <v>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35">
      <c r="A229" s="982"/>
      <c r="B229" s="984"/>
      <c r="C229" s="727"/>
      <c r="D229" s="728"/>
      <c r="E229" s="146" t="s">
        <v>138</v>
      </c>
      <c r="F229" s="12">
        <v>330642.95981491136</v>
      </c>
      <c r="G229" s="12">
        <v>67230735.162365302</v>
      </c>
      <c r="H229" s="210">
        <v>551071.59969151893</v>
      </c>
      <c r="I229" s="200"/>
      <c r="J229" s="233">
        <f t="shared" si="28"/>
        <v>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35">
      <c r="A230" s="982"/>
      <c r="B230" s="984"/>
      <c r="C230" s="727"/>
      <c r="D230" s="728"/>
      <c r="E230" s="147" t="s">
        <v>139</v>
      </c>
      <c r="F230" s="12">
        <v>135647.30173381756</v>
      </c>
      <c r="G230" s="12">
        <v>27581618.019209571</v>
      </c>
      <c r="H230" s="210">
        <v>226078.83622302927</v>
      </c>
      <c r="I230" s="200"/>
      <c r="J230" s="233">
        <f t="shared" si="28"/>
        <v>0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" thickBot="1" x14ac:dyDescent="0.4">
      <c r="A231" s="982"/>
      <c r="B231" s="984"/>
      <c r="C231" s="293"/>
      <c r="D231" s="276"/>
      <c r="E231" s="289" t="s">
        <v>140</v>
      </c>
      <c r="F231" s="284">
        <v>32112.422451271093</v>
      </c>
      <c r="G231" s="284">
        <v>6529525.8984251227</v>
      </c>
      <c r="H231" s="285">
        <v>53520.704085451827</v>
      </c>
      <c r="I231" s="200"/>
      <c r="J231" s="233">
        <f t="shared" si="28"/>
        <v>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" thickBot="1" x14ac:dyDescent="0.4">
      <c r="A232" s="982"/>
      <c r="B232" s="984"/>
      <c r="C232" s="1163" t="s">
        <v>37</v>
      </c>
      <c r="D232" s="1164"/>
      <c r="E232" s="1164"/>
      <c r="F232" s="286">
        <f>SUM(F229:F231)</f>
        <v>498402.68400000001</v>
      </c>
      <c r="G232" s="286">
        <f t="shared" ref="G232:J232" si="32">SUM(G229:G231)</f>
        <v>101341879.08</v>
      </c>
      <c r="H232" s="287">
        <f t="shared" si="32"/>
        <v>830671.14</v>
      </c>
      <c r="I232" s="247"/>
      <c r="J232" s="288">
        <f t="shared" si="32"/>
        <v>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" thickBot="1" x14ac:dyDescent="0.4">
      <c r="A233" s="982"/>
      <c r="B233" s="985"/>
      <c r="C233" s="1165" t="s">
        <v>131</v>
      </c>
      <c r="D233" s="1166"/>
      <c r="E233" s="1167"/>
      <c r="F233" s="33">
        <f>F232+F226+F220+F216+F202</f>
        <v>5125362.8437480666</v>
      </c>
      <c r="G233" s="33">
        <f>G232+G226+G220+G216+G202</f>
        <v>836833305.65683985</v>
      </c>
      <c r="H233" s="208">
        <f>H232+H226+H220+H216+H202</f>
        <v>7869078.6000000006</v>
      </c>
      <c r="I233" s="201"/>
      <c r="J233" s="238">
        <f>J232+J226+J220+J216+J202</f>
        <v>12592.398938917408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5.5" customHeight="1" thickBot="1" x14ac:dyDescent="0.4">
      <c r="A234" s="982"/>
      <c r="B234" s="197"/>
      <c r="I234" s="20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4.5" customHeight="1" x14ac:dyDescent="0.35">
      <c r="A235" s="982"/>
      <c r="B235" s="1026" t="s">
        <v>565</v>
      </c>
      <c r="C235" s="63">
        <v>2</v>
      </c>
      <c r="D235" s="63"/>
      <c r="E235" s="64" t="s">
        <v>142</v>
      </c>
      <c r="F235" s="65"/>
      <c r="G235" s="65"/>
      <c r="H235" s="225"/>
      <c r="I235" s="199"/>
      <c r="J235" s="236">
        <f t="shared" si="28"/>
        <v>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5" customHeight="1" x14ac:dyDescent="0.35">
      <c r="A236" s="982"/>
      <c r="B236" s="1027"/>
      <c r="C236" s="13">
        <v>2.1</v>
      </c>
      <c r="D236" s="13"/>
      <c r="E236" s="24" t="s">
        <v>143</v>
      </c>
      <c r="F236" s="40"/>
      <c r="G236" s="40"/>
      <c r="H236" s="41"/>
      <c r="I236" s="200"/>
      <c r="J236" s="233">
        <f t="shared" si="28"/>
        <v>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58" x14ac:dyDescent="0.35">
      <c r="A237" s="982"/>
      <c r="B237" s="1027"/>
      <c r="C237" s="43" t="s">
        <v>144</v>
      </c>
      <c r="D237" s="43"/>
      <c r="E237" s="5" t="s">
        <v>98</v>
      </c>
      <c r="F237" s="12">
        <v>248700.09599999996</v>
      </c>
      <c r="G237" s="12">
        <v>50569019.519999996</v>
      </c>
      <c r="H237" s="210">
        <v>414500.15999999992</v>
      </c>
      <c r="I237" s="200"/>
      <c r="J237" s="233">
        <f t="shared" si="28"/>
        <v>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16" x14ac:dyDescent="0.35">
      <c r="A238" s="982"/>
      <c r="B238" s="1027"/>
      <c r="C238" s="43" t="s">
        <v>145</v>
      </c>
      <c r="D238" s="43"/>
      <c r="E238" s="5" t="s">
        <v>146</v>
      </c>
      <c r="F238" s="12">
        <v>159000</v>
      </c>
      <c r="G238" s="12">
        <v>32330000</v>
      </c>
      <c r="H238" s="210">
        <v>265000</v>
      </c>
      <c r="I238" s="200"/>
      <c r="J238" s="233">
        <f t="shared" si="28"/>
        <v>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87" x14ac:dyDescent="0.35">
      <c r="A239" s="982"/>
      <c r="B239" s="1027"/>
      <c r="C239" s="43" t="s">
        <v>147</v>
      </c>
      <c r="D239" s="43"/>
      <c r="E239" s="5" t="s">
        <v>49</v>
      </c>
      <c r="F239" s="12">
        <v>381600</v>
      </c>
      <c r="G239" s="12">
        <v>77592000</v>
      </c>
      <c r="H239" s="210">
        <v>636000</v>
      </c>
      <c r="I239" s="200"/>
      <c r="J239" s="233">
        <f t="shared" si="28"/>
        <v>0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35">
      <c r="A240" s="982"/>
      <c r="B240" s="1027"/>
      <c r="C240" s="43" t="s">
        <v>148</v>
      </c>
      <c r="D240" s="43"/>
      <c r="E240" s="5" t="s">
        <v>51</v>
      </c>
      <c r="F240" s="12">
        <v>144000</v>
      </c>
      <c r="G240" s="12">
        <v>29280000</v>
      </c>
      <c r="H240" s="210">
        <v>240000</v>
      </c>
      <c r="I240" s="200"/>
      <c r="J240" s="233">
        <f t="shared" si="28"/>
        <v>0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29" x14ac:dyDescent="0.35">
      <c r="A241" s="982"/>
      <c r="B241" s="1027"/>
      <c r="C241" s="43" t="s">
        <v>149</v>
      </c>
      <c r="D241" s="43"/>
      <c r="E241" s="5" t="s">
        <v>53</v>
      </c>
      <c r="F241" s="12">
        <v>144000</v>
      </c>
      <c r="G241" s="12">
        <v>29280000</v>
      </c>
      <c r="H241" s="210">
        <v>240000</v>
      </c>
      <c r="I241" s="200"/>
      <c r="J241" s="233">
        <f t="shared" si="28"/>
        <v>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29" x14ac:dyDescent="0.35">
      <c r="A242" s="982"/>
      <c r="B242" s="1027"/>
      <c r="C242" s="43" t="s">
        <v>150</v>
      </c>
      <c r="D242" s="43"/>
      <c r="E242" s="5" t="s">
        <v>55</v>
      </c>
      <c r="F242" s="12">
        <v>57600</v>
      </c>
      <c r="G242" s="12">
        <v>11712000</v>
      </c>
      <c r="H242" s="210">
        <v>96000</v>
      </c>
      <c r="I242" s="200"/>
      <c r="J242" s="233">
        <f t="shared" si="28"/>
        <v>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35">
      <c r="A243" s="982"/>
      <c r="B243" s="1027"/>
      <c r="C243" s="75"/>
      <c r="D243" s="75"/>
      <c r="E243" s="26" t="s">
        <v>151</v>
      </c>
      <c r="F243" s="20">
        <f>SUM(F237:F242)</f>
        <v>1134900.0959999999</v>
      </c>
      <c r="G243" s="20">
        <f t="shared" ref="G243:J243" si="33">SUM(G237:G242)</f>
        <v>230763019.51999998</v>
      </c>
      <c r="H243" s="211">
        <f t="shared" si="33"/>
        <v>1891500.16</v>
      </c>
      <c r="I243" s="200"/>
      <c r="J243" s="234">
        <f t="shared" si="33"/>
        <v>0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29" x14ac:dyDescent="0.35">
      <c r="A244" s="982"/>
      <c r="B244" s="1027"/>
      <c r="C244" s="13">
        <v>2.2000000000000002</v>
      </c>
      <c r="D244" s="13"/>
      <c r="E244" s="24" t="s">
        <v>152</v>
      </c>
      <c r="F244" s="40"/>
      <c r="G244" s="40"/>
      <c r="H244" s="41"/>
      <c r="I244" s="200"/>
      <c r="J244" s="233">
        <f t="shared" si="28"/>
        <v>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87" x14ac:dyDescent="0.35">
      <c r="A245" s="982"/>
      <c r="B245" s="1027"/>
      <c r="C245" s="43" t="s">
        <v>153</v>
      </c>
      <c r="D245" s="43"/>
      <c r="E245" s="9" t="s">
        <v>154</v>
      </c>
      <c r="F245" s="11">
        <v>248700.09599999996</v>
      </c>
      <c r="G245" s="14">
        <v>50569019.519999996</v>
      </c>
      <c r="H245" s="226">
        <v>414500.15999999992</v>
      </c>
      <c r="I245" s="200"/>
      <c r="J245" s="233">
        <f t="shared" si="28"/>
        <v>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16" x14ac:dyDescent="0.35">
      <c r="A246" s="982"/>
      <c r="B246" s="1027"/>
      <c r="C246" s="43" t="s">
        <v>155</v>
      </c>
      <c r="D246" s="43"/>
      <c r="E246" s="5" t="s">
        <v>146</v>
      </c>
      <c r="F246" s="11">
        <v>159000</v>
      </c>
      <c r="G246" s="14">
        <v>32330000</v>
      </c>
      <c r="H246" s="226">
        <v>265000</v>
      </c>
      <c r="I246" s="200"/>
      <c r="J246" s="233">
        <f t="shared" si="28"/>
        <v>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87" x14ac:dyDescent="0.35">
      <c r="A247" s="982"/>
      <c r="B247" s="1027"/>
      <c r="C247" s="43" t="s">
        <v>156</v>
      </c>
      <c r="D247" s="43"/>
      <c r="E247" s="5" t="s">
        <v>49</v>
      </c>
      <c r="F247" s="11">
        <v>381600</v>
      </c>
      <c r="G247" s="14">
        <v>77592000</v>
      </c>
      <c r="H247" s="226">
        <v>636000</v>
      </c>
      <c r="I247" s="200"/>
      <c r="J247" s="233">
        <f t="shared" si="28"/>
        <v>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35">
      <c r="A248" s="982"/>
      <c r="B248" s="1027"/>
      <c r="C248" s="43" t="s">
        <v>157</v>
      </c>
      <c r="D248" s="43"/>
      <c r="E248" s="5" t="s">
        <v>51</v>
      </c>
      <c r="F248" s="11">
        <v>144000</v>
      </c>
      <c r="G248" s="14">
        <v>29280000</v>
      </c>
      <c r="H248" s="226">
        <v>240000</v>
      </c>
      <c r="I248" s="200"/>
      <c r="J248" s="233">
        <f t="shared" si="28"/>
        <v>0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29" x14ac:dyDescent="0.35">
      <c r="A249" s="982"/>
      <c r="B249" s="1027"/>
      <c r="C249" s="43" t="s">
        <v>158</v>
      </c>
      <c r="D249" s="43"/>
      <c r="E249" s="5" t="s">
        <v>53</v>
      </c>
      <c r="F249" s="11">
        <v>144000</v>
      </c>
      <c r="G249" s="14">
        <v>29280000</v>
      </c>
      <c r="H249" s="226">
        <v>240000</v>
      </c>
      <c r="I249" s="200"/>
      <c r="J249" s="233">
        <f t="shared" si="28"/>
        <v>0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29" x14ac:dyDescent="0.35">
      <c r="A250" s="982"/>
      <c r="B250" s="1027"/>
      <c r="C250" s="43" t="s">
        <v>159</v>
      </c>
      <c r="D250" s="43"/>
      <c r="E250" s="5" t="s">
        <v>60</v>
      </c>
      <c r="F250" s="46"/>
      <c r="G250" s="49"/>
      <c r="H250" s="226">
        <v>0</v>
      </c>
      <c r="I250" s="200"/>
      <c r="J250" s="233">
        <f t="shared" si="28"/>
        <v>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35">
      <c r="A251" s="982"/>
      <c r="B251" s="1027"/>
      <c r="C251" s="43" t="s">
        <v>160</v>
      </c>
      <c r="D251" s="43"/>
      <c r="E251" s="44" t="s">
        <v>61</v>
      </c>
      <c r="F251" s="11">
        <v>27516.671999999995</v>
      </c>
      <c r="G251" s="14">
        <v>5595056.6399999997</v>
      </c>
      <c r="H251" s="226">
        <v>45861.119999999995</v>
      </c>
      <c r="I251" s="200"/>
      <c r="J251" s="233">
        <f t="shared" si="28"/>
        <v>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72.5" x14ac:dyDescent="0.35">
      <c r="A252" s="982"/>
      <c r="B252" s="1027"/>
      <c r="C252" s="43" t="s">
        <v>161</v>
      </c>
      <c r="D252" s="43"/>
      <c r="E252" s="44" t="s">
        <v>62</v>
      </c>
      <c r="F252" s="11">
        <v>13758.335999999998</v>
      </c>
      <c r="G252" s="14">
        <v>2797528.32</v>
      </c>
      <c r="H252" s="226">
        <v>22930.559999999998</v>
      </c>
      <c r="I252" s="200"/>
      <c r="J252" s="233">
        <f t="shared" si="28"/>
        <v>0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29" x14ac:dyDescent="0.35">
      <c r="A253" s="982"/>
      <c r="B253" s="1027"/>
      <c r="C253" s="43" t="s">
        <v>162</v>
      </c>
      <c r="D253" s="43"/>
      <c r="E253" s="44" t="s">
        <v>63</v>
      </c>
      <c r="F253" s="11">
        <v>13758.335999999998</v>
      </c>
      <c r="G253" s="14">
        <v>2797528.32</v>
      </c>
      <c r="H253" s="226">
        <v>22930.559999999998</v>
      </c>
      <c r="I253" s="200"/>
      <c r="J253" s="233">
        <f t="shared" si="28"/>
        <v>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29" x14ac:dyDescent="0.35">
      <c r="A254" s="982"/>
      <c r="B254" s="1027"/>
      <c r="C254" s="43" t="s">
        <v>163</v>
      </c>
      <c r="D254" s="43"/>
      <c r="E254" s="44" t="s">
        <v>64</v>
      </c>
      <c r="F254" s="11">
        <v>13758.335999999998</v>
      </c>
      <c r="G254" s="14">
        <v>2797528.32</v>
      </c>
      <c r="H254" s="226">
        <v>22930.559999999998</v>
      </c>
      <c r="I254" s="200"/>
      <c r="J254" s="233">
        <f t="shared" si="28"/>
        <v>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29" x14ac:dyDescent="0.35">
      <c r="A255" s="982"/>
      <c r="B255" s="1027"/>
      <c r="C255" s="43" t="s">
        <v>164</v>
      </c>
      <c r="D255" s="43"/>
      <c r="E255" s="45" t="s">
        <v>65</v>
      </c>
      <c r="F255" s="11">
        <v>13758.335999999999</v>
      </c>
      <c r="G255" s="14">
        <v>2797528.3200000003</v>
      </c>
      <c r="H255" s="226">
        <v>22930.559999999998</v>
      </c>
      <c r="I255" s="200"/>
      <c r="J255" s="233">
        <f t="shared" si="28"/>
        <v>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29" x14ac:dyDescent="0.35">
      <c r="A256" s="982"/>
      <c r="B256" s="1027"/>
      <c r="C256" s="43" t="s">
        <v>165</v>
      </c>
      <c r="D256" s="43"/>
      <c r="E256" s="5" t="s">
        <v>66</v>
      </c>
      <c r="F256" s="11">
        <v>57600</v>
      </c>
      <c r="G256" s="14">
        <v>11712000</v>
      </c>
      <c r="H256" s="226">
        <v>96000</v>
      </c>
      <c r="I256" s="200"/>
      <c r="J256" s="233">
        <f t="shared" si="28"/>
        <v>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35">
      <c r="A257" s="982"/>
      <c r="B257" s="1027"/>
      <c r="C257" s="42"/>
      <c r="D257" s="42"/>
      <c r="E257" s="26" t="s">
        <v>151</v>
      </c>
      <c r="F257" s="47">
        <f>SUM(F245:F256)</f>
        <v>1217450.1119999995</v>
      </c>
      <c r="G257" s="47">
        <f t="shared" ref="G257:J257" si="34">SUM(G245:G256)</f>
        <v>247548189.43999994</v>
      </c>
      <c r="H257" s="227">
        <f t="shared" si="34"/>
        <v>2029083.52</v>
      </c>
      <c r="I257" s="200"/>
      <c r="J257" s="233">
        <f t="shared" si="34"/>
        <v>0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35">
      <c r="A258" s="982"/>
      <c r="B258" s="1027"/>
      <c r="C258" s="75"/>
      <c r="D258" s="75"/>
      <c r="E258" s="77"/>
      <c r="F258" s="12"/>
      <c r="G258" s="12"/>
      <c r="H258" s="210"/>
      <c r="I258" s="200"/>
      <c r="J258" s="233">
        <f t="shared" si="28"/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35">
      <c r="A259" s="982"/>
      <c r="B259" s="1027"/>
      <c r="C259" s="13">
        <v>2.2999999999999998</v>
      </c>
      <c r="D259" s="13"/>
      <c r="E259" s="15" t="s">
        <v>166</v>
      </c>
      <c r="F259" s="38"/>
      <c r="G259" s="38"/>
      <c r="H259" s="39"/>
      <c r="I259" s="200"/>
      <c r="J259" s="233">
        <f t="shared" si="28"/>
        <v>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58" x14ac:dyDescent="0.35">
      <c r="A260" s="982"/>
      <c r="B260" s="1027"/>
      <c r="C260" s="42" t="s">
        <v>167</v>
      </c>
      <c r="D260" s="42"/>
      <c r="E260" s="9" t="s">
        <v>168</v>
      </c>
      <c r="F260" s="12">
        <v>196887.57599999997</v>
      </c>
      <c r="G260" s="12">
        <v>40033807.119999997</v>
      </c>
      <c r="H260" s="210">
        <v>328145.95999999996</v>
      </c>
      <c r="I260" s="200"/>
      <c r="J260" s="233">
        <f t="shared" si="28"/>
        <v>0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16" x14ac:dyDescent="0.35">
      <c r="A261" s="982"/>
      <c r="B261" s="1027"/>
      <c r="C261" s="42" t="s">
        <v>169</v>
      </c>
      <c r="D261" s="42"/>
      <c r="E261" s="5" t="s">
        <v>146</v>
      </c>
      <c r="F261" s="12">
        <v>159000</v>
      </c>
      <c r="G261" s="12">
        <v>32330000</v>
      </c>
      <c r="H261" s="210">
        <v>265000</v>
      </c>
      <c r="I261" s="200"/>
      <c r="J261" s="233">
        <f t="shared" si="28"/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87" x14ac:dyDescent="0.35">
      <c r="A262" s="982"/>
      <c r="B262" s="1027"/>
      <c r="C262" s="42" t="s">
        <v>170</v>
      </c>
      <c r="D262" s="42"/>
      <c r="E262" s="5" t="s">
        <v>49</v>
      </c>
      <c r="F262" s="12">
        <v>302100</v>
      </c>
      <c r="G262" s="12">
        <v>61427000</v>
      </c>
      <c r="H262" s="210">
        <v>503500</v>
      </c>
      <c r="I262" s="200"/>
      <c r="J262" s="233">
        <f t="shared" si="28"/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35">
      <c r="A263" s="982"/>
      <c r="B263" s="1027"/>
      <c r="C263" s="42" t="s">
        <v>171</v>
      </c>
      <c r="D263" s="42"/>
      <c r="E263" s="5" t="s">
        <v>51</v>
      </c>
      <c r="F263" s="12">
        <v>114000</v>
      </c>
      <c r="G263" s="12">
        <v>23180000</v>
      </c>
      <c r="H263" s="210">
        <v>190000</v>
      </c>
      <c r="I263" s="200"/>
      <c r="J263" s="233">
        <f t="shared" ref="J263:J308" si="35">I263*H263</f>
        <v>0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29" x14ac:dyDescent="0.35">
      <c r="A264" s="982"/>
      <c r="B264" s="1027"/>
      <c r="C264" s="42" t="s">
        <v>172</v>
      </c>
      <c r="D264" s="42"/>
      <c r="E264" s="5" t="s">
        <v>53</v>
      </c>
      <c r="F264" s="12">
        <v>114000</v>
      </c>
      <c r="G264" s="12">
        <v>23180000</v>
      </c>
      <c r="H264" s="210">
        <v>190000</v>
      </c>
      <c r="I264" s="200"/>
      <c r="J264" s="233">
        <f t="shared" si="35"/>
        <v>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29" x14ac:dyDescent="0.35">
      <c r="A265" s="982"/>
      <c r="B265" s="1027"/>
      <c r="C265" s="42" t="s">
        <v>173</v>
      </c>
      <c r="D265" s="42"/>
      <c r="E265" s="5" t="s">
        <v>82</v>
      </c>
      <c r="F265" s="12">
        <v>45600</v>
      </c>
      <c r="G265" s="12">
        <v>9272000</v>
      </c>
      <c r="H265" s="210">
        <v>76000</v>
      </c>
      <c r="I265" s="200"/>
      <c r="J265" s="233">
        <f t="shared" si="35"/>
        <v>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35">
      <c r="A266" s="982"/>
      <c r="B266" s="1027"/>
      <c r="C266" s="42"/>
      <c r="D266" s="42"/>
      <c r="E266" s="26" t="s">
        <v>151</v>
      </c>
      <c r="F266" s="20">
        <f>SUM(F260:F265)</f>
        <v>931587.576</v>
      </c>
      <c r="G266" s="20">
        <f t="shared" ref="G266:J266" si="36">SUM(G260:G265)</f>
        <v>189422807.12</v>
      </c>
      <c r="H266" s="211">
        <f t="shared" si="36"/>
        <v>1552645.96</v>
      </c>
      <c r="I266" s="200"/>
      <c r="J266" s="234">
        <f t="shared" si="36"/>
        <v>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35">
      <c r="A267" s="982"/>
      <c r="B267" s="1027"/>
      <c r="C267" s="13">
        <v>2.4</v>
      </c>
      <c r="D267" s="13"/>
      <c r="E267" s="15" t="s">
        <v>83</v>
      </c>
      <c r="F267" s="38"/>
      <c r="G267" s="38"/>
      <c r="H267" s="39"/>
      <c r="I267" s="200"/>
      <c r="J267" s="233">
        <f t="shared" si="35"/>
        <v>0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87" x14ac:dyDescent="0.35">
      <c r="A268" s="982"/>
      <c r="B268" s="1027"/>
      <c r="C268" s="42" t="s">
        <v>174</v>
      </c>
      <c r="D268" s="42"/>
      <c r="E268" s="9" t="s">
        <v>175</v>
      </c>
      <c r="F268" s="11">
        <v>196887.57599999997</v>
      </c>
      <c r="G268" s="14">
        <v>40033807.119999997</v>
      </c>
      <c r="H268" s="226">
        <v>328145.95999999996</v>
      </c>
      <c r="I268" s="200"/>
      <c r="J268" s="233">
        <f t="shared" si="35"/>
        <v>0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87" x14ac:dyDescent="0.35">
      <c r="A269" s="982"/>
      <c r="B269" s="1027"/>
      <c r="C269" s="42" t="s">
        <v>176</v>
      </c>
      <c r="D269" s="42"/>
      <c r="E269" s="5" t="s">
        <v>49</v>
      </c>
      <c r="F269" s="11">
        <v>302100</v>
      </c>
      <c r="G269" s="14">
        <v>61427000</v>
      </c>
      <c r="H269" s="226">
        <v>503500</v>
      </c>
      <c r="I269" s="200"/>
      <c r="J269" s="233">
        <f t="shared" si="35"/>
        <v>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16" x14ac:dyDescent="0.35">
      <c r="A270" s="982"/>
      <c r="B270" s="1027"/>
      <c r="C270" s="42" t="s">
        <v>177</v>
      </c>
      <c r="D270" s="42"/>
      <c r="E270" s="5" t="s">
        <v>146</v>
      </c>
      <c r="F270" s="11"/>
      <c r="G270" s="14"/>
      <c r="H270" s="226">
        <v>0</v>
      </c>
      <c r="I270" s="200"/>
      <c r="J270" s="233">
        <f t="shared" si="35"/>
        <v>0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35">
      <c r="A271" s="982"/>
      <c r="B271" s="1027"/>
      <c r="C271" s="42" t="s">
        <v>177</v>
      </c>
      <c r="D271" s="42"/>
      <c r="E271" s="5" t="s">
        <v>51</v>
      </c>
      <c r="F271" s="11">
        <v>114000</v>
      </c>
      <c r="G271" s="14">
        <v>23180000</v>
      </c>
      <c r="H271" s="226">
        <v>190000</v>
      </c>
      <c r="I271" s="200"/>
      <c r="J271" s="233">
        <f t="shared" si="35"/>
        <v>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29" x14ac:dyDescent="0.35">
      <c r="A272" s="982"/>
      <c r="B272" s="1027"/>
      <c r="C272" s="42" t="s">
        <v>178</v>
      </c>
      <c r="D272" s="42"/>
      <c r="E272" s="5" t="s">
        <v>53</v>
      </c>
      <c r="F272" s="11">
        <v>114000</v>
      </c>
      <c r="G272" s="14">
        <v>23180000</v>
      </c>
      <c r="H272" s="226">
        <v>190000</v>
      </c>
      <c r="I272" s="200"/>
      <c r="J272" s="233">
        <f t="shared" si="35"/>
        <v>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29" x14ac:dyDescent="0.35">
      <c r="A273" s="982"/>
      <c r="B273" s="1027"/>
      <c r="C273" s="42" t="s">
        <v>179</v>
      </c>
      <c r="D273" s="42"/>
      <c r="E273" s="5" t="s">
        <v>60</v>
      </c>
      <c r="F273" s="46"/>
      <c r="G273" s="49"/>
      <c r="H273" s="226">
        <v>0</v>
      </c>
      <c r="I273" s="200"/>
      <c r="J273" s="233">
        <f t="shared" si="35"/>
        <v>0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35">
      <c r="A274" s="982"/>
      <c r="B274" s="1027"/>
      <c r="C274" s="42" t="s">
        <v>180</v>
      </c>
      <c r="D274" s="42"/>
      <c r="E274" s="294" t="s">
        <v>181</v>
      </c>
      <c r="F274" s="11">
        <v>21784.031999999996</v>
      </c>
      <c r="G274" s="14">
        <v>4429419.84</v>
      </c>
      <c r="H274" s="226">
        <v>36306.719999999994</v>
      </c>
      <c r="I274" s="200"/>
      <c r="J274" s="233">
        <f t="shared" si="35"/>
        <v>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72.5" x14ac:dyDescent="0.35">
      <c r="A275" s="982"/>
      <c r="B275" s="1027"/>
      <c r="C275" s="42" t="s">
        <v>182</v>
      </c>
      <c r="D275" s="42"/>
      <c r="E275" s="294" t="s">
        <v>183</v>
      </c>
      <c r="F275" s="11">
        <v>10892.015999999998</v>
      </c>
      <c r="G275" s="14">
        <v>2214709.92</v>
      </c>
      <c r="H275" s="226">
        <v>18153.359999999997</v>
      </c>
      <c r="I275" s="200"/>
      <c r="J275" s="233">
        <f t="shared" si="35"/>
        <v>0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29" x14ac:dyDescent="0.35">
      <c r="A276" s="982"/>
      <c r="B276" s="1027"/>
      <c r="C276" s="42" t="s">
        <v>184</v>
      </c>
      <c r="D276" s="42"/>
      <c r="E276" s="294" t="s">
        <v>185</v>
      </c>
      <c r="F276" s="11">
        <v>10892.015999999998</v>
      </c>
      <c r="G276" s="14">
        <v>2214709.92</v>
      </c>
      <c r="H276" s="226">
        <v>18153.359999999997</v>
      </c>
      <c r="I276" s="200"/>
      <c r="J276" s="233">
        <f t="shared" si="35"/>
        <v>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29" x14ac:dyDescent="0.35">
      <c r="A277" s="982"/>
      <c r="B277" s="1027"/>
      <c r="C277" s="42" t="s">
        <v>186</v>
      </c>
      <c r="D277" s="42"/>
      <c r="E277" s="294" t="s">
        <v>187</v>
      </c>
      <c r="F277" s="11">
        <v>10892.015999999998</v>
      </c>
      <c r="G277" s="14">
        <v>2214709.92</v>
      </c>
      <c r="H277" s="226">
        <v>18153.359999999997</v>
      </c>
      <c r="I277" s="200"/>
      <c r="J277" s="233">
        <f t="shared" si="35"/>
        <v>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29" x14ac:dyDescent="0.35">
      <c r="A278" s="982"/>
      <c r="B278" s="1027"/>
      <c r="C278" s="42" t="s">
        <v>188</v>
      </c>
      <c r="D278" s="42"/>
      <c r="E278" s="294" t="s">
        <v>65</v>
      </c>
      <c r="F278" s="11">
        <v>10892.015999999998</v>
      </c>
      <c r="G278" s="14">
        <v>2214709.92</v>
      </c>
      <c r="H278" s="226">
        <v>18153.359999999997</v>
      </c>
      <c r="I278" s="200"/>
      <c r="J278" s="233">
        <f t="shared" si="35"/>
        <v>0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29" x14ac:dyDescent="0.35">
      <c r="A279" s="982"/>
      <c r="B279" s="1027"/>
      <c r="C279" s="42" t="s">
        <v>189</v>
      </c>
      <c r="D279" s="42"/>
      <c r="E279" s="5" t="s">
        <v>66</v>
      </c>
      <c r="F279" s="11">
        <v>45600</v>
      </c>
      <c r="G279" s="14">
        <v>9272000</v>
      </c>
      <c r="H279" s="226">
        <v>76000</v>
      </c>
      <c r="I279" s="200"/>
      <c r="J279" s="233">
        <f t="shared" si="35"/>
        <v>0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35">
      <c r="A280" s="982"/>
      <c r="B280" s="1027"/>
      <c r="C280" s="42"/>
      <c r="D280" s="42"/>
      <c r="E280" s="26" t="s">
        <v>151</v>
      </c>
      <c r="F280" s="48">
        <f>SUM(F268:F279)</f>
        <v>837939.67199999979</v>
      </c>
      <c r="G280" s="48">
        <f t="shared" ref="G280:J280" si="37">SUM(G268:G279)</f>
        <v>170381066.63999996</v>
      </c>
      <c r="H280" s="228">
        <f>SUM(H268:H279)</f>
        <v>1396566.1200000003</v>
      </c>
      <c r="I280" s="200"/>
      <c r="J280" s="234">
        <f t="shared" si="37"/>
        <v>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35">
      <c r="A281" s="982"/>
      <c r="B281" s="1027"/>
      <c r="C281" s="75"/>
      <c r="D281" s="75"/>
      <c r="E281" s="77"/>
      <c r="F281" s="12"/>
      <c r="G281" s="12"/>
      <c r="H281" s="210"/>
      <c r="I281" s="200"/>
      <c r="J281" s="233">
        <f t="shared" si="35"/>
        <v>0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3.5" customHeight="1" x14ac:dyDescent="0.35">
      <c r="A282" s="982"/>
      <c r="B282" s="1027"/>
      <c r="C282" s="148"/>
      <c r="D282" s="148"/>
      <c r="E282" s="15" t="s">
        <v>119</v>
      </c>
      <c r="F282" s="50"/>
      <c r="G282" s="50"/>
      <c r="H282" s="229"/>
      <c r="I282" s="200"/>
      <c r="J282" s="233">
        <f t="shared" si="35"/>
        <v>0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35">
      <c r="A283" s="982"/>
      <c r="B283" s="1027"/>
      <c r="C283" s="149">
        <v>1</v>
      </c>
      <c r="D283" s="149"/>
      <c r="E283" s="130" t="s">
        <v>119</v>
      </c>
      <c r="F283" s="150">
        <v>355816.43437704921</v>
      </c>
      <c r="G283" s="150">
        <v>10408657.414999988</v>
      </c>
      <c r="H283" s="230">
        <v>389943.18</v>
      </c>
      <c r="I283" s="200"/>
      <c r="J283" s="233">
        <f t="shared" si="35"/>
        <v>0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4.5" customHeight="1" x14ac:dyDescent="0.35">
      <c r="A284" s="982"/>
      <c r="B284" s="1027"/>
      <c r="C284" s="148"/>
      <c r="D284" s="148"/>
      <c r="E284" s="15" t="s">
        <v>128</v>
      </c>
      <c r="F284" s="50"/>
      <c r="G284" s="50"/>
      <c r="H284" s="229"/>
      <c r="I284" s="200"/>
      <c r="J284" s="233">
        <f t="shared" si="35"/>
        <v>0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35">
      <c r="A285" s="982"/>
      <c r="B285" s="1027"/>
      <c r="C285" s="149">
        <v>1</v>
      </c>
      <c r="D285" s="149"/>
      <c r="E285" s="130" t="s">
        <v>6</v>
      </c>
      <c r="F285" s="131">
        <v>88.940624999999997</v>
      </c>
      <c r="G285" s="131">
        <v>18143.887500000001</v>
      </c>
      <c r="H285" s="231">
        <v>148.42878073770493</v>
      </c>
      <c r="I285" s="200"/>
      <c r="J285" s="233">
        <f t="shared" si="35"/>
        <v>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35">
      <c r="A286" s="982"/>
      <c r="B286" s="1027"/>
      <c r="C286" s="149">
        <v>2</v>
      </c>
      <c r="D286" s="149"/>
      <c r="E286" s="132" t="s">
        <v>7</v>
      </c>
      <c r="F286" s="131">
        <v>1491.9742277458361</v>
      </c>
      <c r="G286" s="131"/>
      <c r="H286" s="231">
        <v>1491.9742277458361</v>
      </c>
      <c r="I286" s="200"/>
      <c r="J286" s="233">
        <f t="shared" si="35"/>
        <v>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35">
      <c r="A287" s="982"/>
      <c r="B287" s="1027"/>
      <c r="C287" s="149">
        <v>3</v>
      </c>
      <c r="D287" s="149"/>
      <c r="E287" s="132" t="s">
        <v>16</v>
      </c>
      <c r="F287" s="131">
        <v>1728.6075964852457</v>
      </c>
      <c r="G287" s="131">
        <v>351483.5446186667</v>
      </c>
      <c r="H287" s="231">
        <v>2881.012660808743</v>
      </c>
      <c r="I287" s="200"/>
      <c r="J287" s="233">
        <f t="shared" si="35"/>
        <v>0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35">
      <c r="A288" s="982"/>
      <c r="B288" s="1027"/>
      <c r="C288" s="149">
        <v>4</v>
      </c>
      <c r="D288" s="149"/>
      <c r="E288" s="132" t="s">
        <v>129</v>
      </c>
      <c r="F288" s="131">
        <v>4828.0014250000004</v>
      </c>
      <c r="G288" s="131">
        <v>646957.87368902192</v>
      </c>
      <c r="H288" s="231">
        <v>6949.1747813574493</v>
      </c>
      <c r="I288" s="200"/>
      <c r="J288" s="233">
        <f t="shared" si="35"/>
        <v>0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35">
      <c r="A289" s="982"/>
      <c r="B289" s="1027"/>
      <c r="C289" s="1159" t="s">
        <v>190</v>
      </c>
      <c r="D289" s="1159"/>
      <c r="E289" s="1159"/>
      <c r="F289" s="20">
        <f>SUM(F283:F288)</f>
        <v>363953.9582512803</v>
      </c>
      <c r="G289" s="20">
        <f t="shared" ref="G289:J289" si="38">SUM(G283:G288)</f>
        <v>11425242.720807675</v>
      </c>
      <c r="H289" s="211">
        <f>SUM(H283:H288)</f>
        <v>401413.77045064972</v>
      </c>
      <c r="I289" s="200"/>
      <c r="J289" s="234">
        <f t="shared" si="38"/>
        <v>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35">
      <c r="A290" s="982"/>
      <c r="B290" s="1027"/>
      <c r="C290" s="75"/>
      <c r="D290" s="75"/>
      <c r="E290" s="77"/>
      <c r="F290" s="12"/>
      <c r="G290" s="12"/>
      <c r="H290" s="210"/>
      <c r="I290" s="200"/>
      <c r="J290" s="233">
        <f t="shared" si="35"/>
        <v>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35">
      <c r="A291" s="982"/>
      <c r="B291" s="1027"/>
      <c r="C291" s="51">
        <v>2.4</v>
      </c>
      <c r="D291" s="51"/>
      <c r="E291" s="52" t="s">
        <v>191</v>
      </c>
      <c r="F291" s="53"/>
      <c r="G291" s="53"/>
      <c r="H291" s="232"/>
      <c r="I291" s="200"/>
      <c r="J291" s="233">
        <f t="shared" si="35"/>
        <v>0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87" x14ac:dyDescent="0.35">
      <c r="A292" s="982"/>
      <c r="B292" s="1027"/>
      <c r="C292" s="42" t="s">
        <v>174</v>
      </c>
      <c r="D292" s="42"/>
      <c r="E292" s="9" t="s">
        <v>175</v>
      </c>
      <c r="F292" s="11">
        <v>196887.57599999997</v>
      </c>
      <c r="G292" s="14">
        <v>40033807.119999997</v>
      </c>
      <c r="H292" s="226">
        <v>328145.95999999996</v>
      </c>
      <c r="I292" s="200"/>
      <c r="J292" s="233">
        <f t="shared" si="35"/>
        <v>0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87" x14ac:dyDescent="0.35">
      <c r="A293" s="982"/>
      <c r="B293" s="1027"/>
      <c r="C293" s="42"/>
      <c r="D293" s="42"/>
      <c r="E293" s="5" t="s">
        <v>49</v>
      </c>
      <c r="F293" s="11">
        <v>302100</v>
      </c>
      <c r="G293" s="14">
        <v>61427000</v>
      </c>
      <c r="H293" s="226">
        <v>503500</v>
      </c>
      <c r="I293" s="200"/>
      <c r="J293" s="233">
        <f t="shared" si="35"/>
        <v>0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35">
      <c r="A294" s="982"/>
      <c r="B294" s="1027"/>
      <c r="C294" s="42" t="s">
        <v>177</v>
      </c>
      <c r="D294" s="42"/>
      <c r="E294" s="5" t="s">
        <v>51</v>
      </c>
      <c r="F294" s="11">
        <v>114000</v>
      </c>
      <c r="G294" s="14">
        <v>23180000</v>
      </c>
      <c r="H294" s="226">
        <v>190000</v>
      </c>
      <c r="I294" s="200"/>
      <c r="J294" s="233">
        <f t="shared" si="35"/>
        <v>0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29" x14ac:dyDescent="0.35">
      <c r="A295" s="982"/>
      <c r="B295" s="1027"/>
      <c r="C295" s="42" t="s">
        <v>178</v>
      </c>
      <c r="D295" s="42"/>
      <c r="E295" s="5" t="s">
        <v>53</v>
      </c>
      <c r="F295" s="11">
        <v>114000</v>
      </c>
      <c r="G295" s="14">
        <v>23180000</v>
      </c>
      <c r="H295" s="226">
        <v>190000</v>
      </c>
      <c r="I295" s="200"/>
      <c r="J295" s="233">
        <f t="shared" si="35"/>
        <v>0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29" x14ac:dyDescent="0.35">
      <c r="A296" s="982"/>
      <c r="B296" s="1027"/>
      <c r="C296" s="42" t="s">
        <v>179</v>
      </c>
      <c r="D296" s="42"/>
      <c r="E296" s="5" t="s">
        <v>60</v>
      </c>
      <c r="F296" s="11"/>
      <c r="G296" s="14"/>
      <c r="H296" s="226">
        <v>0</v>
      </c>
      <c r="I296" s="200"/>
      <c r="J296" s="233">
        <f t="shared" si="35"/>
        <v>0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35">
      <c r="A297" s="982"/>
      <c r="B297" s="1027"/>
      <c r="C297" s="42" t="s">
        <v>180</v>
      </c>
      <c r="D297" s="42"/>
      <c r="E297" s="45" t="s">
        <v>61</v>
      </c>
      <c r="F297" s="11">
        <v>21784.031999999996</v>
      </c>
      <c r="G297" s="14">
        <v>4429419.84</v>
      </c>
      <c r="H297" s="226">
        <v>36306.719999999994</v>
      </c>
      <c r="I297" s="200"/>
      <c r="J297" s="233">
        <f t="shared" si="35"/>
        <v>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72.5" x14ac:dyDescent="0.35">
      <c r="A298" s="982"/>
      <c r="B298" s="1027"/>
      <c r="C298" s="42" t="s">
        <v>182</v>
      </c>
      <c r="D298" s="42"/>
      <c r="E298" s="45" t="s">
        <v>62</v>
      </c>
      <c r="F298" s="11">
        <v>10892.015999999998</v>
      </c>
      <c r="G298" s="14">
        <v>2214709.92</v>
      </c>
      <c r="H298" s="226">
        <v>18153.359999999997</v>
      </c>
      <c r="I298" s="200"/>
      <c r="J298" s="233">
        <f t="shared" si="35"/>
        <v>0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29" x14ac:dyDescent="0.35">
      <c r="A299" s="982"/>
      <c r="B299" s="1027"/>
      <c r="C299" s="42" t="s">
        <v>184</v>
      </c>
      <c r="D299" s="42"/>
      <c r="E299" s="45" t="s">
        <v>63</v>
      </c>
      <c r="F299" s="11">
        <v>10892.015999999998</v>
      </c>
      <c r="G299" s="14">
        <v>2214709.92</v>
      </c>
      <c r="H299" s="226">
        <v>18153.359999999997</v>
      </c>
      <c r="I299" s="200"/>
      <c r="J299" s="233">
        <f t="shared" si="35"/>
        <v>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29" x14ac:dyDescent="0.35">
      <c r="A300" s="982"/>
      <c r="B300" s="1027"/>
      <c r="C300" s="42" t="s">
        <v>186</v>
      </c>
      <c r="D300" s="42"/>
      <c r="E300" s="45" t="s">
        <v>64</v>
      </c>
      <c r="F300" s="11">
        <v>10892.015999999998</v>
      </c>
      <c r="G300" s="14">
        <v>2214709.92</v>
      </c>
      <c r="H300" s="226">
        <v>18153.359999999997</v>
      </c>
      <c r="I300" s="200"/>
      <c r="J300" s="233">
        <f t="shared" si="35"/>
        <v>0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29" x14ac:dyDescent="0.35">
      <c r="A301" s="982"/>
      <c r="B301" s="1027"/>
      <c r="C301" s="42" t="s">
        <v>188</v>
      </c>
      <c r="D301" s="42"/>
      <c r="E301" s="45" t="s">
        <v>65</v>
      </c>
      <c r="F301" s="11">
        <v>10892.015999999998</v>
      </c>
      <c r="G301" s="14">
        <v>2214709.92</v>
      </c>
      <c r="H301" s="226">
        <v>18153.359999999997</v>
      </c>
      <c r="I301" s="200"/>
      <c r="J301" s="233">
        <f t="shared" si="35"/>
        <v>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29" x14ac:dyDescent="0.35">
      <c r="A302" s="982"/>
      <c r="B302" s="1027"/>
      <c r="C302" s="42" t="s">
        <v>189</v>
      </c>
      <c r="D302" s="42"/>
      <c r="E302" s="5" t="s">
        <v>66</v>
      </c>
      <c r="F302" s="11">
        <v>45600</v>
      </c>
      <c r="G302" s="14">
        <v>9272000</v>
      </c>
      <c r="H302" s="226">
        <v>76000</v>
      </c>
      <c r="I302" s="200"/>
      <c r="J302" s="233">
        <f t="shared" si="35"/>
        <v>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" thickBot="1" x14ac:dyDescent="0.4">
      <c r="A303" s="982"/>
      <c r="B303" s="1027"/>
      <c r="C303" s="295"/>
      <c r="D303" s="295"/>
      <c r="E303" s="296" t="s">
        <v>192</v>
      </c>
      <c r="F303" s="186">
        <f>SUM(F292:F302)</f>
        <v>837939.67199999979</v>
      </c>
      <c r="G303" s="186">
        <f t="shared" ref="G303:J303" si="39">SUM(G292:G302)</f>
        <v>170381066.63999996</v>
      </c>
      <c r="H303" s="215">
        <f>SUM(H292:H302)</f>
        <v>1396566.1200000003</v>
      </c>
      <c r="I303" s="200"/>
      <c r="J303" s="240">
        <f t="shared" si="39"/>
        <v>0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" thickBot="1" x14ac:dyDescent="0.4">
      <c r="A304" s="982"/>
      <c r="B304" s="1028"/>
      <c r="C304" s="1160" t="s">
        <v>131</v>
      </c>
      <c r="D304" s="1161"/>
      <c r="E304" s="1162"/>
      <c r="F304" s="297">
        <f>F303+F289+F280+F266+F257+F243</f>
        <v>5323771.0862512793</v>
      </c>
      <c r="G304" s="297">
        <f t="shared" ref="G304" si="40">G303+G289+G280+G266+G257+G243</f>
        <v>1019921392.0808076</v>
      </c>
      <c r="H304" s="298">
        <f>H303+H289+H280+H266+H257+H243</f>
        <v>8667775.6504506506</v>
      </c>
      <c r="I304" s="247"/>
      <c r="J304" s="299">
        <f>J303+J289+J280+J266+J257+J243</f>
        <v>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" thickBot="1" x14ac:dyDescent="0.4">
      <c r="C305" s="74"/>
      <c r="D305" s="74"/>
      <c r="F305" s="74"/>
      <c r="G305" s="74"/>
      <c r="H305" s="7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20.149999999999999" customHeight="1" thickTop="1" x14ac:dyDescent="0.35">
      <c r="C306" s="74"/>
      <c r="D306" s="74"/>
      <c r="F306" s="74"/>
      <c r="G306" s="74"/>
      <c r="H306" s="310">
        <f>H304+H233+H174+H92</f>
        <v>40230641.465515658</v>
      </c>
      <c r="J306" s="311">
        <f>J304+J233+J174+J92</f>
        <v>7753482.156350255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6" customHeight="1" thickBot="1" x14ac:dyDescent="0.4"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35">
      <c r="A308" s="1033"/>
      <c r="B308" s="1034"/>
      <c r="C308" s="1034"/>
      <c r="D308" s="1034"/>
      <c r="E308" s="1034"/>
      <c r="F308" s="1034"/>
      <c r="G308" s="1034"/>
      <c r="H308" s="1035"/>
      <c r="I308" s="170"/>
      <c r="J308" s="158">
        <f t="shared" si="35"/>
        <v>0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35">
      <c r="A309" s="1043" t="s">
        <v>275</v>
      </c>
      <c r="B309" s="1044"/>
      <c r="C309" s="1044"/>
      <c r="D309" s="1044"/>
      <c r="E309" s="1044"/>
      <c r="F309" s="11"/>
      <c r="G309" s="14"/>
      <c r="H309" s="66">
        <v>3826539.3400000003</v>
      </c>
      <c r="I309" s="171"/>
      <c r="J309" s="156">
        <f>OTHERS!I374</f>
        <v>3826539.3400000003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35">
      <c r="A310" s="1043" t="s">
        <v>255</v>
      </c>
      <c r="B310" s="1044"/>
      <c r="C310" s="1044"/>
      <c r="D310" s="1044"/>
      <c r="E310" s="1044"/>
      <c r="F310" s="11"/>
      <c r="G310" s="14"/>
      <c r="H310" s="66">
        <v>632656.64000000001</v>
      </c>
      <c r="I310" s="171"/>
      <c r="J310" s="156">
        <f>OTHERS!I340</f>
        <v>632656.64000000001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35">
      <c r="A311" s="1043" t="s">
        <v>425</v>
      </c>
      <c r="B311" s="1044"/>
      <c r="C311" s="1044"/>
      <c r="D311" s="1044"/>
      <c r="E311" s="1044"/>
      <c r="F311" s="11"/>
      <c r="G311" s="14"/>
      <c r="H311" s="66">
        <v>641362.18000000005</v>
      </c>
      <c r="I311" s="171"/>
      <c r="J311" s="156">
        <f>OTHERS!I324</f>
        <v>641362.18000000005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" thickBot="1" x14ac:dyDescent="0.4">
      <c r="A312" s="1045" t="s">
        <v>534</v>
      </c>
      <c r="B312" s="1046"/>
      <c r="C312" s="1046"/>
      <c r="D312" s="1046"/>
      <c r="E312" s="1046"/>
      <c r="F312" s="162"/>
      <c r="G312" s="163"/>
      <c r="H312" s="164">
        <v>66811.419999999984</v>
      </c>
      <c r="I312" s="171"/>
      <c r="J312" s="156">
        <f>OTHERS!I107</f>
        <v>66811.419999999984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" thickBot="1" x14ac:dyDescent="0.4">
      <c r="A313" s="1040"/>
      <c r="B313" s="1041"/>
      <c r="C313" s="1041"/>
      <c r="D313" s="1041"/>
      <c r="E313" s="1041"/>
      <c r="F313" s="1041"/>
      <c r="G313" s="1041"/>
      <c r="H313" s="1041"/>
      <c r="I313" s="1042"/>
      <c r="J313" s="167">
        <f>SUM(J308:J312)</f>
        <v>5167369.58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35">
      <c r="A314" s="1047" t="s">
        <v>574</v>
      </c>
      <c r="B314" s="1048"/>
      <c r="C314" s="1048"/>
      <c r="D314" s="1048"/>
      <c r="E314" s="1048"/>
      <c r="F314" s="165"/>
      <c r="G314" s="165"/>
      <c r="H314" s="166"/>
      <c r="I314" s="171"/>
      <c r="J314" s="156">
        <f t="shared" ref="J314" si="41">H314</f>
        <v>0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35">
      <c r="A315" s="1049" t="s">
        <v>536</v>
      </c>
      <c r="B315" s="1050"/>
      <c r="C315" s="1050"/>
      <c r="D315" s="1050"/>
      <c r="E315" s="1050"/>
      <c r="F315" s="95"/>
      <c r="G315" s="95"/>
      <c r="H315" s="96">
        <v>2038937.7299999997</v>
      </c>
      <c r="I315" s="171"/>
      <c r="J315" s="156">
        <f>GETPIVOTDATA("Val/COArea Crcy",PMT!$K$4)</f>
        <v>2038937.7299999997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35">
      <c r="A316" s="1036" t="s">
        <v>537</v>
      </c>
      <c r="B316" s="1037"/>
      <c r="C316" s="1037"/>
      <c r="D316" s="1037"/>
      <c r="E316" s="1037"/>
      <c r="F316" s="258"/>
      <c r="G316" s="258"/>
      <c r="H316" s="259">
        <v>3187943.41</v>
      </c>
      <c r="I316" s="260"/>
      <c r="J316" s="261">
        <f>GETPIVOTDATA("Val/COArea Crcy",PMT!$G$4)</f>
        <v>744596.9700000002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" thickBot="1" x14ac:dyDescent="0.4">
      <c r="A317" s="1038" t="s">
        <v>575</v>
      </c>
      <c r="B317" s="1039"/>
      <c r="C317" s="1039"/>
      <c r="D317" s="1039"/>
      <c r="E317" s="1039"/>
      <c r="F317" s="97"/>
      <c r="G317" s="97"/>
      <c r="H317" s="98">
        <v>404408.71000000031</v>
      </c>
      <c r="I317" s="172"/>
      <c r="J317" s="161">
        <f>GETPIVOTDATA("Val/COArea Crcy",PMT!$O$4)</f>
        <v>404408.71000000031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" thickBot="1" x14ac:dyDescent="0.4">
      <c r="A318" s="1040"/>
      <c r="B318" s="1041"/>
      <c r="C318" s="1041"/>
      <c r="D318" s="1041"/>
      <c r="E318" s="1041"/>
      <c r="F318" s="1041"/>
      <c r="G318" s="1041"/>
      <c r="H318" s="1041"/>
      <c r="I318" s="1042"/>
      <c r="J318" s="167">
        <f>SUM(J314:J317)</f>
        <v>3187943.4100000006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22" spans="8:10" x14ac:dyDescent="0.35">
      <c r="H322" s="168"/>
      <c r="J322" s="315">
        <f>J306+J313+J318</f>
        <v>16108795.146350255</v>
      </c>
    </row>
  </sheetData>
  <autoFilter ref="A2:AJ304" xr:uid="{463D7248-481F-4E91-BA1A-ECFF7D3C77DF}"/>
  <mergeCells count="51">
    <mergeCell ref="A316:E316"/>
    <mergeCell ref="A317:E317"/>
    <mergeCell ref="A318:I318"/>
    <mergeCell ref="A310:E310"/>
    <mergeCell ref="A311:E311"/>
    <mergeCell ref="A312:E312"/>
    <mergeCell ref="A313:I313"/>
    <mergeCell ref="A314:E314"/>
    <mergeCell ref="A315:E315"/>
    <mergeCell ref="A309:E309"/>
    <mergeCell ref="C222:E222"/>
    <mergeCell ref="C223:E223"/>
    <mergeCell ref="C226:E226"/>
    <mergeCell ref="C227:E227"/>
    <mergeCell ref="C228:E228"/>
    <mergeCell ref="C232:E232"/>
    <mergeCell ref="C233:E233"/>
    <mergeCell ref="B235:B304"/>
    <mergeCell ref="C289:E289"/>
    <mergeCell ref="C304:E304"/>
    <mergeCell ref="A308:H308"/>
    <mergeCell ref="C174:E174"/>
    <mergeCell ref="A176:A304"/>
    <mergeCell ref="B176:B233"/>
    <mergeCell ref="C176:E176"/>
    <mergeCell ref="C202:E202"/>
    <mergeCell ref="C203:E203"/>
    <mergeCell ref="C216:E216"/>
    <mergeCell ref="C217:E217"/>
    <mergeCell ref="C220:E220"/>
    <mergeCell ref="C221:H221"/>
    <mergeCell ref="B94:B174"/>
    <mergeCell ref="C138:E138"/>
    <mergeCell ref="C156:E156"/>
    <mergeCell ref="C157:E157"/>
    <mergeCell ref="C173:E173"/>
    <mergeCell ref="A3:A174"/>
    <mergeCell ref="B3:B92"/>
    <mergeCell ref="C3:E3"/>
    <mergeCell ref="C29:E29"/>
    <mergeCell ref="C30:E30"/>
    <mergeCell ref="C43:E43"/>
    <mergeCell ref="C44:E44"/>
    <mergeCell ref="C47:E47"/>
    <mergeCell ref="C48:E48"/>
    <mergeCell ref="C49:H49"/>
    <mergeCell ref="C75:E75"/>
    <mergeCell ref="C76:E76"/>
    <mergeCell ref="C90:E90"/>
    <mergeCell ref="C91:E91"/>
    <mergeCell ref="C92:E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VOWD (2)</vt:lpstr>
      <vt:lpstr>Summary (2)</vt:lpstr>
      <vt:lpstr>Summary</vt:lpstr>
      <vt:lpstr>VOWD</vt:lpstr>
      <vt:lpstr>Summary (3)</vt:lpstr>
      <vt:lpstr>Savings</vt:lpstr>
      <vt:lpstr>OTHERS</vt:lpstr>
      <vt:lpstr>PMT</vt:lpstr>
      <vt:lpstr>6mln Boat Catcher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Ugwa, Sunday SPDC-PTP/O/NP</dc:creator>
  <cp:lastModifiedBy>Ogbulie, Smart U SPDC-PTP/O/NP</cp:lastModifiedBy>
  <cp:lastPrinted>2020-03-18T09:57:20Z</cp:lastPrinted>
  <dcterms:created xsi:type="dcterms:W3CDTF">2019-10-15T15:24:45Z</dcterms:created>
  <dcterms:modified xsi:type="dcterms:W3CDTF">2020-04-09T06:44:38Z</dcterms:modified>
</cp:coreProperties>
</file>