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drawings/drawing1.xml" ContentType="application/vnd.openxmlformats-officedocument.drawing+xml"/>
  <Override PartName="/xl/embeddings/oleObject1.bin" ContentType="application/vnd.openxmlformats-officedocument.oleObject"/>
  <Override PartName="/xl/persons/person.xml" ContentType="application/vnd.ms-excel.person+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Anietie.Osagie\Desktop\Common Folder_jacob\CW413080_Mudlogging Tender\"/>
    </mc:Choice>
  </mc:AlternateContent>
  <xr:revisionPtr revIDLastSave="0" documentId="8_{DD3097C1-A6D7-4136-9D3F-3BD40202ED13}" xr6:coauthVersionLast="47" xr6:coauthVersionMax="47" xr10:uidLastSave="{00000000-0000-0000-0000-000000000000}"/>
  <bookViews>
    <workbookView xWindow="28680" yWindow="-120" windowWidth="24240" windowHeight="13140" firstSheet="3" activeTab="3" xr2:uid="{01389C11-34A4-414C-8669-9E7446E298AF}"/>
  </bookViews>
  <sheets>
    <sheet name="Summary" sheetId="3" state="hidden" r:id="rId1"/>
    <sheet name="Evaluatn Templ - for review" sheetId="1" state="hidden" r:id="rId2"/>
    <sheet name="Sheet1" sheetId="5" state="hidden" r:id="rId3"/>
    <sheet name="Jimcol old and New Rates" sheetId="4" r:id="rId4"/>
    <sheet name="Assumptions" sheetId="2" state="hidden"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46" i="4" l="1"/>
  <c r="R49" i="4"/>
  <c r="O12" i="4"/>
  <c r="O19" i="4" s="1"/>
  <c r="O13" i="4"/>
  <c r="O11" i="4"/>
  <c r="R46" i="4"/>
  <c r="Q46" i="4"/>
  <c r="R27" i="4"/>
  <c r="R28" i="4"/>
  <c r="R29" i="4"/>
  <c r="R30" i="4"/>
  <c r="R31" i="4"/>
  <c r="R32" i="4"/>
  <c r="R33" i="4"/>
  <c r="R34" i="4"/>
  <c r="R35" i="4"/>
  <c r="R36" i="4"/>
  <c r="R37" i="4"/>
  <c r="R38" i="4"/>
  <c r="R39" i="4"/>
  <c r="R40" i="4"/>
  <c r="R41" i="4"/>
  <c r="R42" i="4"/>
  <c r="R43" i="4"/>
  <c r="R44" i="4"/>
  <c r="R45" i="4"/>
  <c r="R26" i="4"/>
  <c r="Q27" i="4"/>
  <c r="Q28" i="4"/>
  <c r="Q29" i="4"/>
  <c r="Q30" i="4"/>
  <c r="Q31" i="4"/>
  <c r="Q32" i="4"/>
  <c r="Q33" i="4"/>
  <c r="Q34" i="4"/>
  <c r="Q35" i="4"/>
  <c r="Q36" i="4"/>
  <c r="Q37" i="4"/>
  <c r="Q38" i="4"/>
  <c r="Q39" i="4"/>
  <c r="Q40" i="4"/>
  <c r="Q41" i="4"/>
  <c r="Q42" i="4"/>
  <c r="Q43" i="4"/>
  <c r="Q44" i="4"/>
  <c r="Q45" i="4"/>
  <c r="Q26" i="4"/>
  <c r="N26" i="4"/>
  <c r="J26" i="4"/>
  <c r="N12" i="4"/>
  <c r="N11" i="4"/>
  <c r="K11" i="4"/>
  <c r="O14" i="4"/>
  <c r="O15" i="4"/>
  <c r="O16" i="4"/>
  <c r="O17" i="4"/>
  <c r="O18" i="4"/>
  <c r="Q86" i="5"/>
  <c r="Q84" i="5"/>
  <c r="O80" i="5"/>
  <c r="Q80" i="5"/>
  <c r="S80" i="5"/>
  <c r="F24" i="3"/>
  <c r="S74" i="5"/>
  <c r="R74" i="5"/>
  <c r="Q74" i="5"/>
  <c r="P74" i="5"/>
  <c r="N74" i="5"/>
  <c r="O74" i="5"/>
  <c r="S72" i="5"/>
  <c r="R56" i="5"/>
  <c r="R57" i="5"/>
  <c r="R58" i="5"/>
  <c r="R59" i="5"/>
  <c r="R60" i="5"/>
  <c r="S60" i="5" s="1"/>
  <c r="R61" i="5"/>
  <c r="S61" i="5" s="1"/>
  <c r="R62" i="5"/>
  <c r="S62" i="5" s="1"/>
  <c r="R63" i="5"/>
  <c r="S63" i="5" s="1"/>
  <c r="R64" i="5"/>
  <c r="S64" i="5" s="1"/>
  <c r="R65" i="5"/>
  <c r="R66" i="5"/>
  <c r="R67" i="5"/>
  <c r="R68" i="5"/>
  <c r="R69" i="5"/>
  <c r="S69" i="5" s="1"/>
  <c r="R70" i="5"/>
  <c r="R71" i="5"/>
  <c r="S71" i="5" s="1"/>
  <c r="R72" i="5"/>
  <c r="R55" i="5"/>
  <c r="Q72" i="5"/>
  <c r="O72" i="5"/>
  <c r="M72" i="5"/>
  <c r="K72" i="5"/>
  <c r="K71" i="5"/>
  <c r="O71" i="5" s="1"/>
  <c r="K70" i="5"/>
  <c r="Q70" i="5" s="1"/>
  <c r="Q69" i="5"/>
  <c r="O69" i="5"/>
  <c r="M69" i="5"/>
  <c r="K68" i="5"/>
  <c r="O68" i="5" s="1"/>
  <c r="Q67" i="5"/>
  <c r="O67" i="5"/>
  <c r="K67" i="5"/>
  <c r="M67" i="5" s="1"/>
  <c r="S66" i="5"/>
  <c r="Q66" i="5"/>
  <c r="O66" i="5"/>
  <c r="M66" i="5"/>
  <c r="Q65" i="5"/>
  <c r="O65" i="5"/>
  <c r="M65" i="5"/>
  <c r="K65" i="5"/>
  <c r="S65" i="5" s="1"/>
  <c r="Q64" i="5"/>
  <c r="O64" i="5"/>
  <c r="M64" i="5"/>
  <c r="Q63" i="5"/>
  <c r="O63" i="5"/>
  <c r="M63" i="5"/>
  <c r="K62" i="5"/>
  <c r="Q62" i="5" s="1"/>
  <c r="K61" i="5"/>
  <c r="Q61" i="5" s="1"/>
  <c r="Q60" i="5"/>
  <c r="O60" i="5"/>
  <c r="M60" i="5"/>
  <c r="K60" i="5"/>
  <c r="S59" i="5"/>
  <c r="K59" i="5"/>
  <c r="M59" i="5" s="1"/>
  <c r="O58" i="5"/>
  <c r="K58" i="5"/>
  <c r="Q58" i="5" s="1"/>
  <c r="K57" i="5"/>
  <c r="Q57" i="5" s="1"/>
  <c r="K56" i="5"/>
  <c r="Q56" i="5" s="1"/>
  <c r="K55" i="5"/>
  <c r="M55" i="5" s="1"/>
  <c r="AI45" i="1"/>
  <c r="S30" i="5"/>
  <c r="S31" i="5"/>
  <c r="S36" i="5"/>
  <c r="S40" i="5"/>
  <c r="S11" i="5"/>
  <c r="S12" i="5"/>
  <c r="S10" i="5"/>
  <c r="S9" i="5"/>
  <c r="S8" i="5"/>
  <c r="R27" i="5"/>
  <c r="S27" i="5" s="1"/>
  <c r="R28" i="5"/>
  <c r="R29" i="5"/>
  <c r="R30" i="5"/>
  <c r="R31" i="5"/>
  <c r="R32" i="5"/>
  <c r="S32" i="5" s="1"/>
  <c r="R33" i="5"/>
  <c r="S33" i="5" s="1"/>
  <c r="R36" i="5"/>
  <c r="R37" i="5"/>
  <c r="S37" i="5" s="1"/>
  <c r="R38" i="5"/>
  <c r="S38" i="5" s="1"/>
  <c r="R39" i="5"/>
  <c r="R40" i="5"/>
  <c r="R41" i="5"/>
  <c r="S41" i="5" s="1"/>
  <c r="R42" i="5"/>
  <c r="S42" i="5" s="1"/>
  <c r="R43" i="5"/>
  <c r="S43" i="5" s="1"/>
  <c r="R26" i="5"/>
  <c r="S26" i="5" s="1"/>
  <c r="R18" i="5"/>
  <c r="R17" i="5"/>
  <c r="S17" i="5" s="1"/>
  <c r="R16" i="5"/>
  <c r="S16" i="5" s="1"/>
  <c r="R15" i="5"/>
  <c r="S15" i="5" s="1"/>
  <c r="R14" i="5"/>
  <c r="S14" i="5" s="1"/>
  <c r="R13" i="5"/>
  <c r="S13" i="5" s="1"/>
  <c r="R12" i="5"/>
  <c r="R11" i="5"/>
  <c r="R10" i="5"/>
  <c r="P45" i="5"/>
  <c r="N45" i="5"/>
  <c r="Q37" i="5"/>
  <c r="O37" i="5"/>
  <c r="Q40" i="5"/>
  <c r="Q26" i="5"/>
  <c r="O33" i="5"/>
  <c r="O40" i="5"/>
  <c r="O27" i="5"/>
  <c r="L45" i="5"/>
  <c r="M37" i="5"/>
  <c r="M36" i="5"/>
  <c r="M40" i="5"/>
  <c r="P19" i="5"/>
  <c r="Q17" i="5"/>
  <c r="Q10" i="5"/>
  <c r="Q9" i="5"/>
  <c r="Q8" i="5"/>
  <c r="N19" i="5"/>
  <c r="O10" i="5"/>
  <c r="O9" i="5"/>
  <c r="O8" i="5"/>
  <c r="M9" i="5"/>
  <c r="M8" i="5"/>
  <c r="K43" i="5"/>
  <c r="Q43" i="5" s="1"/>
  <c r="K42" i="5"/>
  <c r="O42" i="5" s="1"/>
  <c r="K41" i="5"/>
  <c r="O41" i="5" s="1"/>
  <c r="K39" i="5"/>
  <c r="M39" i="5" s="1"/>
  <c r="K38" i="5"/>
  <c r="O38" i="5" s="1"/>
  <c r="K36" i="5"/>
  <c r="Q36" i="5" s="1"/>
  <c r="K33" i="5"/>
  <c r="Q33" i="5" s="1"/>
  <c r="K32" i="5"/>
  <c r="O32" i="5" s="1"/>
  <c r="K31" i="5"/>
  <c r="O31" i="5" s="1"/>
  <c r="K30" i="5"/>
  <c r="O30" i="5" s="1"/>
  <c r="K29" i="5"/>
  <c r="O29" i="5" s="1"/>
  <c r="K28" i="5"/>
  <c r="Q28" i="5" s="1"/>
  <c r="K27" i="5"/>
  <c r="Q27" i="5" s="1"/>
  <c r="K26" i="5"/>
  <c r="O26" i="5" s="1"/>
  <c r="K18" i="5"/>
  <c r="Q18" i="5" s="1"/>
  <c r="K17" i="5"/>
  <c r="M17" i="5" s="1"/>
  <c r="K16" i="5"/>
  <c r="O16" i="5" s="1"/>
  <c r="K15" i="5"/>
  <c r="O15" i="5" s="1"/>
  <c r="K14" i="5"/>
  <c r="O14" i="5" s="1"/>
  <c r="K13" i="5"/>
  <c r="O13" i="5" s="1"/>
  <c r="K12" i="5"/>
  <c r="Q12" i="5" s="1"/>
  <c r="K11" i="5"/>
  <c r="M11" i="5" s="1"/>
  <c r="K10" i="5"/>
  <c r="M10" i="5" s="1"/>
  <c r="L19" i="5"/>
  <c r="AY46" i="1"/>
  <c r="AY37" i="1"/>
  <c r="AY27" i="1"/>
  <c r="AY28" i="1"/>
  <c r="AY29" i="1"/>
  <c r="AY30" i="1"/>
  <c r="AY31" i="1"/>
  <c r="AY32" i="1"/>
  <c r="AY33" i="1"/>
  <c r="AY34" i="1"/>
  <c r="AY35" i="1"/>
  <c r="AY36" i="1"/>
  <c r="AY38" i="1"/>
  <c r="AY39" i="1"/>
  <c r="AY40" i="1"/>
  <c r="AY41" i="1"/>
  <c r="AY42" i="1"/>
  <c r="AY43" i="1"/>
  <c r="AY26" i="1"/>
  <c r="AW27" i="1"/>
  <c r="AW28" i="1"/>
  <c r="AW29" i="1"/>
  <c r="AW30" i="1"/>
  <c r="AW31" i="1"/>
  <c r="AW32" i="1"/>
  <c r="AW33" i="1"/>
  <c r="AW34" i="1"/>
  <c r="AW35" i="1"/>
  <c r="AW36" i="1"/>
  <c r="AW37" i="1"/>
  <c r="AW38" i="1"/>
  <c r="AW39" i="1"/>
  <c r="AW40" i="1"/>
  <c r="AW41" i="1"/>
  <c r="AW42" i="1"/>
  <c r="AW43" i="1"/>
  <c r="AW26" i="1"/>
  <c r="AM37" i="1"/>
  <c r="AM34" i="1"/>
  <c r="AM35" i="1"/>
  <c r="AM40" i="1"/>
  <c r="AL41" i="1"/>
  <c r="AL42" i="1"/>
  <c r="AL43" i="1"/>
  <c r="AL39" i="1"/>
  <c r="AL38" i="1"/>
  <c r="AL31" i="1"/>
  <c r="AL30" i="1"/>
  <c r="AL27" i="1"/>
  <c r="AL26" i="1"/>
  <c r="AK27" i="1"/>
  <c r="AK28" i="1"/>
  <c r="AK29" i="1"/>
  <c r="AK30" i="1"/>
  <c r="AK31" i="1"/>
  <c r="AK32" i="1"/>
  <c r="AK33" i="1"/>
  <c r="AK36" i="1"/>
  <c r="AK37" i="1"/>
  <c r="AK38" i="1"/>
  <c r="AK39" i="1"/>
  <c r="AK40" i="1"/>
  <c r="AK41" i="1"/>
  <c r="AK42" i="1"/>
  <c r="AK43" i="1"/>
  <c r="AK26" i="1"/>
  <c r="AH27" i="1"/>
  <c r="AH28" i="1"/>
  <c r="AH29" i="1"/>
  <c r="AH30" i="1"/>
  <c r="AH31" i="1"/>
  <c r="AH32" i="1"/>
  <c r="AH33" i="1"/>
  <c r="AH34" i="1"/>
  <c r="AH35" i="1"/>
  <c r="AH36" i="1"/>
  <c r="AH37" i="1"/>
  <c r="AH38" i="1"/>
  <c r="AH39" i="1"/>
  <c r="AH40" i="1"/>
  <c r="AH41" i="1"/>
  <c r="AH42" i="1"/>
  <c r="AH43" i="1"/>
  <c r="AH26" i="1"/>
  <c r="AF8" i="1"/>
  <c r="AU37" i="1"/>
  <c r="AN37" i="1"/>
  <c r="AN40" i="1"/>
  <c r="AU9" i="1"/>
  <c r="AU8" i="1"/>
  <c r="AN9" i="1"/>
  <c r="AN8" i="1"/>
  <c r="V19" i="1"/>
  <c r="AF19" i="1" s="1"/>
  <c r="V45" i="1"/>
  <c r="AO46" i="1"/>
  <c r="AU34" i="1"/>
  <c r="AU35" i="1"/>
  <c r="AU40" i="1"/>
  <c r="AC19" i="1"/>
  <c r="AN34" i="1"/>
  <c r="AN35" i="1"/>
  <c r="AS17" i="1"/>
  <c r="AS18" i="1"/>
  <c r="AS26" i="1"/>
  <c r="AS27" i="1"/>
  <c r="AS28" i="1"/>
  <c r="AS29" i="1"/>
  <c r="AS30" i="1"/>
  <c r="AS31" i="1"/>
  <c r="AS32" i="1"/>
  <c r="AS33" i="1"/>
  <c r="AS36" i="1"/>
  <c r="AS37" i="1"/>
  <c r="AS38" i="1"/>
  <c r="AS39" i="1"/>
  <c r="AS40" i="1"/>
  <c r="AS41" i="1"/>
  <c r="AS42" i="1"/>
  <c r="AS43" i="1"/>
  <c r="AS15" i="1"/>
  <c r="AS16" i="1"/>
  <c r="AS14" i="1"/>
  <c r="AS13" i="1"/>
  <c r="AS12" i="1"/>
  <c r="AS10" i="1"/>
  <c r="AS11" i="1"/>
  <c r="AS9" i="1"/>
  <c r="AS8" i="1"/>
  <c r="AI12" i="1"/>
  <c r="AI13" i="1"/>
  <c r="AI14" i="1"/>
  <c r="AI15" i="1"/>
  <c r="AI16" i="1"/>
  <c r="AI17" i="1"/>
  <c r="AI18" i="1"/>
  <c r="AI26" i="1"/>
  <c r="AI27" i="1"/>
  <c r="AI28" i="1"/>
  <c r="AI29" i="1"/>
  <c r="AI30" i="1"/>
  <c r="AI31" i="1"/>
  <c r="AI32" i="1"/>
  <c r="AI33" i="1"/>
  <c r="AI36" i="1"/>
  <c r="AI37" i="1"/>
  <c r="AI38" i="1"/>
  <c r="AI39" i="1"/>
  <c r="AI40" i="1"/>
  <c r="AI41" i="1"/>
  <c r="AI42" i="1"/>
  <c r="AI43" i="1"/>
  <c r="AI9" i="1"/>
  <c r="AI10" i="1"/>
  <c r="AI11" i="1"/>
  <c r="AI8" i="1"/>
  <c r="AF9" i="1"/>
  <c r="AF10" i="1"/>
  <c r="AF11" i="1"/>
  <c r="AF12" i="1"/>
  <c r="AF13" i="1"/>
  <c r="AF14" i="1"/>
  <c r="AF15" i="1"/>
  <c r="AF16" i="1"/>
  <c r="AF17" i="1"/>
  <c r="AF18" i="1"/>
  <c r="AF20" i="1"/>
  <c r="AF21" i="1"/>
  <c r="AF22" i="1"/>
  <c r="AF25" i="1"/>
  <c r="AF26" i="1"/>
  <c r="AF27" i="1"/>
  <c r="AF28" i="1"/>
  <c r="AF29" i="1"/>
  <c r="AF30" i="1"/>
  <c r="AF31" i="1"/>
  <c r="AF32" i="1"/>
  <c r="AF33" i="1"/>
  <c r="AF34" i="1"/>
  <c r="AF35" i="1"/>
  <c r="AF36" i="1"/>
  <c r="AF37" i="1"/>
  <c r="AF38" i="1"/>
  <c r="AF39" i="1"/>
  <c r="AF40" i="1"/>
  <c r="AF41" i="1"/>
  <c r="AF42" i="1"/>
  <c r="AF43" i="1"/>
  <c r="AQ9" i="1"/>
  <c r="AQ10" i="1"/>
  <c r="AQ11" i="1"/>
  <c r="AQ12" i="1"/>
  <c r="AQ13" i="1"/>
  <c r="AQ14" i="1"/>
  <c r="AQ15" i="1"/>
  <c r="AQ16" i="1"/>
  <c r="AQ17" i="1"/>
  <c r="AQ18" i="1"/>
  <c r="AQ20" i="1"/>
  <c r="AQ21" i="1"/>
  <c r="AQ22" i="1"/>
  <c r="AQ25" i="1"/>
  <c r="AQ26" i="1"/>
  <c r="AQ27" i="1"/>
  <c r="AQ28" i="1"/>
  <c r="AQ29" i="1"/>
  <c r="AQ30" i="1"/>
  <c r="AQ31" i="1"/>
  <c r="AQ32" i="1"/>
  <c r="AQ33" i="1"/>
  <c r="AQ34" i="1"/>
  <c r="AQ35" i="1"/>
  <c r="AQ36" i="1"/>
  <c r="AQ37" i="1"/>
  <c r="AQ38" i="1"/>
  <c r="AQ39" i="1"/>
  <c r="AQ40" i="1"/>
  <c r="AQ41" i="1"/>
  <c r="AQ42" i="1"/>
  <c r="AQ43" i="1"/>
  <c r="AQ44" i="1"/>
  <c r="AQ8" i="1"/>
  <c r="S39" i="5" l="1"/>
  <c r="S57" i="5"/>
  <c r="M70" i="5"/>
  <c r="Q42" i="5"/>
  <c r="S18" i="5"/>
  <c r="S19" i="5" s="1"/>
  <c r="S29" i="5"/>
  <c r="M68" i="5"/>
  <c r="O70" i="5"/>
  <c r="Q16" i="5"/>
  <c r="S28" i="5"/>
  <c r="S45" i="5" s="1"/>
  <c r="S76" i="5" s="1"/>
  <c r="O12" i="5"/>
  <c r="Q11" i="5"/>
  <c r="M33" i="5"/>
  <c r="O39" i="5"/>
  <c r="Q39" i="5"/>
  <c r="S58" i="5"/>
  <c r="Q68" i="5"/>
  <c r="S67" i="5"/>
  <c r="O11" i="5"/>
  <c r="O19" i="5" s="1"/>
  <c r="M28" i="5"/>
  <c r="O36" i="5"/>
  <c r="M56" i="5"/>
  <c r="Q71" i="5"/>
  <c r="R19" i="5"/>
  <c r="S68" i="5"/>
  <c r="M18" i="5"/>
  <c r="M26" i="5"/>
  <c r="M45" i="5" s="1"/>
  <c r="M76" i="5" s="1"/>
  <c r="M27" i="5"/>
  <c r="O56" i="5"/>
  <c r="O62" i="5"/>
  <c r="M13" i="5"/>
  <c r="O28" i="5"/>
  <c r="M16" i="5"/>
  <c r="S56" i="5"/>
  <c r="S70" i="5"/>
  <c r="O55" i="5"/>
  <c r="O59" i="5"/>
  <c r="Q55" i="5"/>
  <c r="M58" i="5"/>
  <c r="Q59" i="5"/>
  <c r="M62" i="5"/>
  <c r="S55" i="5"/>
  <c r="M57" i="5"/>
  <c r="M61" i="5"/>
  <c r="M71" i="5"/>
  <c r="O57" i="5"/>
  <c r="O61" i="5"/>
  <c r="M15" i="5"/>
  <c r="Q41" i="5"/>
  <c r="Q32" i="5"/>
  <c r="M14" i="5"/>
  <c r="O18" i="5"/>
  <c r="Q15" i="5"/>
  <c r="M43" i="5"/>
  <c r="O43" i="5"/>
  <c r="Q31" i="5"/>
  <c r="O17" i="5"/>
  <c r="Q30" i="5"/>
  <c r="M12" i="5"/>
  <c r="M19" i="5" s="1"/>
  <c r="Q13" i="5"/>
  <c r="M41" i="5"/>
  <c r="M32" i="5"/>
  <c r="Q38" i="5"/>
  <c r="Q29" i="5"/>
  <c r="Q14" i="5"/>
  <c r="Q19" i="5" s="1"/>
  <c r="M31" i="5"/>
  <c r="M42" i="5"/>
  <c r="M30" i="5"/>
  <c r="R45" i="5"/>
  <c r="M38" i="5"/>
  <c r="M29" i="5"/>
  <c r="AF46" i="1"/>
  <c r="AQ46" i="1"/>
  <c r="AI46" i="1"/>
  <c r="V49" i="1"/>
  <c r="O45" i="5" l="1"/>
  <c r="O76" i="5" s="1"/>
  <c r="M74" i="5"/>
  <c r="Q45" i="5"/>
  <c r="Q76" i="5" s="1"/>
  <c r="AP34" i="1"/>
  <c r="AP35" i="1"/>
  <c r="AP40" i="1"/>
  <c r="AP9" i="1"/>
  <c r="AP8" i="1"/>
  <c r="N45" i="1"/>
  <c r="P45" i="1"/>
  <c r="R45" i="1"/>
  <c r="T45" i="1"/>
  <c r="X45" i="1"/>
  <c r="Z45" i="1"/>
  <c r="AB45" i="1"/>
  <c r="AC48" i="1" s="1"/>
  <c r="AE34" i="1"/>
  <c r="AE35" i="1"/>
  <c r="AE40" i="1"/>
  <c r="AE44" i="1"/>
  <c r="M19" i="1"/>
  <c r="N19" i="1"/>
  <c r="O19" i="1"/>
  <c r="Q19" i="1"/>
  <c r="R19" i="1"/>
  <c r="S19" i="1"/>
  <c r="U19" i="1"/>
  <c r="AQ19" i="1"/>
  <c r="W19" i="1"/>
  <c r="Y19" i="1"/>
  <c r="Z19" i="1"/>
  <c r="AA19" i="1"/>
  <c r="AE20" i="1"/>
  <c r="AE21" i="1"/>
  <c r="AE22" i="1"/>
  <c r="AE23" i="1"/>
  <c r="AE25" i="1"/>
  <c r="AE47" i="1"/>
  <c r="AE9" i="1"/>
  <c r="AE8" i="1"/>
  <c r="L8" i="1"/>
  <c r="AD46" i="1"/>
  <c r="D25" i="3"/>
  <c r="D24" i="3"/>
  <c r="P46" i="4"/>
  <c r="L46" i="4"/>
  <c r="C24" i="3"/>
  <c r="K48" i="4"/>
  <c r="J40" i="4"/>
  <c r="L40" i="4"/>
  <c r="J45" i="4"/>
  <c r="P45" i="4"/>
  <c r="P40" i="4"/>
  <c r="P27" i="4"/>
  <c r="P28" i="4"/>
  <c r="P29" i="4"/>
  <c r="P30" i="4"/>
  <c r="P31" i="4"/>
  <c r="P32" i="4"/>
  <c r="P33" i="4"/>
  <c r="P34" i="4"/>
  <c r="P35" i="4"/>
  <c r="P36" i="4"/>
  <c r="P38" i="4"/>
  <c r="P39" i="4"/>
  <c r="P41" i="4"/>
  <c r="P42" i="4"/>
  <c r="P43" i="4"/>
  <c r="P26" i="4"/>
  <c r="N40" i="4"/>
  <c r="N32" i="4"/>
  <c r="N33" i="4"/>
  <c r="N34" i="4"/>
  <c r="N35" i="4"/>
  <c r="N38" i="4"/>
  <c r="N39" i="4"/>
  <c r="N41" i="4"/>
  <c r="N42" i="4"/>
  <c r="N43" i="4"/>
  <c r="N27" i="4"/>
  <c r="N28" i="4"/>
  <c r="N29" i="4"/>
  <c r="N30" i="4"/>
  <c r="N31" i="4"/>
  <c r="L27" i="4"/>
  <c r="J27" i="4"/>
  <c r="J28" i="4"/>
  <c r="J29" i="4"/>
  <c r="J30" i="4"/>
  <c r="J31" i="4"/>
  <c r="J32" i="4"/>
  <c r="J33" i="4"/>
  <c r="J34" i="4"/>
  <c r="J35" i="4"/>
  <c r="J36" i="4"/>
  <c r="J38" i="4"/>
  <c r="J39" i="4"/>
  <c r="J41" i="4"/>
  <c r="J42" i="4"/>
  <c r="J43" i="4"/>
  <c r="L26" i="4"/>
  <c r="N9" i="4"/>
  <c r="N8" i="4"/>
  <c r="H43" i="4"/>
  <c r="H42" i="4"/>
  <c r="H41" i="4"/>
  <c r="L41" i="4" s="1"/>
  <c r="H39" i="4"/>
  <c r="H38" i="4"/>
  <c r="L38" i="4" s="1"/>
  <c r="H36" i="4"/>
  <c r="L35" i="4"/>
  <c r="L34" i="4"/>
  <c r="H33" i="4"/>
  <c r="H32" i="4"/>
  <c r="H31" i="4"/>
  <c r="L31" i="4" s="1"/>
  <c r="H30" i="4"/>
  <c r="H29" i="4"/>
  <c r="H28" i="4"/>
  <c r="L28" i="4" s="1"/>
  <c r="H27" i="4"/>
  <c r="H26" i="4"/>
  <c r="H18" i="4"/>
  <c r="N18" i="4" s="1"/>
  <c r="H17" i="4"/>
  <c r="K17" i="4" s="1"/>
  <c r="H16" i="4"/>
  <c r="N16" i="4" s="1"/>
  <c r="H15" i="4"/>
  <c r="K15" i="4" s="1"/>
  <c r="H14" i="4"/>
  <c r="N14" i="4" s="1"/>
  <c r="H13" i="4"/>
  <c r="K13" i="4" s="1"/>
  <c r="H12" i="4"/>
  <c r="H11" i="4"/>
  <c r="H10" i="4"/>
  <c r="N10" i="4" s="1"/>
  <c r="K9" i="4"/>
  <c r="K8" i="4"/>
  <c r="G12" i="3"/>
  <c r="AB9" i="1"/>
  <c r="AB8" i="1"/>
  <c r="X9" i="1"/>
  <c r="X8" i="1"/>
  <c r="T9" i="1"/>
  <c r="T8" i="1"/>
  <c r="P8" i="1"/>
  <c r="P9" i="1"/>
  <c r="AC40" i="1"/>
  <c r="AC34" i="1"/>
  <c r="AC35" i="1"/>
  <c r="Y40" i="1"/>
  <c r="Y34" i="1"/>
  <c r="Y35" i="1"/>
  <c r="U40" i="1"/>
  <c r="U34" i="1"/>
  <c r="U35" i="1"/>
  <c r="Q40" i="1"/>
  <c r="Q34" i="1"/>
  <c r="Q35" i="1"/>
  <c r="M34" i="1"/>
  <c r="M35" i="1"/>
  <c r="M44" i="1"/>
  <c r="K40" i="1"/>
  <c r="M40" i="1"/>
  <c r="AA40" i="1"/>
  <c r="W40" i="1"/>
  <c r="S40" i="1"/>
  <c r="O40" i="1"/>
  <c r="AA48" i="1" l="1"/>
  <c r="O48" i="1"/>
  <c r="Q48" i="1"/>
  <c r="W48" i="1"/>
  <c r="S48" i="1"/>
  <c r="U48" i="1"/>
  <c r="Y48" i="1"/>
  <c r="E24" i="3"/>
  <c r="N45" i="4"/>
  <c r="N13" i="4"/>
  <c r="N17" i="4"/>
  <c r="K10" i="4"/>
  <c r="N19" i="4"/>
  <c r="N15" i="4"/>
  <c r="L30" i="4"/>
  <c r="L36" i="4"/>
  <c r="K12" i="4"/>
  <c r="K14" i="4"/>
  <c r="K16" i="4"/>
  <c r="K18" i="4"/>
  <c r="L29" i="4"/>
  <c r="L33" i="4"/>
  <c r="L43" i="4"/>
  <c r="L32" i="4"/>
  <c r="L39" i="4"/>
  <c r="L42" i="4"/>
  <c r="C25" i="3" l="1"/>
  <c r="E25" i="3" s="1"/>
  <c r="P48" i="4"/>
  <c r="K19" i="4"/>
  <c r="L45" i="4"/>
  <c r="R46" i="1" l="1"/>
  <c r="T46" i="1"/>
  <c r="V46" i="1"/>
  <c r="K34" i="1"/>
  <c r="K35" i="1"/>
  <c r="H43" i="1"/>
  <c r="AM43" i="1" s="1"/>
  <c r="H42" i="1"/>
  <c r="AM42" i="1" s="1"/>
  <c r="H41" i="1"/>
  <c r="AM41" i="1" s="1"/>
  <c r="H39" i="1"/>
  <c r="AM39" i="1" s="1"/>
  <c r="H38" i="1"/>
  <c r="AM38" i="1" s="1"/>
  <c r="H36" i="1"/>
  <c r="AM36" i="1" s="1"/>
  <c r="H33" i="1"/>
  <c r="AM33" i="1" s="1"/>
  <c r="H32" i="1"/>
  <c r="AM32" i="1" s="1"/>
  <c r="H31" i="1"/>
  <c r="AM31" i="1" s="1"/>
  <c r="H30" i="1"/>
  <c r="AM30" i="1" s="1"/>
  <c r="H29" i="1"/>
  <c r="AM29" i="1" s="1"/>
  <c r="H28" i="1"/>
  <c r="AM28" i="1" s="1"/>
  <c r="H27" i="1"/>
  <c r="AM27" i="1" s="1"/>
  <c r="H26" i="1"/>
  <c r="AM26" i="1" s="1"/>
  <c r="H18" i="1"/>
  <c r="H17" i="1"/>
  <c r="H16" i="1"/>
  <c r="H15" i="1"/>
  <c r="H14" i="1"/>
  <c r="H13" i="1"/>
  <c r="H12" i="1"/>
  <c r="H11" i="1"/>
  <c r="H10" i="1"/>
  <c r="L9" i="1"/>
  <c r="AM46" i="1" l="1"/>
  <c r="AU15" i="1"/>
  <c r="AN15" i="1"/>
  <c r="K30" i="1"/>
  <c r="AN30" i="1"/>
  <c r="AU30" i="1"/>
  <c r="AA42" i="1"/>
  <c r="AN42" i="1"/>
  <c r="AU42" i="1"/>
  <c r="AN14" i="1"/>
  <c r="AU14" i="1"/>
  <c r="AN16" i="1"/>
  <c r="AU16" i="1"/>
  <c r="K31" i="1"/>
  <c r="AN31" i="1"/>
  <c r="AU31" i="1"/>
  <c r="K43" i="1"/>
  <c r="AN43" i="1"/>
  <c r="AU43" i="1"/>
  <c r="K29" i="1"/>
  <c r="AN29" i="1"/>
  <c r="AU29" i="1"/>
  <c r="AU11" i="1"/>
  <c r="AN11" i="1"/>
  <c r="X11" i="1"/>
  <c r="W26" i="1"/>
  <c r="AN26" i="1"/>
  <c r="AU26" i="1"/>
  <c r="AN36" i="1"/>
  <c r="AU36" i="1"/>
  <c r="K41" i="1"/>
  <c r="AN41" i="1"/>
  <c r="AU41" i="1"/>
  <c r="X18" i="1"/>
  <c r="AU18" i="1"/>
  <c r="AN18" i="1"/>
  <c r="K27" i="1"/>
  <c r="AU27" i="1"/>
  <c r="AN27" i="1"/>
  <c r="AU38" i="1"/>
  <c r="AN38" i="1"/>
  <c r="AN17" i="1"/>
  <c r="AU17" i="1"/>
  <c r="AU32" i="1"/>
  <c r="AN32" i="1"/>
  <c r="AU10" i="1"/>
  <c r="AN10" i="1"/>
  <c r="X10" i="1"/>
  <c r="K33" i="1"/>
  <c r="AN33" i="1"/>
  <c r="AU33" i="1"/>
  <c r="AN12" i="1"/>
  <c r="AU12" i="1"/>
  <c r="AN13" i="1"/>
  <c r="AU13" i="1"/>
  <c r="AN28" i="1"/>
  <c r="AU28" i="1"/>
  <c r="AU39" i="1"/>
  <c r="AN39" i="1"/>
  <c r="K42" i="1"/>
  <c r="O38" i="1"/>
  <c r="AE38" i="1"/>
  <c r="AP38" i="1"/>
  <c r="Y38" i="1"/>
  <c r="M38" i="1"/>
  <c r="U38" i="1"/>
  <c r="K38" i="1"/>
  <c r="Q38" i="1"/>
  <c r="AC38" i="1"/>
  <c r="O29" i="1"/>
  <c r="Y29" i="1"/>
  <c r="Q29" i="1"/>
  <c r="AP29" i="1"/>
  <c r="U29" i="1"/>
  <c r="M29" i="1"/>
  <c r="AE29" i="1"/>
  <c r="AC29" i="1"/>
  <c r="O30" i="1"/>
  <c r="AC30" i="1"/>
  <c r="Q30" i="1"/>
  <c r="U30" i="1"/>
  <c r="AP30" i="1"/>
  <c r="M30" i="1"/>
  <c r="AE30" i="1"/>
  <c r="Y30" i="1"/>
  <c r="O36" i="1"/>
  <c r="AP36" i="1"/>
  <c r="Q36" i="1"/>
  <c r="AC36" i="1"/>
  <c r="AE36" i="1"/>
  <c r="Y36" i="1"/>
  <c r="U36" i="1"/>
  <c r="M36" i="1"/>
  <c r="O27" i="1"/>
  <c r="M27" i="1"/>
  <c r="U27" i="1"/>
  <c r="AE27" i="1"/>
  <c r="Y27" i="1"/>
  <c r="Q27" i="1"/>
  <c r="AC27" i="1"/>
  <c r="AP27" i="1"/>
  <c r="L13" i="1"/>
  <c r="AP13" i="1"/>
  <c r="AE13" i="1"/>
  <c r="O39" i="1"/>
  <c r="AC39" i="1"/>
  <c r="U39" i="1"/>
  <c r="K39" i="1"/>
  <c r="AP39" i="1"/>
  <c r="M39" i="1"/>
  <c r="AE39" i="1"/>
  <c r="Y39" i="1"/>
  <c r="Q39" i="1"/>
  <c r="O41" i="1"/>
  <c r="U41" i="1"/>
  <c r="AE41" i="1"/>
  <c r="AC41" i="1"/>
  <c r="M41" i="1"/>
  <c r="Y41" i="1"/>
  <c r="Q41" i="1"/>
  <c r="AP41" i="1"/>
  <c r="L16" i="1"/>
  <c r="AE16" i="1"/>
  <c r="AP16" i="1"/>
  <c r="AB11" i="1"/>
  <c r="AP11" i="1"/>
  <c r="L11" i="1"/>
  <c r="AE11" i="1"/>
  <c r="O28" i="1"/>
  <c r="AP28" i="1"/>
  <c r="M28" i="1"/>
  <c r="AE28" i="1"/>
  <c r="Y28" i="1"/>
  <c r="U28" i="1"/>
  <c r="Q28" i="1"/>
  <c r="AC28" i="1"/>
  <c r="L14" i="1"/>
  <c r="AE14" i="1"/>
  <c r="AP14" i="1"/>
  <c r="K28" i="1"/>
  <c r="O43" i="1"/>
  <c r="AE43" i="1"/>
  <c r="M43" i="1"/>
  <c r="AP43" i="1"/>
  <c r="Y43" i="1"/>
  <c r="Q43" i="1"/>
  <c r="AC43" i="1"/>
  <c r="U43" i="1"/>
  <c r="L17" i="1"/>
  <c r="AP17" i="1"/>
  <c r="AE17" i="1"/>
  <c r="O32" i="1"/>
  <c r="U32" i="1"/>
  <c r="Q32" i="1"/>
  <c r="AC32" i="1"/>
  <c r="AE32" i="1"/>
  <c r="M32" i="1"/>
  <c r="AP32" i="1"/>
  <c r="Y32" i="1"/>
  <c r="O26" i="1"/>
  <c r="Q26" i="1"/>
  <c r="AE26" i="1"/>
  <c r="U26" i="1"/>
  <c r="AP26" i="1"/>
  <c r="K26" i="1"/>
  <c r="AC26" i="1"/>
  <c r="M26" i="1"/>
  <c r="Y26" i="1"/>
  <c r="AE12" i="1"/>
  <c r="AP12" i="1"/>
  <c r="L12" i="1"/>
  <c r="K36" i="1"/>
  <c r="L15" i="1"/>
  <c r="AE15" i="1"/>
  <c r="AP15" i="1"/>
  <c r="O42" i="1"/>
  <c r="U42" i="1"/>
  <c r="Q42" i="1"/>
  <c r="AC42" i="1"/>
  <c r="M42" i="1"/>
  <c r="AP42" i="1"/>
  <c r="Y42" i="1"/>
  <c r="AE42" i="1"/>
  <c r="O31" i="1"/>
  <c r="Q31" i="1"/>
  <c r="AC31" i="1"/>
  <c r="AP31" i="1"/>
  <c r="M31" i="1"/>
  <c r="AE31" i="1"/>
  <c r="Y31" i="1"/>
  <c r="U31" i="1"/>
  <c r="AB10" i="1"/>
  <c r="L10" i="1"/>
  <c r="AP10" i="1"/>
  <c r="AE10" i="1"/>
  <c r="AP18" i="1"/>
  <c r="AE18" i="1"/>
  <c r="L18" i="1"/>
  <c r="AA33" i="1"/>
  <c r="AC33" i="1"/>
  <c r="Y33" i="1"/>
  <c r="U33" i="1"/>
  <c r="M33" i="1"/>
  <c r="Q33" i="1"/>
  <c r="AE33" i="1"/>
  <c r="AP33" i="1"/>
  <c r="K32" i="1"/>
  <c r="AA31" i="1"/>
  <c r="AA41" i="1"/>
  <c r="AA27" i="1"/>
  <c r="AA43" i="1"/>
  <c r="AA26" i="1"/>
  <c r="AA36" i="1"/>
  <c r="AA30" i="1"/>
  <c r="O33" i="1"/>
  <c r="AA39" i="1"/>
  <c r="AA29" i="1"/>
  <c r="AA38" i="1"/>
  <c r="AA32" i="1"/>
  <c r="AA28" i="1"/>
  <c r="W39" i="1"/>
  <c r="W38" i="1"/>
  <c r="W42" i="1"/>
  <c r="W30" i="1"/>
  <c r="W41" i="1"/>
  <c r="W33" i="1"/>
  <c r="W29" i="1"/>
  <c r="W36" i="1"/>
  <c r="W32" i="1"/>
  <c r="W28" i="1"/>
  <c r="W43" i="1"/>
  <c r="W31" i="1"/>
  <c r="W27" i="1"/>
  <c r="S29" i="1"/>
  <c r="S26" i="1"/>
  <c r="S36" i="1"/>
  <c r="S32" i="1"/>
  <c r="S28" i="1"/>
  <c r="S33" i="1"/>
  <c r="S43" i="1"/>
  <c r="S39" i="1"/>
  <c r="S31" i="1"/>
  <c r="S27" i="1"/>
  <c r="S41" i="1"/>
  <c r="S42" i="1"/>
  <c r="S38" i="1"/>
  <c r="S30" i="1"/>
  <c r="T17" i="1"/>
  <c r="X16" i="1"/>
  <c r="T13" i="1"/>
  <c r="X12" i="1"/>
  <c r="P14" i="1"/>
  <c r="AB14" i="1"/>
  <c r="P17" i="1"/>
  <c r="P13" i="1"/>
  <c r="T16" i="1"/>
  <c r="T12" i="1"/>
  <c r="X15" i="1"/>
  <c r="AB17" i="1"/>
  <c r="AB13" i="1"/>
  <c r="P18" i="1"/>
  <c r="P10" i="1"/>
  <c r="AB18" i="1"/>
  <c r="P16" i="1"/>
  <c r="P12" i="1"/>
  <c r="T15" i="1"/>
  <c r="T11" i="1"/>
  <c r="X14" i="1"/>
  <c r="AB16" i="1"/>
  <c r="AB12" i="1"/>
  <c r="P15" i="1"/>
  <c r="P11" i="1"/>
  <c r="T18" i="1"/>
  <c r="T14" i="1"/>
  <c r="T10" i="1"/>
  <c r="X17" i="1"/>
  <c r="X13" i="1"/>
  <c r="AB15" i="1"/>
  <c r="AU19" i="1" l="1"/>
  <c r="AY48" i="1" s="1"/>
  <c r="X19" i="1"/>
  <c r="AN19" i="1"/>
  <c r="AI49" i="1" s="1"/>
  <c r="AU45" i="1"/>
  <c r="AU49" i="1" s="1"/>
  <c r="AN45" i="1"/>
  <c r="AN49" i="1" s="1"/>
  <c r="AE46" i="1"/>
  <c r="W45" i="1"/>
  <c r="AE19" i="1"/>
  <c r="AP46" i="1"/>
  <c r="AP45" i="1"/>
  <c r="P19" i="1"/>
  <c r="C11" i="3" s="1"/>
  <c r="E11" i="3" s="1"/>
  <c r="Q45" i="1"/>
  <c r="Q46" i="1" s="1"/>
  <c r="AP19" i="1"/>
  <c r="AP48" i="1" s="1"/>
  <c r="T19" i="1"/>
  <c r="C9" i="3" s="1"/>
  <c r="E9" i="3" s="1"/>
  <c r="AB19" i="1"/>
  <c r="Y45" i="1"/>
  <c r="O45" i="1"/>
  <c r="U45" i="1"/>
  <c r="AE45" i="1"/>
  <c r="M45" i="1"/>
  <c r="N48" i="1" s="1"/>
  <c r="AC45" i="1"/>
  <c r="S45" i="1"/>
  <c r="AA45" i="1"/>
  <c r="K45" i="1"/>
  <c r="L19" i="1"/>
  <c r="AY55" i="1" l="1"/>
  <c r="AY53" i="1"/>
  <c r="AY51" i="1"/>
  <c r="AK49" i="1"/>
  <c r="AK53" i="1"/>
  <c r="AU21" i="1"/>
  <c r="AN21" i="1"/>
  <c r="C8" i="3"/>
  <c r="Z48" i="1"/>
  <c r="AB48" i="1"/>
  <c r="AE48" i="1"/>
  <c r="AE51" i="1"/>
  <c r="T48" i="1"/>
  <c r="C10" i="3"/>
  <c r="E10" i="3" s="1"/>
  <c r="X48" i="1"/>
  <c r="AP49" i="1" s="1"/>
  <c r="R48" i="1"/>
  <c r="P48" i="1"/>
  <c r="V48" i="1"/>
  <c r="M46" i="1"/>
  <c r="D7" i="3" s="1"/>
  <c r="C7" i="3"/>
  <c r="L48" i="1"/>
  <c r="AC46" i="1"/>
  <c r="Y46" i="1"/>
  <c r="U46" i="1"/>
  <c r="E7" i="3" l="1"/>
  <c r="F7" i="3" s="1"/>
  <c r="D8" i="3"/>
  <c r="E8" i="3" s="1"/>
  <c r="F8" i="3" s="1"/>
  <c r="Y51" i="1"/>
  <c r="AE49" i="1"/>
  <c r="F10" i="3"/>
  <c r="F11" i="3"/>
  <c r="F9" i="3"/>
  <c r="H11" i="3" l="1"/>
  <c r="H10" i="3"/>
  <c r="H8" i="3"/>
  <c r="H9" i="3"/>
  <c r="H1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tc={17B67377-EF93-4D69-BA39-139F9A6DC273}</author>
    <author>tc={901790DF-0292-40E6-A5E2-ACBCB6DFF0F2}</author>
    <author>tc={5B60898C-4E66-40FC-85EC-1EC5B930B1AA}</author>
    <author>tc={90D27890-CE94-4D5C-87F9-CE43DDB503B6}</author>
    <author>tc={5CB3C8DF-CD1C-4575-9509-40808BFC5A3B}</author>
    <author>tc={13B5956A-71A2-42D7-8B4F-EE513243B4A5}</author>
    <author>tc={F4D6266D-3623-4615-AE35-FA5B1E34E410}</author>
    <author>tc={16C2D872-8965-4D5E-88AC-F59DEC8E26BB}</author>
    <author>tc={334FA0E6-35F9-415A-A821-7603AD84908A}</author>
  </authors>
  <commentList>
    <comment ref="H10" authorId="0" shapeId="0" xr:uid="{17B67377-EF93-4D69-BA39-139F9A6DC273}">
      <text>
        <t>[Threaded comment]
Your version of Excel allows you to read this threaded comment; however, any edits to it will get removed if the file is opened in a newer version of Excel. Learn more: https://go.microsoft.com/fwlink/?linkid=870924
Comment:
    RM days: 14 days</t>
      </text>
    </comment>
    <comment ref="H12" authorId="1" shapeId="0" xr:uid="{901790DF-0292-40E6-A5E2-ACBCB6DFF0F2}">
      <text>
        <t>[Threaded comment]
Your version of Excel allows you to read this threaded comment; however, any edits to it will get removed if the file is opened in a newer version of Excel. Learn more: https://go.microsoft.com/fwlink/?linkid=870924
Comment:
    Drilling 
days: Average 30</t>
      </text>
    </comment>
    <comment ref="H13" authorId="2" shapeId="0" xr:uid="{5B60898C-4E66-40FC-85EC-1EC5B930B1AA}">
      <text>
        <t>[Threaded comment]
Your version of Excel allows you to read this threaded comment; however, any edits to it will get removed if the file is opened in a newer version of Excel. Learn more: https://go.microsoft.com/fwlink/?linkid=870924
Comment:
    Completions days: Average 15</t>
      </text>
    </comment>
    <comment ref="H14" authorId="3" shapeId="0" xr:uid="{90D27890-CE94-4D5C-87F9-CE43DDB503B6}">
      <text>
        <t>[Threaded comment]
Your version of Excel allows you to read this threaded comment; however, any edits to it will get removed if the file is opened in a newer version of Excel. Learn more: https://go.microsoft.com/fwlink/?linkid=870924
Comment:
    Average days - 45</t>
      </text>
    </comment>
    <comment ref="H15" authorId="4" shapeId="0" xr:uid="{5CB3C8DF-CD1C-4575-9509-40808BFC5A3B}">
      <text>
        <t>[Threaded comment]
Your version of Excel allows you to read this threaded comment; however, any edits to it will get removed if the file is opened in a newer version of Excel. Learn more: https://go.microsoft.com/fwlink/?linkid=870924
Comment:
    Average days - 21 days</t>
      </text>
    </comment>
    <comment ref="H16" authorId="5" shapeId="0" xr:uid="{13B5956A-71A2-42D7-8B4F-EE513243B4A5}">
      <text>
        <t>[Threaded comment]
Your version of Excel allows you to read this threaded comment; however, any edits to it will get removed if the file is opened in a newer version of Excel. Learn more: https://go.microsoft.com/fwlink/?linkid=870924
Comment:
    Average days - 60days</t>
      </text>
    </comment>
    <comment ref="H17" authorId="6" shapeId="0" xr:uid="{F4D6266D-3623-4615-AE35-FA5B1E34E410}">
      <text>
        <t>[Threaded comment]
Your version of Excel allows you to read this threaded comment; however, any edits to it will get removed if the file is opened in a newer version of Excel. Learn more: https://go.microsoft.com/fwlink/?linkid=870924
Comment:
    Average days - 28days</t>
      </text>
    </comment>
    <comment ref="H18" authorId="7" shapeId="0" xr:uid="{16C2D872-8965-4D5E-88AC-F59DEC8E26BB}">
      <text>
        <t>[Threaded comment]
Your version of Excel allows you to read this threaded comment; however, any edits to it will get removed if the file is opened in a newer version of Excel. Learn more: https://go.microsoft.com/fwlink/?linkid=870924
Comment:
    Average days - 21days</t>
      </text>
    </comment>
    <comment ref="H26" authorId="8" shapeId="0" xr:uid="{334FA0E6-35F9-415A-A821-7603AD84908A}">
      <text>
        <t>[Threaded comment]
Your version of Excel allows you to read this threaded comment; however, any edits to it will get removed if the file is opened in a newer version of Excel. Learn more: https://go.microsoft.com/fwlink/?linkid=870924
Comment:
    Assumes 12days per well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tc={6291CDE9-FF68-460A-9DA0-1D286E3B9026}</author>
    <author>tc={859EF9B9-A4CE-4FC3-B080-DAEDD1A5AC6D}</author>
    <author>tc={9C0AF591-C1C3-46DF-A9E3-6D81EF08CF5C}</author>
    <author>tc={6AC4D4DE-B9DE-4975-A219-4CB59F86615D}</author>
    <author>tc={67123F48-2EDD-464E-930F-15338C463CD9}</author>
    <author>tc={3B8292B9-CA9F-4EB3-90DC-FA286B29D8E1}</author>
    <author>tc={01E1EDE1-1D15-45A3-9BE5-E049D727753C}</author>
    <author>tc={832B5E23-76AB-4975-B008-DA2F55693212}</author>
    <author>tc={6474402B-31DC-419A-A44E-BCEB56302539}</author>
    <author>tc={38CBE6BD-A90E-437D-9498-AD8AA167C195}</author>
  </authors>
  <commentList>
    <comment ref="K10" authorId="0" shapeId="0" xr:uid="{6291CDE9-FF68-460A-9DA0-1D286E3B9026}">
      <text>
        <t>[Threaded comment]
Your version of Excel allows you to read this threaded comment; however, any edits to it will get removed if the file is opened in a newer version of Excel. Learn more: https://go.microsoft.com/fwlink/?linkid=870924
Comment:
    RM days: 14 days</t>
      </text>
    </comment>
    <comment ref="K12" authorId="1" shapeId="0" xr:uid="{859EF9B9-A4CE-4FC3-B080-DAEDD1A5AC6D}">
      <text>
        <t>[Threaded comment]
Your version of Excel allows you to read this threaded comment; however, any edits to it will get removed if the file is opened in a newer version of Excel. Learn more: https://go.microsoft.com/fwlink/?linkid=870924
Comment:
    Drilling 
days: Average 30</t>
      </text>
    </comment>
    <comment ref="K13" authorId="2" shapeId="0" xr:uid="{9C0AF591-C1C3-46DF-A9E3-6D81EF08CF5C}">
      <text>
        <t>[Threaded comment]
Your version of Excel allows you to read this threaded comment; however, any edits to it will get removed if the file is opened in a newer version of Excel. Learn more: https://go.microsoft.com/fwlink/?linkid=870924
Comment:
    Completions days: Average 15</t>
      </text>
    </comment>
    <comment ref="K14" authorId="3" shapeId="0" xr:uid="{6AC4D4DE-B9DE-4975-A219-4CB59F86615D}">
      <text>
        <t>[Threaded comment]
Your version of Excel allows you to read this threaded comment; however, any edits to it will get removed if the file is opened in a newer version of Excel. Learn more: https://go.microsoft.com/fwlink/?linkid=870924
Comment:
    Average days - 45</t>
      </text>
    </comment>
    <comment ref="K15" authorId="4" shapeId="0" xr:uid="{67123F48-2EDD-464E-930F-15338C463CD9}">
      <text>
        <t>[Threaded comment]
Your version of Excel allows you to read this threaded comment; however, any edits to it will get removed if the file is opened in a newer version of Excel. Learn more: https://go.microsoft.com/fwlink/?linkid=870924
Comment:
    Average days - 21 days</t>
      </text>
    </comment>
    <comment ref="K16" authorId="5" shapeId="0" xr:uid="{3B8292B9-CA9F-4EB3-90DC-FA286B29D8E1}">
      <text>
        <t>[Threaded comment]
Your version of Excel allows you to read this threaded comment; however, any edits to it will get removed if the file is opened in a newer version of Excel. Learn more: https://go.microsoft.com/fwlink/?linkid=870924
Comment:
    Average days - 60days</t>
      </text>
    </comment>
    <comment ref="K17" authorId="6" shapeId="0" xr:uid="{01E1EDE1-1D15-45A3-9BE5-E049D727753C}">
      <text>
        <t>[Threaded comment]
Your version of Excel allows you to read this threaded comment; however, any edits to it will get removed if the file is opened in a newer version of Excel. Learn more: https://go.microsoft.com/fwlink/?linkid=870924
Comment:
    Average days - 28days</t>
      </text>
    </comment>
    <comment ref="K18" authorId="7" shapeId="0" xr:uid="{832B5E23-76AB-4975-B008-DA2F55693212}">
      <text>
        <t>[Threaded comment]
Your version of Excel allows you to read this threaded comment; however, any edits to it will get removed if the file is opened in a newer version of Excel. Learn more: https://go.microsoft.com/fwlink/?linkid=870924
Comment:
    Average days - 21days</t>
      </text>
    </comment>
    <comment ref="K26" authorId="8" shapeId="0" xr:uid="{6474402B-31DC-419A-A44E-BCEB56302539}">
      <text>
        <t>[Threaded comment]
Your version of Excel allows you to read this threaded comment; however, any edits to it will get removed if the file is opened in a newer version of Excel. Learn more: https://go.microsoft.com/fwlink/?linkid=870924
Comment:
    Assumes 12days per well</t>
      </text>
    </comment>
    <comment ref="K55" authorId="9" shapeId="0" xr:uid="{38CBE6BD-A90E-437D-9498-AD8AA167C195}">
      <text>
        <t>[Threaded comment]
Your version of Excel allows you to read this threaded comment; however, any edits to it will get removed if the file is opened in a newer version of Excel. Learn more: https://go.microsoft.com/fwlink/?linkid=870924
Comment:
    Assumes 12days per well</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tc={8264087F-CC31-418B-BEF8-5F6564490604}</author>
    <author>tc={10B8FE1B-0CAB-4083-BFDD-31FE0603DE54}</author>
    <author>tc={59E48131-8396-43FA-815B-58BEA18A62F2}</author>
    <author>tc={10E222BE-0CB4-4C7F-9800-C7EF46A04BC1}</author>
    <author>tc={51670DA6-2683-49C4-95D3-E989DA6D8884}</author>
    <author>tc={1B00C7EB-4247-43BB-9922-55B065A4B1A6}</author>
    <author>tc={3C15D5FD-DA08-48A8-803F-194B069BC12D}</author>
    <author>tc={50CC3276-6204-44F5-A816-E2B21D139C22}</author>
    <author>Osagie, Anietie J SPDC-PTC/U/GW</author>
    <author>tc={0D10F4AF-C1AD-4552-A098-FFD9E7BC2255}</author>
  </authors>
  <commentList>
    <comment ref="H10" authorId="0" shapeId="0" xr:uid="{8264087F-CC31-418B-BEF8-5F6564490604}">
      <text>
        <t>[Threaded comment]
Your version of Excel allows you to read this threaded comment; however, any edits to it will get removed if the file is opened in a newer version of Excel. Learn more: https://go.microsoft.com/fwlink/?linkid=870924
Comment:
    RM days: 14 days</t>
      </text>
    </comment>
    <comment ref="H12" authorId="1" shapeId="0" xr:uid="{10B8FE1B-0CAB-4083-BFDD-31FE0603DE54}">
      <text>
        <t>[Threaded comment]
Your version of Excel allows you to read this threaded comment; however, any edits to it will get removed if the file is opened in a newer version of Excel. Learn more: https://go.microsoft.com/fwlink/?linkid=870924
Comment:
    Drilling 
days: Average 30</t>
      </text>
    </comment>
    <comment ref="H13" authorId="2" shapeId="0" xr:uid="{59E48131-8396-43FA-815B-58BEA18A62F2}">
      <text>
        <t>[Threaded comment]
Your version of Excel allows you to read this threaded comment; however, any edits to it will get removed if the file is opened in a newer version of Excel. Learn more: https://go.microsoft.com/fwlink/?linkid=870924
Comment:
    Completions days: Average 15</t>
      </text>
    </comment>
    <comment ref="H14" authorId="3" shapeId="0" xr:uid="{10E222BE-0CB4-4C7F-9800-C7EF46A04BC1}">
      <text>
        <t>[Threaded comment]
Your version of Excel allows you to read this threaded comment; however, any edits to it will get removed if the file is opened in a newer version of Excel. Learn more: https://go.microsoft.com/fwlink/?linkid=870924
Comment:
    Average days - 45</t>
      </text>
    </comment>
    <comment ref="H15" authorId="4" shapeId="0" xr:uid="{51670DA6-2683-49C4-95D3-E989DA6D8884}">
      <text>
        <t>[Threaded comment]
Your version of Excel allows you to read this threaded comment; however, any edits to it will get removed if the file is opened in a newer version of Excel. Learn more: https://go.microsoft.com/fwlink/?linkid=870924
Comment:
    Average days - 21 days</t>
      </text>
    </comment>
    <comment ref="H16" authorId="5" shapeId="0" xr:uid="{1B00C7EB-4247-43BB-9922-55B065A4B1A6}">
      <text>
        <t>[Threaded comment]
Your version of Excel allows you to read this threaded comment; however, any edits to it will get removed if the file is opened in a newer version of Excel. Learn more: https://go.microsoft.com/fwlink/?linkid=870924
Comment:
    Average days - 60days</t>
      </text>
    </comment>
    <comment ref="H17" authorId="6" shapeId="0" xr:uid="{3C15D5FD-DA08-48A8-803F-194B069BC12D}">
      <text>
        <t>[Threaded comment]
Your version of Excel allows you to read this threaded comment; however, any edits to it will get removed if the file is opened in a newer version of Excel. Learn more: https://go.microsoft.com/fwlink/?linkid=870924
Comment:
    Average days - 28days</t>
      </text>
    </comment>
    <comment ref="H18" authorId="7" shapeId="0" xr:uid="{50CC3276-6204-44F5-A816-E2B21D139C22}">
      <text>
        <t>[Threaded comment]
Your version of Excel allows you to read this threaded comment; however, any edits to it will get removed if the file is opened in a newer version of Excel. Learn more: https://go.microsoft.com/fwlink/?linkid=870924
Comment:
    Average days - 21days</t>
      </text>
    </comment>
    <comment ref="O19" authorId="8" shapeId="0" xr:uid="{E5698259-D56F-4875-A1D1-F4419064191A}">
      <text>
        <r>
          <rPr>
            <b/>
            <sz val="9"/>
            <color indexed="81"/>
            <rFont val="Tahoma"/>
            <family val="2"/>
          </rPr>
          <t>Osagie, Anietie J SPDC-PTC/U/GW:</t>
        </r>
        <r>
          <rPr>
            <sz val="9"/>
            <color indexed="81"/>
            <rFont val="Tahoma"/>
            <family val="2"/>
          </rPr>
          <t xml:space="preserve">
Savings achieved</t>
        </r>
      </text>
    </comment>
    <comment ref="H26" authorId="9" shapeId="0" xr:uid="{0D10F4AF-C1AD-4552-A098-FFD9E7BC2255}">
      <text>
        <t>[Threaded comment]
Your version of Excel allows you to read this threaded comment; however, any edits to it will get removed if the file is opened in a newer version of Excel. Learn more: https://go.microsoft.com/fwlink/?linkid=870924
Comment:
    Assumes 12days per well</t>
      </text>
    </comment>
    <comment ref="S46" authorId="8" shapeId="0" xr:uid="{491DBE07-AFEE-48EB-A022-60EB9CACCCB1}">
      <text>
        <r>
          <rPr>
            <b/>
            <sz val="9"/>
            <color indexed="81"/>
            <rFont val="Tahoma"/>
            <family val="2"/>
          </rPr>
          <t>Osagie, Anietie J SPDC-PTC/U/GW:</t>
        </r>
        <r>
          <rPr>
            <sz val="9"/>
            <color indexed="81"/>
            <rFont val="Tahoma"/>
            <family val="2"/>
          </rPr>
          <t xml:space="preserve">
Savings achieved</t>
        </r>
      </text>
    </comment>
    <comment ref="R49" authorId="8" shapeId="0" xr:uid="{7F6B32C4-788F-4F6D-A745-9F58F130BE44}">
      <text>
        <r>
          <rPr>
            <b/>
            <sz val="9"/>
            <color indexed="81"/>
            <rFont val="Tahoma"/>
            <family val="2"/>
          </rPr>
          <t>Osagie, Anietie J SPDC-PTC/U/GW:</t>
        </r>
        <r>
          <rPr>
            <sz val="9"/>
            <color indexed="81"/>
            <rFont val="Tahoma"/>
            <family val="2"/>
          </rPr>
          <t xml:space="preserve">
Total Savings achieved</t>
        </r>
      </text>
    </comment>
  </commentList>
</comments>
</file>

<file path=xl/sharedStrings.xml><?xml version="1.0" encoding="utf-8"?>
<sst xmlns="http://schemas.openxmlformats.org/spreadsheetml/2006/main" count="775" uniqueCount="197">
  <si>
    <t>Commercial Evaluation Template</t>
  </si>
  <si>
    <t>CW413080 - PROVISION OF MUD LOGGING SERVICES</t>
  </si>
  <si>
    <t>Tenderer Instructions - Only cells marked yellow shall be modified by Tenderer. Shell will not consider changes to other cells.</t>
  </si>
  <si>
    <t>(A) Mudlogging Services</t>
  </si>
  <si>
    <t>S/N  </t>
  </si>
  <si>
    <t>SERVICES</t>
  </si>
  <si>
    <t>Description</t>
  </si>
  <si>
    <t>Unit</t>
  </si>
  <si>
    <t># of Locations</t>
  </si>
  <si>
    <t># of Wells</t>
  </si>
  <si>
    <t># of Days</t>
  </si>
  <si>
    <t>Total Cost Per Service</t>
  </si>
  <si>
    <t>Qty</t>
  </si>
  <si>
    <t>Mobilisation Fee (Lumpsum)</t>
  </si>
  <si>
    <r>
      <t>Fee for mobilisation of Contractors items and  Personnel to Company Location</t>
    </r>
    <r>
      <rPr>
        <sz val="10"/>
        <color rgb="FFFF0000"/>
        <rFont val="Arial"/>
        <family val="2"/>
      </rPr>
      <t xml:space="preserve"> </t>
    </r>
  </si>
  <si>
    <t>$/Location</t>
  </si>
  <si>
    <t>NA</t>
  </si>
  <si>
    <t>LUMPSUM</t>
  </si>
  <si>
    <t>Demobilisation Fee (Lumpsum)</t>
  </si>
  <si>
    <t xml:space="preserve">Fee for demobilisation of Contractors items and Personnel to  Company Location  </t>
  </si>
  <si>
    <t>3*</t>
  </si>
  <si>
    <t>Mud logging units stand-by cost (Operating Mode: Rig move, Well testing, Rig/other equipment failure, Temporary suspension of operation)</t>
  </si>
  <si>
    <t xml:space="preserve">Stand-by rate ($/day) for the  complete mud logging unit applicable during rig move. This commences from the start of rig down on the previous location to the spud date in the new location. It is also applicable during Well Testing Operations and waiting on SHELL. Personnel cost to be included if onsite
</t>
  </si>
  <si>
    <t>$/Day</t>
  </si>
  <si>
    <t>4*</t>
  </si>
  <si>
    <t>Cost of equipment installation on the land/swamp/offshore rig (Lumpsum)                                            (Operating Mode: Rig move phase)</t>
  </si>
  <si>
    <t xml:space="preserve">Cost of personnel for the  installation and testing of complete mud logging unit with ancilliary prior to well spud. This is applicable to the all rig locations where certain parts of the logging unit, sensors, recording systems or other ancilliary has been un-installed prior to rig down and rig move. The maximum number of days for equipment installation and testing shall not exceed 7 days. 
</t>
  </si>
  <si>
    <t>$/Well</t>
  </si>
  <si>
    <t>Basic mud logging services operating cost  ($/day)      (Operating Mode: Drilling, Coring, Reaming, Backreaming; Tripping in, tripping out., Pumping out of hole.,  Wireline operations;  Stripping in or out of hole, Running casing)</t>
  </si>
  <si>
    <t>The following items are all inluded in basic mud logging operating cost: (1)ITEMS A: Mud Logging Unit and Ancillary Equipment ; (2)ITEMS B.: Drilling Parameter Measurements (Sensors); (3) ITEM C: Drilling Parameters Recorders; (4) ITEMS D: Computerized Data Recording (Hardware and Software) System; (5)ITEMS E: Computerised Data Acquisition System;  (6) ITEMS F:  Materials, Chemicals and Consumables; (7)CONTRACTOR PERSONNEL  for Mud Logging Services. This is applicable during actual drilling operations when the logging unit has been fully set up and manned by competent personnel to perform the basic mud logging services.
And any other equipment required to deliver this services as outlined in Section IV - Scope Description</t>
  </si>
  <si>
    <t>Basic mud logging services during completion ($/day)  (Operating Mode: Completions operations)</t>
  </si>
  <si>
    <t>This is the cost of basic mud logging services which includes total cost of personnel, logging unit and accessories and services. This is applicable during Completions operations when the logging unit has been fully set up and manned by competent personnel to perform the basic mud logging services.
And any other equipment required to deliver this services as outlined in Section IV - Scope Description</t>
  </si>
  <si>
    <t>Light Advanced Mudlogging Services operating cost ($/day)   (Operating Mode: Drilling, Coring, Reaming, Backreaming; Tripping in, tripping out., Pumping out of hole.,  Wireline operations;  Stripping in or out of hole, Running casing)</t>
  </si>
  <si>
    <t>This is the cost of basic mud logging services as described in item 5 above and inclusive of pre-drill/real-time pore pressure modeling, calibration and monitoring using resistivity/sonic-based logs. Use of secondary parameters which include, but not limited to background gas, pumps-off and connection Gas. These are in addition to D-exponent corrected, shale density and cuttings. This is applicable during actual drilling operations when the logging unit has been fully set up and manned by competent personnel to perform the light advanced mud logging services.
And any other equipment required to deliver this service as outlined in Section IV - Scope Description</t>
  </si>
  <si>
    <t>Light Advanced Mudlogging Services operating cost ($/day)    (Operating Mode: Completions operations)</t>
  </si>
  <si>
    <t>This is the cost of light advanced mud logging services which includes total cost of personnel, logging unit and accessories and services. This is applicable during Completions operations when the logging unit has been fully set up and manned by competent personnel to perform the basic mud logging services.
And any other equipment required to deliver this service as outlined in Section IV - Scope Description</t>
  </si>
  <si>
    <t>Full Suite Advanced mud logging services operating cost  ($/day)      (Operating Mode: Drilling, Coring, Reaming, Backreaming; Tripping in, tripping out., Pumping out of hole.,  Wireline operations;  Stripping in or out of hole, Running casing)</t>
  </si>
  <si>
    <r>
      <t xml:space="preserve">The following items are all included in full suite advanced mud logging operating cost: </t>
    </r>
    <r>
      <rPr>
        <b/>
        <sz val="10"/>
        <color indexed="12"/>
        <rFont val="Arial"/>
        <family val="2"/>
      </rPr>
      <t>ITEMS A -G:</t>
    </r>
    <r>
      <rPr>
        <sz val="10"/>
        <color indexed="12"/>
        <rFont val="Arial"/>
        <family val="2"/>
      </rPr>
      <t xml:space="preserve"> (1) ITEM A: Mud Logging Unit and Ancillary Equipment ; (2)ITEM B.: Drilling Parameter Measurements (Sensors); (3) ITEM C: Drilling Parameters Recorders; (4) ITEM D: Computerized Data Recording (Hardware and Software) System; (5)ITEM E: Computerised Data Acquisition System;  (6) ITEM F:  Materials, Chemicals and Consumables; (7)
</t>
    </r>
    <r>
      <rPr>
        <b/>
        <sz val="10"/>
        <color indexed="12"/>
        <rFont val="Arial"/>
        <family val="2"/>
      </rPr>
      <t>ITEMS H, I and J</t>
    </r>
    <r>
      <rPr>
        <sz val="10"/>
        <color indexed="12"/>
        <rFont val="Arial"/>
        <family val="2"/>
      </rPr>
      <t xml:space="preserve">: (8) ITEMS H:Other Ancilliary Equipment; (9) ITEM I: Other Drilling Parameter Parameter Measurement Sensors (10) ITEMS J: Advanced Mudlogging Service
And any other equipment required to deliver this service
(11)CONTRACTOR PERSONNEL for Full Suite Advanced Mud Logging Services. This is applicable during actual drilling operations when the logging unit has been fully set up and manned by competent personnel to perform the the full suite advanced mud logging services.
</t>
    </r>
    <r>
      <rPr>
        <sz val="10"/>
        <color rgb="FF0000FF"/>
        <rFont val="Arial"/>
        <family val="2"/>
      </rPr>
      <t xml:space="preserve">
And any other equipment required to deliver this service as outlined in Section IV - Scope Description</t>
    </r>
  </si>
  <si>
    <t>Full Suite Advanced mud logging services during completion ($/day)                     (Operating Mode: Completions operations)</t>
  </si>
  <si>
    <t>This is the cost of full suite advanced mud logging services which includes total cost of personnel, logging unit and accessories and services. This is applicable during Completions operations when the logging unit has been fully set up and manned by competent personnel to perform the full suite advanced mud logging services.
And any other equipment required to deliver this services as outlined in Section IV - Scope Description</t>
  </si>
  <si>
    <t xml:space="preserve">Unitless Data Acqusition system ($/day)
(Operating mode: workover, WRFM coiled tubing operations, abanndonment operations) 	</t>
  </si>
  <si>
    <r>
      <t xml:space="preserve">The following items are all inluded in basic mud logging operating cost:
</t>
    </r>
    <r>
      <rPr>
        <b/>
        <sz val="10"/>
        <color rgb="FF0000FF"/>
        <rFont val="Arial"/>
        <family val="2"/>
      </rPr>
      <t>ITEMS K</t>
    </r>
    <r>
      <rPr>
        <sz val="10"/>
        <color rgb="FF0000FF"/>
        <rFont val="Arial"/>
        <family val="2"/>
      </rPr>
      <t>: 
•K1 -K14 : hardware and well parameter monitoring including sensors as outlined
And any other equipment required to deliver this service as outlined in Section IV - Scope Description</t>
    </r>
  </si>
  <si>
    <t>(B) Call Off  Mud Logging Services/ Items</t>
  </si>
  <si>
    <t># of Days/Quantity</t>
  </si>
  <si>
    <t>Operating / Stand-by      Qty</t>
  </si>
  <si>
    <t xml:space="preserve">  Operating Rates (F$)</t>
  </si>
  <si>
    <t xml:space="preserve">  Standby       Rates (F$)</t>
  </si>
  <si>
    <t>Items H.  Mud Logging Unit and Ancillary Equipment</t>
  </si>
  <si>
    <t xml:space="preserve">Quantitative Fluorescence Technology (QFT).  </t>
  </si>
  <si>
    <t>(Article 8, Item H.1)</t>
  </si>
  <si>
    <t xml:space="preserve"> Portable Fluid Resistivity Meter electronic with direct reading</t>
  </si>
  <si>
    <t>Article 8, Item H.2</t>
  </si>
  <si>
    <t>API Gravity Meters</t>
  </si>
  <si>
    <t>Complete set to read API gravity range 10-50 (Article 8, Item H.3)</t>
  </si>
  <si>
    <t>Garret Gas Train</t>
  </si>
  <si>
    <t>Electronic with direct reading (Article 8, Item H.4)</t>
  </si>
  <si>
    <t>Mass Spectrometric Gas Analysis Kit</t>
  </si>
  <si>
    <t>(Article 8, Item H.5)</t>
  </si>
  <si>
    <t>Isotubes, Isotube Manifold, etc.</t>
  </si>
  <si>
    <t>Complete set for storage of hydrocarbon gas for independent analysis (Article 8, Item H.6)</t>
  </si>
  <si>
    <t>$/Tube</t>
  </si>
  <si>
    <t>Isojars</t>
  </si>
  <si>
    <t>Complete set for storage of cuttings sample for independent analysis (Article 8, Item H.7)</t>
  </si>
  <si>
    <t>$/Jar</t>
  </si>
  <si>
    <t>Sonic Sensors</t>
  </si>
  <si>
    <t>A set of 10</t>
  </si>
  <si>
    <t>$/Ea</t>
  </si>
  <si>
    <t>Items I:Other Drilling Parameter Measurement</t>
  </si>
  <si>
    <t>Heave compensator (For offshore)</t>
  </si>
  <si>
    <t>(Article 8, Item I.1)</t>
  </si>
  <si>
    <t>Tide compensator (For Offshore)</t>
  </si>
  <si>
    <t>Kill and Choke line pressure transducer</t>
  </si>
  <si>
    <t>(Article 8, Item I.3)</t>
  </si>
  <si>
    <t xml:space="preserve">Early Kick Detection System; </t>
  </si>
  <si>
    <t>Article 8, Item G</t>
  </si>
  <si>
    <t>Pre-Drill Pore Pressure Prediction Modelling</t>
  </si>
  <si>
    <t>(Article 8, Item J.1)</t>
  </si>
  <si>
    <t>Lumpsum</t>
  </si>
  <si>
    <t>Realtime Pore Pressure Prediction Monitoring</t>
  </si>
  <si>
    <t>(Article 8, Item J.2)</t>
  </si>
  <si>
    <t>Pore Pressure Prediction Engineer</t>
  </si>
  <si>
    <t>(Article 8, Item L.4)</t>
  </si>
  <si>
    <t>Thermal Engineer</t>
  </si>
  <si>
    <t>Standby rates apply once the mudlogging unit is no longer in use by the rig. CONTRACTOR and COMPANY Representative to agree on when standby charge starts</t>
  </si>
  <si>
    <t>This contract has provided adequate duration for equipment installation. No additional charge for equipment installation extending more than 7 days due to contractors negligence, poor planning and or any other cause by contractor. Where the duration for installation is impacted by COMPANY actvities the days impacted shall be charged as Standby and this shall be documentated and signed off by COMPANY Representative on site.</t>
  </si>
  <si>
    <t>Assumptions</t>
  </si>
  <si>
    <t>45 days</t>
  </si>
  <si>
    <t>15 days</t>
  </si>
  <si>
    <t>30 days</t>
  </si>
  <si>
    <t>60 days</t>
  </si>
  <si>
    <t>21 days</t>
  </si>
  <si>
    <t>28 days</t>
  </si>
  <si>
    <t>Wells with Normal Pressures less than 5kpsi</t>
  </si>
  <si>
    <t>Wells with Normal Pressures less than 10kpsi</t>
  </si>
  <si>
    <t>Wells with High Pressures greater than 10kpsi</t>
  </si>
  <si>
    <t>Basic Mudlogging Services -</t>
  </si>
  <si>
    <t>Lite Advanced Mudlogging Services -</t>
  </si>
  <si>
    <t>Full Suite Advanced Mudlogging Services -</t>
  </si>
  <si>
    <t>The average duration for Drilling a Well classified for Basic mudlogging services -</t>
  </si>
  <si>
    <t>The average duration for Completing a Well classified for Basic mudlogging services -</t>
  </si>
  <si>
    <t>The average duration for Drilling a Well classified for Lite Advanced mudlogging services -</t>
  </si>
  <si>
    <t>The average duration for Completing a Well classified for Lite Advanced mudlogging services -</t>
  </si>
  <si>
    <t>The average duration for Drilling a Well classified for Full suite Advanced Basic mudlogging services -</t>
  </si>
  <si>
    <t>The average duration for Completing a Well classified for Full suite Advanced Basic mudlogging services -</t>
  </si>
  <si>
    <t>Total ECV</t>
  </si>
  <si>
    <t>The Q4 2021 signed STDWS was used as a guide to determine the number of wells to be serviced by this contract, a 10% contingency was added to the well count</t>
  </si>
  <si>
    <t>The unit rates were determined with the following considerations: Previous contract rates, previous Tender rates, inflation rate (2%), escalation rate (2% for the first 5yrs), current market rates</t>
  </si>
  <si>
    <t>Company Estimate</t>
  </si>
  <si>
    <t>Ciscon</t>
  </si>
  <si>
    <t>Geoservices</t>
  </si>
  <si>
    <t>Jimcol</t>
  </si>
  <si>
    <t>Stelog</t>
  </si>
  <si>
    <t>Unit Rate</t>
  </si>
  <si>
    <t>TOTAL ECV</t>
  </si>
  <si>
    <t>Operating Rates Total Cost (F$)</t>
  </si>
  <si>
    <t>Standby Rates Total Cost (F$)</t>
  </si>
  <si>
    <t>COMPANY ESTIMATE</t>
  </si>
  <si>
    <t>EVALUATION SUMMARY</t>
  </si>
  <si>
    <t>Estimated Contract Value</t>
  </si>
  <si>
    <t>% of Company Estimate</t>
  </si>
  <si>
    <t>NAPIMS Rep</t>
  </si>
  <si>
    <t>Name</t>
  </si>
  <si>
    <t>Anietie Osagie</t>
  </si>
  <si>
    <t>Signature</t>
  </si>
  <si>
    <t>Date</t>
  </si>
  <si>
    <t xml:space="preserve"> Provision of MUDLOGGING SERVICES</t>
  </si>
  <si>
    <t>Mudlogging Services</t>
  </si>
  <si>
    <t>Call Off  Mud Logging Services/ Items</t>
  </si>
  <si>
    <t>Oluchi Ekanem</t>
  </si>
  <si>
    <t>Elisha Gwong</t>
  </si>
  <si>
    <t>Contract Manager (SPDC)</t>
  </si>
  <si>
    <t>Contract Holder (SPDC)</t>
  </si>
  <si>
    <t>`</t>
  </si>
  <si>
    <t>N/A</t>
  </si>
  <si>
    <t>GEOSERVICES</t>
  </si>
  <si>
    <t>CISCON</t>
  </si>
  <si>
    <t>JIMCOL</t>
  </si>
  <si>
    <t>STELOG</t>
  </si>
  <si>
    <t>Award Split</t>
  </si>
  <si>
    <t>CONTRACT ACV</t>
  </si>
  <si>
    <t>New Rate</t>
  </si>
  <si>
    <t>Jimcol New Rates</t>
  </si>
  <si>
    <t>Total Cost of Service</t>
  </si>
  <si>
    <t>JIMCOL New Contract rates</t>
  </si>
  <si>
    <t>JIMCOL Current Contract Rates</t>
  </si>
  <si>
    <t>Total Operating Rates (F$)</t>
  </si>
  <si>
    <t>Jimcol Existing Contract Rates</t>
  </si>
  <si>
    <t>Existing Contract rate</t>
  </si>
  <si>
    <t>Comparing Jimcol Existing rates and New Contract Rates</t>
  </si>
  <si>
    <t>Jimcol New rates</t>
  </si>
  <si>
    <t>Jimcol Existing rates</t>
  </si>
  <si>
    <t>% Variance</t>
  </si>
  <si>
    <t>Ciscon Discounted Rates</t>
  </si>
  <si>
    <t>Stelog-Jimcol</t>
  </si>
  <si>
    <t>Ciscon-Jimcol</t>
  </si>
  <si>
    <t>%diff Ciscon/Jimcol</t>
  </si>
  <si>
    <t>%diff Stelog/Jimcol</t>
  </si>
  <si>
    <t>Rates to offer  Ciscon</t>
  </si>
  <si>
    <t>Rates to offer Stelog</t>
  </si>
  <si>
    <t>New ACV Ciscon</t>
  </si>
  <si>
    <t>New ACV-Stelog</t>
  </si>
  <si>
    <t>Standby Rates to offer Stelog</t>
  </si>
  <si>
    <t>Operating Rates to offer  Ciscon</t>
  </si>
  <si>
    <t>Stand by rates Ciscon</t>
  </si>
  <si>
    <t>Standby Ciscon Rates</t>
  </si>
  <si>
    <t>Standby Ciscon-Jimcol Rates</t>
  </si>
  <si>
    <t>%diff Ciscon/Jimcol (standby)</t>
  </si>
  <si>
    <t>Standby rates to offer Ciscon</t>
  </si>
  <si>
    <t>Standby ACV</t>
  </si>
  <si>
    <t>Standby Stelog-Jimcol Rates</t>
  </si>
  <si>
    <t>CISCON PROPOSED RATES</t>
  </si>
  <si>
    <t>STELOG PROPOSED RATES</t>
  </si>
  <si>
    <t>TENDERER</t>
  </si>
  <si>
    <t>Fee for mobilisation of Contractors items and  Personnel to Company Location</t>
  </si>
  <si>
    <t>$</t>
  </si>
  <si>
    <t>NGN</t>
  </si>
  <si>
    <t xml:space="preserve">Fee for demobilisation of Contractors items and Personnel to  Company Location </t>
  </si>
  <si>
    <t>NGN/Day</t>
  </si>
  <si>
    <t>NGN/Tube</t>
  </si>
  <si>
    <t>NGN/Jar</t>
  </si>
  <si>
    <t>NGN/Ea</t>
  </si>
  <si>
    <t>Pore pressure prediction engineer</t>
  </si>
  <si>
    <t xml:space="preserve">Jimcol's Rates </t>
  </si>
  <si>
    <t>Jimcol's Total</t>
  </si>
  <si>
    <t>Ciscon's Total</t>
  </si>
  <si>
    <t>Stelog's Total</t>
  </si>
  <si>
    <t xml:space="preserve"> Geoservices Total</t>
  </si>
  <si>
    <t>Proposed Rates for Ciscon</t>
  </si>
  <si>
    <t>Proposed Rates for Stelog</t>
  </si>
  <si>
    <t>Proposed Rates for Geoservices</t>
  </si>
  <si>
    <t>Standby  Rates to offer Stelog</t>
  </si>
  <si>
    <t xml:space="preserve">TOTAL </t>
  </si>
  <si>
    <t xml:space="preserve">Jimcol's Standby Rates </t>
  </si>
  <si>
    <t>Proposed Standby Rates for Ciscon</t>
  </si>
  <si>
    <t>Proposed Standby Rates for Stelog</t>
  </si>
  <si>
    <t>Proposed Standby Rates for Geoservices</t>
  </si>
  <si>
    <t>Difference (old and new Jimcol rates)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</si>
</sst>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00_-;\-* #,##0.00_-;_-* &quot;-&quot;??_-;_-@_-"/>
    <numFmt numFmtId="165" formatCode="_-* #,##0_-;\-* #,##0_-;_-* &quot;-&quot;??_-;_-@_-"/>
    <numFmt numFmtId="166" formatCode="_([$$-409]* #,##0.00_);_([$$-409]* \(#,##0.00\);_([$$-409]* &quot;-&quot;??_);_(@_)"/>
  </numFmts>
  <fonts count="24" x14ac:knownFonts="1">
    <font>
      <sz val="10"/>
      <name val="Arial"/>
      <family val="2"/>
    </font>
    <font>
      <sz val="10"/>
      <name val="Arial"/>
      <family val="2"/>
    </font>
    <font>
      <b/>
      <sz val="16"/>
      <color theme="3" tint="-0.499984740745262"/>
      <name val="Arial"/>
      <family val="2"/>
    </font>
    <font>
      <sz val="12"/>
      <name val="Arial"/>
      <family val="2"/>
    </font>
    <font>
      <b/>
      <sz val="14"/>
      <name val="Arial"/>
      <family val="2"/>
    </font>
    <font>
      <sz val="16"/>
      <color rgb="FFC00000"/>
      <name val="Calibri"/>
      <family val="2"/>
      <scheme val="minor"/>
    </font>
    <font>
      <b/>
      <sz val="12"/>
      <name val="Arial"/>
      <family val="2"/>
    </font>
    <font>
      <b/>
      <sz val="12"/>
      <color rgb="FF3333FF"/>
      <name val="Arial"/>
      <family val="2"/>
    </font>
    <font>
      <b/>
      <sz val="10"/>
      <color indexed="18"/>
      <name val="Arial"/>
      <family val="2"/>
    </font>
    <font>
      <sz val="10"/>
      <color rgb="FF0000FF"/>
      <name val="Arial"/>
      <family val="2"/>
    </font>
    <font>
      <sz val="10"/>
      <color rgb="FFFF0000"/>
      <name val="Arial"/>
      <family val="2"/>
    </font>
    <font>
      <b/>
      <sz val="10"/>
      <color indexed="12"/>
      <name val="Arial"/>
      <family val="2"/>
    </font>
    <font>
      <sz val="10"/>
      <color indexed="12"/>
      <name val="Arial"/>
      <family val="2"/>
    </font>
    <font>
      <b/>
      <sz val="10"/>
      <color rgb="FF0000FF"/>
      <name val="Arial"/>
      <family val="2"/>
    </font>
    <font>
      <sz val="10"/>
      <color indexed="18"/>
      <name val="Arial"/>
      <family val="2"/>
    </font>
    <font>
      <sz val="10"/>
      <color rgb="FF3333FF"/>
      <name val="Arial"/>
      <family val="2"/>
    </font>
    <font>
      <sz val="12"/>
      <color rgb="FF3333FF"/>
      <name val="Arial"/>
      <family val="2"/>
    </font>
    <font>
      <b/>
      <sz val="10"/>
      <name val="Arial"/>
      <family val="2"/>
    </font>
    <font>
      <b/>
      <sz val="10"/>
      <color rgb="FF3333FF"/>
      <name val="Arial"/>
      <family val="2"/>
    </font>
    <font>
      <b/>
      <sz val="11"/>
      <color theme="1"/>
      <name val="Calibri"/>
      <family val="2"/>
      <scheme val="minor"/>
    </font>
    <font>
      <b/>
      <sz val="18"/>
      <color theme="1"/>
      <name val="Calibri"/>
      <family val="2"/>
      <scheme val="minor"/>
    </font>
    <font>
      <b/>
      <sz val="14"/>
      <color theme="1"/>
      <name val="Calibri"/>
      <family val="2"/>
      <scheme val="minor"/>
    </font>
    <font>
      <sz val="9"/>
      <color indexed="81"/>
      <name val="Tahoma"/>
      <family val="2"/>
    </font>
    <font>
      <b/>
      <sz val="9"/>
      <color indexed="81"/>
      <name val="Tahoma"/>
      <family val="2"/>
    </font>
  </fonts>
  <fills count="9">
    <fill>
      <patternFill patternType="none"/>
    </fill>
    <fill>
      <patternFill patternType="gray125"/>
    </fill>
    <fill>
      <patternFill patternType="solid">
        <fgColor rgb="FFFFC000"/>
        <bgColor indexed="64"/>
      </patternFill>
    </fill>
    <fill>
      <patternFill patternType="solid">
        <fgColor theme="4" tint="0.39997558519241921"/>
        <bgColor indexed="64"/>
      </patternFill>
    </fill>
    <fill>
      <patternFill patternType="solid">
        <fgColor rgb="FF92D050"/>
        <bgColor indexed="64"/>
      </patternFill>
    </fill>
    <fill>
      <patternFill patternType="solid">
        <fgColor indexed="65"/>
        <bgColor indexed="64"/>
      </patternFill>
    </fill>
    <fill>
      <patternFill patternType="solid">
        <fgColor rgb="FFCCFFCC"/>
        <bgColor indexed="64"/>
      </patternFill>
    </fill>
    <fill>
      <patternFill patternType="solid">
        <fgColor rgb="FFFFFF00"/>
        <bgColor indexed="64"/>
      </patternFill>
    </fill>
    <fill>
      <patternFill patternType="solid">
        <fgColor indexed="42"/>
        <bgColor indexed="64"/>
      </patternFill>
    </fill>
  </fills>
  <borders count="4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bottom style="thin">
        <color indexed="64"/>
      </bottom>
      <diagonal/>
    </border>
    <border>
      <left style="medium">
        <color indexed="64"/>
      </left>
      <right/>
      <top/>
      <bottom/>
      <diagonal/>
    </border>
    <border>
      <left/>
      <right style="medium">
        <color indexed="64"/>
      </right>
      <top/>
      <bottom/>
      <diagonal/>
    </border>
    <border>
      <left style="thin">
        <color indexed="64"/>
      </left>
      <right style="medium">
        <color indexed="64"/>
      </right>
      <top style="thin">
        <color indexed="64"/>
      </top>
      <bottom/>
      <diagonal/>
    </border>
    <border>
      <left/>
      <right/>
      <top style="medium">
        <color indexed="64"/>
      </top>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medium">
        <color indexed="64"/>
      </left>
      <right style="medium">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top style="thin">
        <color indexed="64"/>
      </top>
      <bottom/>
      <diagonal/>
    </border>
    <border>
      <left style="medium">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318">
    <xf numFmtId="0" fontId="0" fillId="0" borderId="0" xfId="0"/>
    <xf numFmtId="0" fontId="3" fillId="0" borderId="0" xfId="0" applyFont="1" applyAlignment="1">
      <alignment vertical="center"/>
    </xf>
    <xf numFmtId="0" fontId="6" fillId="0" borderId="0" xfId="0" applyFont="1" applyAlignment="1">
      <alignment vertical="center"/>
    </xf>
    <xf numFmtId="0" fontId="7" fillId="0" borderId="0" xfId="0" applyFont="1" applyAlignment="1">
      <alignment vertical="center"/>
    </xf>
    <xf numFmtId="0" fontId="8" fillId="0" borderId="0" xfId="0" applyFont="1" applyAlignment="1">
      <alignment vertical="center"/>
    </xf>
    <xf numFmtId="0" fontId="8" fillId="0" borderId="1" xfId="0" applyFont="1" applyBorder="1" applyAlignment="1">
      <alignment vertical="center"/>
    </xf>
    <xf numFmtId="0" fontId="8" fillId="0" borderId="1" xfId="0" applyFont="1" applyBorder="1" applyAlignment="1">
      <alignment horizontal="center" vertical="center"/>
    </xf>
    <xf numFmtId="0" fontId="1" fillId="0" borderId="0" xfId="0" applyFont="1" applyAlignment="1">
      <alignment vertical="center"/>
    </xf>
    <xf numFmtId="0" fontId="9" fillId="0" borderId="1" xfId="0" applyFont="1" applyBorder="1" applyAlignment="1">
      <alignment horizontal="center" vertical="center" wrapText="1"/>
    </xf>
    <xf numFmtId="0" fontId="9" fillId="0" borderId="1" xfId="0" applyFont="1" applyBorder="1" applyAlignment="1">
      <alignment vertical="center" wrapText="1"/>
    </xf>
    <xf numFmtId="0" fontId="9" fillId="0" borderId="1" xfId="0" applyFont="1" applyBorder="1" applyAlignment="1">
      <alignment horizontal="left" vertical="center" wrapText="1"/>
    </xf>
    <xf numFmtId="0" fontId="9" fillId="0" borderId="1" xfId="0" applyFont="1" applyBorder="1" applyAlignment="1">
      <alignment vertical="center"/>
    </xf>
    <xf numFmtId="0" fontId="9" fillId="0" borderId="1" xfId="0" applyFont="1" applyBorder="1" applyAlignment="1">
      <alignment horizontal="right" vertical="center"/>
    </xf>
    <xf numFmtId="0" fontId="1" fillId="0" borderId="1" xfId="0" applyFont="1" applyBorder="1" applyAlignment="1">
      <alignment vertical="center"/>
    </xf>
    <xf numFmtId="0" fontId="14" fillId="0" borderId="0" xfId="0" applyFont="1" applyAlignment="1">
      <alignment vertical="center"/>
    </xf>
    <xf numFmtId="0" fontId="1" fillId="0" borderId="0" xfId="0" applyFont="1" applyAlignment="1">
      <alignment vertical="center" wrapText="1"/>
    </xf>
    <xf numFmtId="0" fontId="15" fillId="0" borderId="1" xfId="0" applyFont="1" applyBorder="1" applyAlignment="1">
      <alignment vertical="center" wrapText="1"/>
    </xf>
    <xf numFmtId="0" fontId="14" fillId="0" borderId="1" xfId="0" applyFont="1" applyBorder="1" applyAlignment="1">
      <alignment vertical="center" wrapText="1"/>
    </xf>
    <xf numFmtId="0" fontId="15" fillId="0" borderId="1" xfId="0" applyFont="1" applyBorder="1" applyAlignment="1">
      <alignment horizontal="center" vertical="center" wrapText="1"/>
    </xf>
    <xf numFmtId="0" fontId="15" fillId="0" borderId="1" xfId="0" applyFont="1" applyBorder="1" applyAlignment="1">
      <alignment horizontal="center" vertical="center"/>
    </xf>
    <xf numFmtId="0" fontId="16" fillId="0" borderId="1" xfId="0" applyFont="1" applyBorder="1" applyAlignment="1">
      <alignment horizontal="center" vertical="center"/>
    </xf>
    <xf numFmtId="0" fontId="7" fillId="0" borderId="1" xfId="0" applyFont="1" applyBorder="1" applyAlignment="1">
      <alignment vertical="center" wrapText="1"/>
    </xf>
    <xf numFmtId="0" fontId="15" fillId="0" borderId="1" xfId="0" applyFont="1" applyBorder="1" applyAlignment="1">
      <alignment vertical="center"/>
    </xf>
    <xf numFmtId="0" fontId="14" fillId="0" borderId="1" xfId="0" applyFont="1" applyBorder="1" applyAlignment="1">
      <alignment vertical="center"/>
    </xf>
    <xf numFmtId="165" fontId="9" fillId="0" borderId="1" xfId="1" applyNumberFormat="1" applyFont="1" applyBorder="1" applyAlignment="1">
      <alignment horizontal="center" vertical="center" wrapText="1"/>
    </xf>
    <xf numFmtId="165" fontId="15" fillId="0" borderId="1" xfId="1" applyNumberFormat="1" applyFont="1" applyBorder="1" applyAlignment="1">
      <alignment horizontal="center" vertical="center" wrapText="1"/>
    </xf>
    <xf numFmtId="0" fontId="15" fillId="0" borderId="3" xfId="0" applyFont="1" applyBorder="1" applyAlignment="1">
      <alignment horizontal="center" vertical="center" wrapText="1"/>
    </xf>
    <xf numFmtId="0" fontId="15" fillId="0" borderId="2" xfId="0" applyFont="1" applyBorder="1" applyAlignment="1">
      <alignment horizontal="center" vertical="center" wrapText="1"/>
    </xf>
    <xf numFmtId="0" fontId="0" fillId="0" borderId="1" xfId="0" applyBorder="1"/>
    <xf numFmtId="0" fontId="0" fillId="0" borderId="5" xfId="0" applyBorder="1"/>
    <xf numFmtId="0" fontId="0" fillId="0" borderId="6" xfId="0" applyBorder="1"/>
    <xf numFmtId="0" fontId="0" fillId="0" borderId="7" xfId="0" applyBorder="1"/>
    <xf numFmtId="0" fontId="0" fillId="0" borderId="8" xfId="0" applyBorder="1" applyAlignment="1">
      <alignment wrapText="1"/>
    </xf>
    <xf numFmtId="0" fontId="0" fillId="0" borderId="9" xfId="0" applyBorder="1"/>
    <xf numFmtId="0" fontId="0" fillId="0" borderId="1" xfId="0" applyBorder="1" applyAlignment="1">
      <alignment wrapText="1"/>
    </xf>
    <xf numFmtId="0" fontId="8" fillId="0" borderId="1" xfId="0" applyFont="1" applyBorder="1" applyAlignment="1">
      <alignment horizontal="center" vertical="center" wrapText="1"/>
    </xf>
    <xf numFmtId="0" fontId="8" fillId="0" borderId="1" xfId="0" applyFont="1" applyBorder="1" applyAlignment="1">
      <alignment horizontal="center" vertical="center" wrapText="1"/>
    </xf>
    <xf numFmtId="165" fontId="9" fillId="0" borderId="3" xfId="1" applyNumberFormat="1" applyFont="1" applyBorder="1" applyAlignment="1">
      <alignment horizontal="center" vertical="center" wrapText="1"/>
    </xf>
    <xf numFmtId="0" fontId="1" fillId="0" borderId="3" xfId="0" applyFont="1" applyBorder="1" applyAlignment="1">
      <alignment vertical="center"/>
    </xf>
    <xf numFmtId="0" fontId="8" fillId="0" borderId="3" xfId="0" applyFont="1" applyBorder="1" applyAlignment="1">
      <alignment horizontal="center" vertical="center" wrapText="1"/>
    </xf>
    <xf numFmtId="165" fontId="15" fillId="0" borderId="3" xfId="1" applyNumberFormat="1" applyFont="1" applyBorder="1" applyAlignment="1">
      <alignment horizontal="center" vertical="center" wrapText="1"/>
    </xf>
    <xf numFmtId="0" fontId="8" fillId="0" borderId="4" xfId="0" applyFont="1" applyBorder="1" applyAlignment="1">
      <alignment vertical="center"/>
    </xf>
    <xf numFmtId="165" fontId="9" fillId="0" borderId="4" xfId="1" applyNumberFormat="1" applyFont="1" applyBorder="1" applyAlignment="1">
      <alignment horizontal="center" vertical="center" wrapText="1"/>
    </xf>
    <xf numFmtId="0" fontId="1" fillId="0" borderId="4" xfId="0" applyFont="1" applyBorder="1" applyAlignment="1">
      <alignment vertical="center"/>
    </xf>
    <xf numFmtId="0" fontId="8" fillId="0" borderId="4" xfId="0" applyFont="1" applyBorder="1" applyAlignment="1">
      <alignment horizontal="center" vertical="center" wrapText="1"/>
    </xf>
    <xf numFmtId="0" fontId="6" fillId="0" borderId="14" xfId="0" applyFont="1" applyBorder="1" applyAlignment="1">
      <alignment vertical="center"/>
    </xf>
    <xf numFmtId="0" fontId="6" fillId="0" borderId="15" xfId="0" applyFont="1" applyBorder="1" applyAlignment="1">
      <alignment vertical="center"/>
    </xf>
    <xf numFmtId="0" fontId="8" fillId="0" borderId="5" xfId="0" applyFont="1" applyBorder="1" applyAlignment="1">
      <alignment vertical="center"/>
    </xf>
    <xf numFmtId="0" fontId="8" fillId="0" borderId="6" xfId="0" applyFont="1" applyBorder="1" applyAlignment="1">
      <alignment vertical="center"/>
    </xf>
    <xf numFmtId="165" fontId="9" fillId="0" borderId="5" xfId="1" applyNumberFormat="1" applyFont="1" applyBorder="1" applyAlignment="1">
      <alignment horizontal="center" vertical="center" wrapText="1"/>
    </xf>
    <xf numFmtId="43" fontId="9" fillId="0" borderId="6" xfId="1" applyNumberFormat="1" applyFont="1" applyBorder="1" applyAlignment="1">
      <alignment horizontal="center" vertical="center" wrapText="1"/>
    </xf>
    <xf numFmtId="165" fontId="9" fillId="0" borderId="6" xfId="1" applyNumberFormat="1" applyFont="1" applyBorder="1" applyAlignment="1">
      <alignment horizontal="center" vertical="center" wrapText="1"/>
    </xf>
    <xf numFmtId="0" fontId="1" fillId="0" borderId="14" xfId="0" applyFont="1" applyBorder="1" applyAlignment="1">
      <alignment vertical="center"/>
    </xf>
    <xf numFmtId="0" fontId="1" fillId="0" borderId="15" xfId="0" applyFont="1" applyBorder="1" applyAlignment="1">
      <alignment vertical="center"/>
    </xf>
    <xf numFmtId="0" fontId="1" fillId="0" borderId="5" xfId="0" applyFont="1" applyBorder="1" applyAlignment="1">
      <alignment vertical="center"/>
    </xf>
    <xf numFmtId="0" fontId="1" fillId="0" borderId="6" xfId="0" applyFont="1" applyBorder="1" applyAlignment="1">
      <alignment vertical="center"/>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15" fillId="0" borderId="5" xfId="0" applyFont="1" applyBorder="1" applyAlignment="1">
      <alignment horizontal="center" vertical="center" wrapText="1"/>
    </xf>
    <xf numFmtId="0" fontId="15" fillId="0" borderId="6" xfId="0" applyFont="1" applyBorder="1" applyAlignment="1">
      <alignment horizontal="center" vertical="center" wrapText="1"/>
    </xf>
    <xf numFmtId="165" fontId="15" fillId="0" borderId="5" xfId="1" applyNumberFormat="1" applyFont="1" applyBorder="1" applyAlignment="1">
      <alignment horizontal="center" vertical="center" wrapText="1"/>
    </xf>
    <xf numFmtId="165" fontId="15" fillId="0" borderId="6" xfId="1" applyNumberFormat="1" applyFont="1" applyBorder="1" applyAlignment="1">
      <alignment horizontal="center" vertical="center" wrapText="1"/>
    </xf>
    <xf numFmtId="0" fontId="15" fillId="0" borderId="16" xfId="0" applyFont="1" applyBorder="1" applyAlignment="1">
      <alignment horizontal="center" vertical="center" wrapText="1"/>
    </xf>
    <xf numFmtId="0" fontId="8" fillId="0" borderId="3" xfId="0" applyFont="1" applyBorder="1" applyAlignment="1">
      <alignment horizontal="center" vertical="center" wrapText="1"/>
    </xf>
    <xf numFmtId="0" fontId="9" fillId="0" borderId="3" xfId="0" applyFont="1" applyBorder="1" applyAlignment="1">
      <alignment horizontal="center" vertical="center" wrapText="1"/>
    </xf>
    <xf numFmtId="0" fontId="9" fillId="0" borderId="3" xfId="0" applyFont="1" applyBorder="1" applyAlignment="1">
      <alignment vertical="center"/>
    </xf>
    <xf numFmtId="0" fontId="15" fillId="0" borderId="3" xfId="0" applyFont="1" applyBorder="1" applyAlignment="1">
      <alignment vertical="center" wrapText="1"/>
    </xf>
    <xf numFmtId="0" fontId="7" fillId="0" borderId="3" xfId="0" applyFont="1" applyBorder="1" applyAlignment="1">
      <alignment vertical="center" wrapText="1"/>
    </xf>
    <xf numFmtId="0" fontId="14" fillId="0" borderId="3" xfId="0" applyFont="1" applyBorder="1" applyAlignment="1">
      <alignment vertical="center"/>
    </xf>
    <xf numFmtId="0" fontId="3" fillId="0" borderId="17" xfId="0" applyFont="1" applyBorder="1" applyAlignment="1">
      <alignment vertical="center"/>
    </xf>
    <xf numFmtId="0" fontId="3" fillId="0" borderId="0" xfId="0" applyFont="1" applyBorder="1" applyAlignment="1">
      <alignment vertical="center"/>
    </xf>
    <xf numFmtId="0" fontId="6" fillId="0" borderId="0" xfId="0" applyFont="1" applyBorder="1" applyAlignment="1">
      <alignment vertical="center"/>
    </xf>
    <xf numFmtId="0" fontId="8" fillId="0" borderId="5" xfId="0" applyFont="1" applyBorder="1" applyAlignment="1">
      <alignment horizontal="center" vertical="center"/>
    </xf>
    <xf numFmtId="0" fontId="9" fillId="0" borderId="5" xfId="0" applyFont="1" applyBorder="1" applyAlignment="1">
      <alignment horizontal="center" vertical="center" wrapText="1"/>
    </xf>
    <xf numFmtId="1" fontId="9" fillId="0" borderId="5" xfId="0" applyNumberFormat="1" applyFont="1" applyBorder="1" applyAlignment="1" applyProtection="1">
      <alignment horizontal="center" vertical="center"/>
      <protection hidden="1"/>
    </xf>
    <xf numFmtId="0" fontId="9" fillId="0" borderId="5" xfId="0" applyFont="1" applyBorder="1" applyAlignment="1">
      <alignment vertical="center"/>
    </xf>
    <xf numFmtId="0" fontId="1" fillId="0" borderId="0" xfId="0" applyFont="1" applyBorder="1" applyAlignment="1">
      <alignment vertical="center"/>
    </xf>
    <xf numFmtId="0" fontId="7" fillId="0" borderId="5" xfId="0" applyFont="1" applyBorder="1" applyAlignment="1">
      <alignment vertical="center" wrapText="1"/>
    </xf>
    <xf numFmtId="0" fontId="14" fillId="0" borderId="5" xfId="0" applyFont="1" applyBorder="1" applyAlignment="1">
      <alignment vertical="center"/>
    </xf>
    <xf numFmtId="0" fontId="9" fillId="0" borderId="6" xfId="1" applyNumberFormat="1" applyFont="1" applyBorder="1" applyAlignment="1">
      <alignment horizontal="center" vertical="center" wrapText="1"/>
    </xf>
    <xf numFmtId="164" fontId="9" fillId="0" borderId="6" xfId="1" applyFont="1" applyBorder="1" applyAlignment="1">
      <alignment horizontal="center" vertical="center" wrapText="1"/>
    </xf>
    <xf numFmtId="165" fontId="10" fillId="2" borderId="5" xfId="1" applyNumberFormat="1" applyFont="1" applyFill="1" applyBorder="1" applyAlignment="1">
      <alignment horizontal="center" vertical="center" wrapText="1"/>
    </xf>
    <xf numFmtId="0" fontId="15" fillId="0" borderId="0" xfId="0" applyFont="1" applyBorder="1" applyAlignment="1">
      <alignment horizontal="center" vertical="center" wrapText="1"/>
    </xf>
    <xf numFmtId="164" fontId="10" fillId="2" borderId="1" xfId="1" applyFont="1" applyFill="1" applyBorder="1" applyAlignment="1">
      <alignment horizontal="center" vertical="center" wrapText="1"/>
    </xf>
    <xf numFmtId="164" fontId="15" fillId="0" borderId="1" xfId="1" applyFont="1" applyFill="1" applyBorder="1" applyAlignment="1">
      <alignment horizontal="center" vertical="center" wrapText="1"/>
    </xf>
    <xf numFmtId="164" fontId="10" fillId="0" borderId="1" xfId="1" applyFont="1" applyFill="1" applyBorder="1" applyAlignment="1">
      <alignment horizontal="center" vertical="center" wrapText="1"/>
    </xf>
    <xf numFmtId="165" fontId="10" fillId="0" borderId="1" xfId="1" applyNumberFormat="1" applyFont="1" applyBorder="1" applyAlignment="1">
      <alignment horizontal="center" vertical="center" wrapText="1"/>
    </xf>
    <xf numFmtId="165" fontId="10" fillId="2" borderId="1" xfId="1" applyNumberFormat="1" applyFont="1" applyFill="1" applyBorder="1" applyAlignment="1">
      <alignment horizontal="center" vertical="center" wrapText="1"/>
    </xf>
    <xf numFmtId="164" fontId="9" fillId="0" borderId="1" xfId="1" applyFont="1" applyBorder="1" applyAlignment="1">
      <alignment horizontal="center" vertical="center" wrapText="1"/>
    </xf>
    <xf numFmtId="0" fontId="7" fillId="0" borderId="1" xfId="0" applyFont="1" applyBorder="1" applyAlignment="1">
      <alignment vertical="center"/>
    </xf>
    <xf numFmtId="0" fontId="3" fillId="0" borderId="1" xfId="0" applyFont="1" applyBorder="1" applyAlignment="1">
      <alignment vertical="center"/>
    </xf>
    <xf numFmtId="165" fontId="10" fillId="0" borderId="1" xfId="1" applyNumberFormat="1" applyFont="1" applyFill="1" applyBorder="1" applyAlignment="1">
      <alignment horizontal="center" vertical="center" wrapText="1"/>
    </xf>
    <xf numFmtId="164" fontId="7" fillId="0" borderId="1" xfId="1" applyFont="1" applyFill="1" applyBorder="1" applyAlignment="1">
      <alignment vertical="center" wrapText="1"/>
    </xf>
    <xf numFmtId="0" fontId="8" fillId="0" borderId="6" xfId="0" applyFont="1" applyBorder="1" applyAlignment="1">
      <alignment horizontal="center" vertical="center"/>
    </xf>
    <xf numFmtId="165" fontId="10" fillId="2" borderId="4" xfId="1" applyNumberFormat="1" applyFont="1" applyFill="1" applyBorder="1" applyAlignment="1">
      <alignment horizontal="center" vertical="center" wrapText="1"/>
    </xf>
    <xf numFmtId="0" fontId="3" fillId="0" borderId="3" xfId="0" applyFont="1" applyBorder="1" applyAlignment="1">
      <alignment vertical="center"/>
    </xf>
    <xf numFmtId="165" fontId="9" fillId="0" borderId="24" xfId="1" applyNumberFormat="1" applyFont="1" applyBorder="1" applyAlignment="1">
      <alignment horizontal="center" vertical="center" wrapText="1"/>
    </xf>
    <xf numFmtId="0" fontId="1" fillId="0" borderId="24" xfId="0" applyFont="1" applyBorder="1" applyAlignment="1">
      <alignment vertical="center"/>
    </xf>
    <xf numFmtId="0" fontId="3" fillId="0" borderId="7" xfId="0" applyFont="1" applyBorder="1" applyAlignment="1">
      <alignment vertical="center"/>
    </xf>
    <xf numFmtId="0" fontId="1" fillId="0" borderId="8" xfId="0" applyFont="1" applyBorder="1" applyAlignment="1">
      <alignment vertical="center"/>
    </xf>
    <xf numFmtId="0" fontId="1" fillId="0" borderId="25" xfId="0" applyFont="1" applyBorder="1" applyAlignment="1">
      <alignment vertical="center"/>
    </xf>
    <xf numFmtId="0" fontId="1" fillId="0" borderId="26" xfId="0" applyFont="1" applyBorder="1" applyAlignment="1">
      <alignment vertical="center"/>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25" xfId="0" applyFont="1" applyBorder="1" applyAlignment="1">
      <alignment horizontal="center" vertical="center" wrapText="1"/>
    </xf>
    <xf numFmtId="0" fontId="15" fillId="0" borderId="18" xfId="0" applyFont="1" applyBorder="1" applyAlignment="1">
      <alignment horizontal="center" vertical="center" wrapText="1"/>
    </xf>
    <xf numFmtId="0" fontId="15" fillId="0" borderId="28" xfId="0" applyFont="1" applyBorder="1" applyAlignment="1">
      <alignment horizontal="center" vertical="center" wrapText="1"/>
    </xf>
    <xf numFmtId="0" fontId="15" fillId="0" borderId="21" xfId="0" applyFont="1" applyBorder="1" applyAlignment="1">
      <alignment horizontal="center" vertical="center" wrapText="1"/>
    </xf>
    <xf numFmtId="165" fontId="15" fillId="0" borderId="22" xfId="1" applyNumberFormat="1" applyFont="1" applyBorder="1" applyAlignment="1">
      <alignment horizontal="center" vertical="center" wrapText="1"/>
    </xf>
    <xf numFmtId="165" fontId="15" fillId="0" borderId="23" xfId="1" applyNumberFormat="1" applyFont="1" applyBorder="1" applyAlignment="1">
      <alignment horizontal="center" vertical="center" wrapText="1"/>
    </xf>
    <xf numFmtId="165" fontId="15" fillId="0" borderId="24" xfId="1" applyNumberFormat="1" applyFont="1" applyBorder="1" applyAlignment="1">
      <alignment horizontal="center" vertical="center" wrapText="1"/>
    </xf>
    <xf numFmtId="0" fontId="1" fillId="0" borderId="7" xfId="0" applyFont="1" applyBorder="1" applyAlignment="1">
      <alignment vertical="center"/>
    </xf>
    <xf numFmtId="0" fontId="15" fillId="0" borderId="8" xfId="0" applyFont="1" applyBorder="1" applyAlignment="1">
      <alignment horizontal="center" vertical="center" wrapText="1"/>
    </xf>
    <xf numFmtId="0" fontId="15" fillId="0" borderId="25" xfId="0" applyFont="1" applyBorder="1" applyAlignment="1">
      <alignment horizontal="center" vertical="center" wrapText="1"/>
    </xf>
    <xf numFmtId="0" fontId="15" fillId="0" borderId="29" xfId="0" applyFont="1" applyBorder="1" applyAlignment="1">
      <alignment horizontal="center" vertical="center" wrapText="1"/>
    </xf>
    <xf numFmtId="0" fontId="20" fillId="0" borderId="0" xfId="0" applyFont="1"/>
    <xf numFmtId="0" fontId="20" fillId="0" borderId="0" xfId="0" applyFont="1" applyAlignment="1">
      <alignment horizontal="center"/>
    </xf>
    <xf numFmtId="166" fontId="0" fillId="0" borderId="1" xfId="0" applyNumberFormat="1" applyBorder="1"/>
    <xf numFmtId="166" fontId="19" fillId="3" borderId="1" xfId="0" applyNumberFormat="1" applyFont="1" applyFill="1" applyBorder="1"/>
    <xf numFmtId="164" fontId="0" fillId="0" borderId="1" xfId="1" applyFont="1" applyBorder="1" applyAlignment="1">
      <alignment vertical="center"/>
    </xf>
    <xf numFmtId="164" fontId="0" fillId="0" borderId="1" xfId="1" applyFont="1" applyBorder="1" applyAlignment="1">
      <alignment horizontal="left" vertical="center"/>
    </xf>
    <xf numFmtId="0" fontId="0" fillId="0" borderId="1" xfId="0" applyBorder="1" applyAlignment="1">
      <alignment horizontal="left" vertical="center"/>
    </xf>
    <xf numFmtId="0" fontId="19" fillId="0" borderId="1" xfId="0" applyFont="1" applyBorder="1" applyAlignment="1">
      <alignment horizontal="center" vertical="center"/>
    </xf>
    <xf numFmtId="0" fontId="0" fillId="0" borderId="1" xfId="0" applyBorder="1" applyAlignment="1">
      <alignment horizontal="center" vertical="center"/>
    </xf>
    <xf numFmtId="9" fontId="19" fillId="0" borderId="1" xfId="0" applyNumberFormat="1" applyFont="1" applyBorder="1"/>
    <xf numFmtId="0" fontId="4" fillId="0" borderId="1" xfId="0" applyFont="1" applyBorder="1"/>
    <xf numFmtId="0" fontId="21" fillId="0" borderId="1" xfId="0" applyFont="1" applyBorder="1" applyAlignment="1">
      <alignment horizontal="center" wrapText="1"/>
    </xf>
    <xf numFmtId="9" fontId="19" fillId="4" borderId="1" xfId="0" applyNumberFormat="1" applyFont="1" applyFill="1" applyBorder="1"/>
    <xf numFmtId="0" fontId="15" fillId="0" borderId="30" xfId="0" applyFont="1" applyBorder="1" applyAlignment="1">
      <alignment horizontal="center" vertical="center" wrapText="1"/>
    </xf>
    <xf numFmtId="0" fontId="15" fillId="0" borderId="31" xfId="0" applyFont="1" applyBorder="1" applyAlignment="1">
      <alignment horizontal="center" vertical="center" wrapText="1"/>
    </xf>
    <xf numFmtId="165" fontId="18" fillId="0" borderId="31" xfId="0" applyNumberFormat="1" applyFont="1" applyBorder="1" applyAlignment="1">
      <alignment horizontal="center" vertical="center" wrapText="1"/>
    </xf>
    <xf numFmtId="0" fontId="15" fillId="0" borderId="9" xfId="0" applyFont="1" applyBorder="1" applyAlignment="1">
      <alignment horizontal="center" vertical="center" wrapText="1"/>
    </xf>
    <xf numFmtId="165" fontId="15" fillId="0" borderId="27" xfId="1" applyNumberFormat="1" applyFont="1" applyBorder="1" applyAlignment="1">
      <alignment horizontal="center" vertical="center" wrapText="1"/>
    </xf>
    <xf numFmtId="164" fontId="10" fillId="2" borderId="21" xfId="1" applyFont="1" applyFill="1" applyBorder="1" applyAlignment="1">
      <alignment horizontal="center" vertical="center" wrapText="1"/>
    </xf>
    <xf numFmtId="164" fontId="10" fillId="0" borderId="22" xfId="1" applyFont="1" applyFill="1" applyBorder="1" applyAlignment="1">
      <alignment horizontal="center" vertical="center" wrapText="1"/>
    </xf>
    <xf numFmtId="164" fontId="10" fillId="2" borderId="22" xfId="1" applyFont="1" applyFill="1" applyBorder="1" applyAlignment="1">
      <alignment horizontal="center" vertical="center" wrapText="1"/>
    </xf>
    <xf numFmtId="164" fontId="10" fillId="2" borderId="5" xfId="1" applyFont="1" applyFill="1" applyBorder="1" applyAlignment="1">
      <alignment horizontal="center" vertical="center" wrapText="1"/>
    </xf>
    <xf numFmtId="164" fontId="15" fillId="0" borderId="5" xfId="1" applyFont="1" applyFill="1" applyBorder="1" applyAlignment="1">
      <alignment horizontal="center" vertical="center" wrapText="1"/>
    </xf>
    <xf numFmtId="164" fontId="7" fillId="0" borderId="5" xfId="1" applyFont="1" applyFill="1" applyBorder="1" applyAlignment="1">
      <alignment vertical="center" wrapText="1"/>
    </xf>
    <xf numFmtId="0" fontId="15" fillId="0" borderId="7" xfId="0" applyFont="1" applyBorder="1" applyAlignment="1">
      <alignment horizontal="center" vertical="center" wrapText="1"/>
    </xf>
    <xf numFmtId="164" fontId="10" fillId="0" borderId="3" xfId="1" applyFont="1" applyFill="1" applyBorder="1" applyAlignment="1">
      <alignment horizontal="center" vertical="center" wrapText="1"/>
    </xf>
    <xf numFmtId="164" fontId="15" fillId="0" borderId="3" xfId="1" applyFont="1" applyFill="1" applyBorder="1" applyAlignment="1">
      <alignment horizontal="center" vertical="center" wrapText="1"/>
    </xf>
    <xf numFmtId="165" fontId="15" fillId="0" borderId="21" xfId="1" applyNumberFormat="1" applyFont="1" applyBorder="1" applyAlignment="1">
      <alignment horizontal="center" vertical="center" wrapText="1"/>
    </xf>
    <xf numFmtId="165" fontId="15" fillId="0" borderId="32" xfId="1" applyNumberFormat="1" applyFont="1" applyBorder="1" applyAlignment="1">
      <alignment horizontal="center" vertical="center" wrapText="1"/>
    </xf>
    <xf numFmtId="165" fontId="15" fillId="0" borderId="33" xfId="1" applyNumberFormat="1" applyFont="1" applyBorder="1" applyAlignment="1">
      <alignment horizontal="center" vertical="center" wrapText="1"/>
    </xf>
    <xf numFmtId="9" fontId="0" fillId="0" borderId="1" xfId="0" applyNumberFormat="1" applyBorder="1"/>
    <xf numFmtId="166" fontId="17" fillId="0" borderId="1" xfId="0" applyNumberFormat="1" applyFont="1" applyBorder="1"/>
    <xf numFmtId="165" fontId="9" fillId="2" borderId="5" xfId="1" applyNumberFormat="1" applyFont="1" applyFill="1" applyBorder="1" applyAlignment="1">
      <alignment horizontal="center" vertical="center" wrapText="1"/>
    </xf>
    <xf numFmtId="165" fontId="9" fillId="2" borderId="1" xfId="1" applyNumberFormat="1" applyFont="1" applyFill="1" applyBorder="1" applyAlignment="1">
      <alignment horizontal="center" vertical="center" wrapText="1"/>
    </xf>
    <xf numFmtId="165" fontId="15" fillId="2" borderId="5" xfId="1" applyNumberFormat="1" applyFont="1" applyFill="1" applyBorder="1" applyAlignment="1">
      <alignment horizontal="center" vertical="center" wrapText="1"/>
    </xf>
    <xf numFmtId="0" fontId="1" fillId="0" borderId="1" xfId="0" applyFont="1" applyBorder="1" applyAlignment="1">
      <alignment vertical="center" wrapText="1"/>
    </xf>
    <xf numFmtId="165" fontId="15" fillId="2" borderId="1" xfId="1" applyNumberFormat="1" applyFont="1" applyFill="1" applyBorder="1" applyAlignment="1">
      <alignment horizontal="center" vertical="center" wrapText="1"/>
    </xf>
    <xf numFmtId="165" fontId="18" fillId="0" borderId="7" xfId="0" applyNumberFormat="1" applyFont="1" applyBorder="1" applyAlignment="1">
      <alignment horizontal="center" vertical="center" wrapText="1"/>
    </xf>
    <xf numFmtId="165" fontId="18" fillId="0" borderId="8" xfId="0" applyNumberFormat="1" applyFont="1" applyBorder="1" applyAlignment="1">
      <alignment horizontal="center" vertical="center" wrapText="1"/>
    </xf>
    <xf numFmtId="165" fontId="18" fillId="0" borderId="9" xfId="0" applyNumberFormat="1" applyFont="1" applyBorder="1" applyAlignment="1">
      <alignment horizontal="center" vertical="center" wrapText="1"/>
    </xf>
    <xf numFmtId="0" fontId="8" fillId="0" borderId="22" xfId="0" applyFont="1" applyBorder="1" applyAlignment="1">
      <alignment vertical="center"/>
    </xf>
    <xf numFmtId="0" fontId="8" fillId="0" borderId="23" xfId="0" applyFont="1" applyBorder="1" applyAlignment="1">
      <alignment vertical="center"/>
    </xf>
    <xf numFmtId="0" fontId="14" fillId="0" borderId="6" xfId="0" applyFont="1" applyBorder="1" applyAlignment="1">
      <alignment vertical="center"/>
    </xf>
    <xf numFmtId="0" fontId="3" fillId="0" borderId="6" xfId="0" applyFont="1" applyBorder="1" applyAlignment="1">
      <alignment vertical="center"/>
    </xf>
    <xf numFmtId="0" fontId="1" fillId="0" borderId="6" xfId="0" applyFont="1" applyBorder="1" applyAlignment="1">
      <alignment vertical="center" wrapText="1"/>
    </xf>
    <xf numFmtId="0" fontId="4" fillId="0" borderId="0" xfId="0" applyFont="1"/>
    <xf numFmtId="165" fontId="9" fillId="0" borderId="5" xfId="1" applyNumberFormat="1" applyFont="1" applyFill="1" applyBorder="1" applyAlignment="1">
      <alignment horizontal="center" vertical="center" wrapText="1"/>
    </xf>
    <xf numFmtId="0" fontId="8" fillId="5" borderId="0" xfId="0" applyFont="1" applyFill="1" applyAlignment="1">
      <alignment horizontal="center" vertical="center" wrapText="1"/>
    </xf>
    <xf numFmtId="165" fontId="1" fillId="0" borderId="0" xfId="0" applyNumberFormat="1" applyFont="1" applyAlignment="1">
      <alignment vertical="center"/>
    </xf>
    <xf numFmtId="165" fontId="1" fillId="0" borderId="0" xfId="0" applyNumberFormat="1" applyFont="1" applyBorder="1" applyAlignment="1">
      <alignment vertical="center"/>
    </xf>
    <xf numFmtId="0" fontId="6" fillId="5" borderId="0" xfId="0" applyFont="1" applyFill="1" applyAlignment="1">
      <alignment vertical="center"/>
    </xf>
    <xf numFmtId="0" fontId="8" fillId="6" borderId="1" xfId="0" applyFont="1" applyFill="1" applyBorder="1" applyAlignment="1">
      <alignment vertical="center" wrapText="1"/>
    </xf>
    <xf numFmtId="0" fontId="9" fillId="7" borderId="1" xfId="0" applyFont="1" applyFill="1" applyBorder="1" applyAlignment="1">
      <alignment vertical="center" wrapText="1"/>
    </xf>
    <xf numFmtId="0" fontId="9" fillId="7" borderId="1" xfId="0" applyFont="1" applyFill="1" applyBorder="1" applyAlignment="1">
      <alignment horizontal="center" vertical="center" wrapText="1"/>
    </xf>
    <xf numFmtId="0" fontId="1" fillId="5" borderId="0" xfId="0" applyFont="1" applyFill="1" applyAlignment="1">
      <alignment vertical="center"/>
    </xf>
    <xf numFmtId="0" fontId="3" fillId="5" borderId="0" xfId="0" applyFont="1" applyFill="1" applyAlignment="1">
      <alignment vertical="center"/>
    </xf>
    <xf numFmtId="0" fontId="15" fillId="7" borderId="1" xfId="0" applyFont="1" applyFill="1" applyBorder="1" applyAlignment="1">
      <alignment horizontal="center" vertical="center" wrapText="1"/>
    </xf>
    <xf numFmtId="0" fontId="15" fillId="7" borderId="33" xfId="0" applyFont="1" applyFill="1" applyBorder="1" applyAlignment="1">
      <alignment horizontal="center" vertical="center" wrapText="1"/>
    </xf>
    <xf numFmtId="0" fontId="15" fillId="0" borderId="33" xfId="0" applyFont="1" applyBorder="1" applyAlignment="1">
      <alignment horizontal="center" vertical="center" wrapText="1"/>
    </xf>
    <xf numFmtId="0" fontId="7" fillId="0" borderId="33" xfId="0" applyFont="1" applyBorder="1" applyAlignment="1">
      <alignment vertical="center" wrapText="1"/>
    </xf>
    <xf numFmtId="0" fontId="15" fillId="7" borderId="18" xfId="0" applyFont="1" applyFill="1" applyBorder="1" applyAlignment="1">
      <alignment horizontal="center" vertical="center" wrapText="1"/>
    </xf>
    <xf numFmtId="0" fontId="8" fillId="0" borderId="1" xfId="0" applyFont="1" applyBorder="1" applyAlignment="1">
      <alignment horizontal="center" vertical="center" wrapText="1"/>
    </xf>
    <xf numFmtId="0" fontId="8" fillId="0" borderId="3" xfId="0" applyFont="1" applyBorder="1" applyAlignment="1">
      <alignment horizontal="center" vertical="center" wrapText="1"/>
    </xf>
    <xf numFmtId="0" fontId="8" fillId="0" borderId="5" xfId="0" applyFont="1" applyBorder="1" applyAlignment="1">
      <alignment horizontal="center" vertical="center" wrapText="1"/>
    </xf>
    <xf numFmtId="165" fontId="9" fillId="7" borderId="1" xfId="0" applyNumberFormat="1" applyFont="1" applyFill="1" applyBorder="1" applyAlignment="1">
      <alignment vertical="center" wrapText="1"/>
    </xf>
    <xf numFmtId="9" fontId="9" fillId="7" borderId="1" xfId="0" applyNumberFormat="1" applyFont="1" applyFill="1" applyBorder="1" applyAlignment="1">
      <alignment vertical="center" wrapText="1"/>
    </xf>
    <xf numFmtId="9" fontId="9" fillId="7" borderId="4" xfId="0" applyNumberFormat="1" applyFont="1" applyFill="1" applyBorder="1" applyAlignment="1">
      <alignment vertical="center" wrapText="1"/>
    </xf>
    <xf numFmtId="165" fontId="15" fillId="0" borderId="4" xfId="1" applyNumberFormat="1" applyFont="1" applyBorder="1" applyAlignment="1">
      <alignment horizontal="center" vertical="center" wrapText="1"/>
    </xf>
    <xf numFmtId="165" fontId="1" fillId="0" borderId="1" xfId="0" applyNumberFormat="1" applyFont="1" applyBorder="1" applyAlignment="1">
      <alignment vertical="center"/>
    </xf>
    <xf numFmtId="0" fontId="9" fillId="4" borderId="1" xfId="0" applyFont="1" applyFill="1" applyBorder="1" applyAlignment="1">
      <alignment vertical="center" wrapText="1"/>
    </xf>
    <xf numFmtId="9" fontId="9" fillId="7" borderId="0" xfId="0" applyNumberFormat="1" applyFont="1" applyFill="1" applyBorder="1" applyAlignment="1">
      <alignment vertical="center" wrapText="1"/>
    </xf>
    <xf numFmtId="1" fontId="9" fillId="7" borderId="1" xfId="0" applyNumberFormat="1" applyFont="1" applyFill="1" applyBorder="1" applyAlignment="1">
      <alignment vertical="center" wrapText="1"/>
    </xf>
    <xf numFmtId="10" fontId="1" fillId="0" borderId="0" xfId="0" applyNumberFormat="1" applyFont="1" applyAlignment="1">
      <alignment vertical="center"/>
    </xf>
    <xf numFmtId="1" fontId="1" fillId="0" borderId="0" xfId="0" applyNumberFormat="1" applyFont="1" applyAlignment="1">
      <alignment vertical="center"/>
    </xf>
    <xf numFmtId="1" fontId="9" fillId="7" borderId="18" xfId="0" applyNumberFormat="1" applyFont="1" applyFill="1" applyBorder="1" applyAlignment="1">
      <alignment vertical="center" wrapText="1"/>
    </xf>
    <xf numFmtId="164" fontId="9" fillId="7" borderId="3" xfId="1" applyFont="1" applyFill="1" applyBorder="1" applyAlignment="1">
      <alignment vertical="center" wrapText="1"/>
    </xf>
    <xf numFmtId="164" fontId="9" fillId="7" borderId="1" xfId="1" applyFont="1" applyFill="1" applyBorder="1" applyAlignment="1">
      <alignment vertical="center" wrapText="1"/>
    </xf>
    <xf numFmtId="0" fontId="8" fillId="0" borderId="1" xfId="0" applyFont="1" applyBorder="1" applyAlignment="1">
      <alignment horizontal="center" vertical="center" wrapText="1"/>
    </xf>
    <xf numFmtId="0" fontId="8" fillId="0" borderId="3" xfId="0" applyFont="1" applyBorder="1" applyAlignment="1">
      <alignment horizontal="center" vertical="center" wrapText="1"/>
    </xf>
    <xf numFmtId="165" fontId="1" fillId="0" borderId="4" xfId="0" applyNumberFormat="1" applyFont="1" applyBorder="1" applyAlignment="1">
      <alignment vertical="center"/>
    </xf>
    <xf numFmtId="43" fontId="1" fillId="0" borderId="0" xfId="0" applyNumberFormat="1" applyFont="1" applyAlignment="1">
      <alignment vertical="center"/>
    </xf>
    <xf numFmtId="39" fontId="9" fillId="7" borderId="1" xfId="1" applyNumberFormat="1" applyFont="1" applyFill="1" applyBorder="1" applyAlignment="1">
      <alignment vertical="center" wrapText="1"/>
    </xf>
    <xf numFmtId="9" fontId="1" fillId="0" borderId="0" xfId="2" applyFont="1" applyAlignment="1">
      <alignment vertical="center"/>
    </xf>
    <xf numFmtId="43" fontId="0" fillId="5" borderId="0" xfId="0" applyNumberFormat="1" applyFont="1" applyFill="1" applyAlignment="1">
      <alignment vertical="center"/>
    </xf>
    <xf numFmtId="0" fontId="8" fillId="6" borderId="34" xfId="0" applyFont="1" applyFill="1" applyBorder="1" applyAlignment="1">
      <alignment vertical="center" wrapText="1"/>
    </xf>
    <xf numFmtId="0" fontId="7" fillId="5" borderId="0" xfId="0" applyFont="1" applyFill="1" applyAlignment="1">
      <alignment vertical="center"/>
    </xf>
    <xf numFmtId="0" fontId="8" fillId="5" borderId="0" xfId="0" applyFont="1" applyFill="1" applyAlignment="1">
      <alignment vertical="center"/>
    </xf>
    <xf numFmtId="0" fontId="8" fillId="6" borderId="7" xfId="0" applyFont="1" applyFill="1" applyBorder="1" applyAlignment="1">
      <alignment horizontal="center" vertical="center"/>
    </xf>
    <xf numFmtId="0" fontId="9" fillId="0" borderId="36" xfId="0" applyFont="1" applyBorder="1" applyAlignment="1">
      <alignment horizontal="center" vertical="center" wrapText="1"/>
    </xf>
    <xf numFmtId="0" fontId="9" fillId="0" borderId="34" xfId="0" applyFont="1" applyBorder="1" applyAlignment="1">
      <alignment vertical="center" wrapText="1"/>
    </xf>
    <xf numFmtId="0" fontId="9" fillId="0" borderId="13" xfId="0" applyFont="1" applyBorder="1" applyAlignment="1">
      <alignment horizontal="center" vertical="center" wrapText="1"/>
    </xf>
    <xf numFmtId="0" fontId="9" fillId="0" borderId="29" xfId="0" applyFont="1" applyBorder="1" applyAlignment="1">
      <alignment horizontal="center" vertical="center" wrapText="1"/>
    </xf>
    <xf numFmtId="0" fontId="9" fillId="0" borderId="2" xfId="0" applyFont="1" applyBorder="1" applyAlignment="1">
      <alignment horizontal="left" vertical="center" wrapText="1"/>
    </xf>
    <xf numFmtId="0" fontId="9" fillId="0" borderId="2" xfId="0" applyFont="1" applyBorder="1" applyAlignment="1">
      <alignment vertical="center" wrapText="1"/>
    </xf>
    <xf numFmtId="0" fontId="9" fillId="0" borderId="37" xfId="0" applyFont="1" applyBorder="1" applyAlignment="1">
      <alignment horizontal="center" vertical="center" wrapText="1"/>
    </xf>
    <xf numFmtId="1" fontId="9" fillId="5" borderId="29" xfId="0" applyNumberFormat="1" applyFont="1" applyFill="1" applyBorder="1" applyAlignment="1" applyProtection="1">
      <alignment horizontal="center" vertical="center"/>
      <protection hidden="1"/>
    </xf>
    <xf numFmtId="0" fontId="9" fillId="0" borderId="38" xfId="0" applyFont="1" applyBorder="1" applyAlignment="1">
      <alignment horizontal="center" vertical="center" wrapText="1"/>
    </xf>
    <xf numFmtId="0" fontId="9" fillId="0" borderId="6" xfId="0" applyFont="1" applyBorder="1" applyAlignment="1">
      <alignment horizontal="center" vertical="center" wrapText="1"/>
    </xf>
    <xf numFmtId="1" fontId="9" fillId="5" borderId="4" xfId="0" applyNumberFormat="1" applyFont="1" applyFill="1" applyBorder="1" applyAlignment="1" applyProtection="1">
      <alignment horizontal="center" vertical="center"/>
      <protection hidden="1"/>
    </xf>
    <xf numFmtId="1" fontId="9" fillId="5" borderId="38" xfId="0" applyNumberFormat="1" applyFont="1" applyFill="1" applyBorder="1" applyAlignment="1" applyProtection="1">
      <alignment horizontal="center" vertical="center"/>
      <protection hidden="1"/>
    </xf>
    <xf numFmtId="1" fontId="9" fillId="5" borderId="1" xfId="0" applyNumberFormat="1" applyFont="1" applyFill="1" applyBorder="1" applyAlignment="1" applyProtection="1">
      <alignment horizontal="center" vertical="center"/>
      <protection hidden="1"/>
    </xf>
    <xf numFmtId="0" fontId="9" fillId="8" borderId="39" xfId="0" applyFont="1" applyFill="1" applyBorder="1" applyAlignment="1">
      <alignment vertical="center"/>
    </xf>
    <xf numFmtId="0" fontId="9" fillId="8" borderId="40" xfId="0" applyFont="1" applyFill="1" applyBorder="1" applyAlignment="1">
      <alignment vertical="center"/>
    </xf>
    <xf numFmtId="0" fontId="9" fillId="6" borderId="40" xfId="0" applyFont="1" applyFill="1" applyBorder="1" applyAlignment="1">
      <alignment horizontal="right" vertical="center"/>
    </xf>
    <xf numFmtId="0" fontId="9" fillId="6" borderId="41" xfId="0" applyFont="1" applyFill="1" applyBorder="1" applyAlignment="1">
      <alignment horizontal="right" vertical="center"/>
    </xf>
    <xf numFmtId="0" fontId="9" fillId="8" borderId="41" xfId="0" applyFont="1" applyFill="1" applyBorder="1" applyAlignment="1">
      <alignment vertical="center"/>
    </xf>
    <xf numFmtId="0" fontId="14" fillId="5" borderId="0" xfId="0" applyFont="1" applyFill="1" applyAlignment="1">
      <alignment vertical="center"/>
    </xf>
    <xf numFmtId="0" fontId="1" fillId="5" borderId="0" xfId="0" applyFont="1" applyFill="1" applyAlignment="1">
      <alignment vertical="center" wrapText="1"/>
    </xf>
    <xf numFmtId="0" fontId="8" fillId="6" borderId="7" xfId="0" applyFont="1" applyFill="1" applyBorder="1" applyAlignment="1">
      <alignment horizontal="center" vertical="center" wrapText="1"/>
    </xf>
    <xf numFmtId="0" fontId="8" fillId="6" borderId="8" xfId="0" applyFont="1" applyFill="1" applyBorder="1" applyAlignment="1">
      <alignment horizontal="center" vertical="center" wrapText="1"/>
    </xf>
    <xf numFmtId="0" fontId="1" fillId="7" borderId="1" xfId="0" applyFont="1" applyFill="1" applyBorder="1" applyAlignment="1">
      <alignment vertical="center"/>
    </xf>
    <xf numFmtId="0" fontId="15" fillId="0" borderId="5" xfId="0" applyFont="1" applyBorder="1" applyAlignment="1">
      <alignment horizontal="center" vertical="center"/>
    </xf>
    <xf numFmtId="0" fontId="15" fillId="0" borderId="33" xfId="0" applyFont="1" applyBorder="1" applyAlignment="1">
      <alignment vertical="center" wrapText="1"/>
    </xf>
    <xf numFmtId="0" fontId="16" fillId="0" borderId="5" xfId="0" applyFont="1" applyBorder="1" applyAlignment="1">
      <alignment horizontal="center" vertical="center"/>
    </xf>
    <xf numFmtId="0" fontId="15" fillId="0" borderId="38" xfId="0" applyFont="1" applyBorder="1" applyAlignment="1">
      <alignment horizontal="center" vertical="center"/>
    </xf>
    <xf numFmtId="0" fontId="15" fillId="0" borderId="38" xfId="0" applyFont="1" applyBorder="1" applyAlignment="1">
      <alignment horizontal="center" vertical="center" wrapText="1"/>
    </xf>
    <xf numFmtId="0" fontId="15" fillId="0" borderId="37" xfId="0" applyFont="1" applyBorder="1" applyAlignment="1">
      <alignment horizontal="center" vertical="center" wrapText="1"/>
    </xf>
    <xf numFmtId="0" fontId="1" fillId="7" borderId="18" xfId="0" applyFont="1" applyFill="1" applyBorder="1" applyAlignment="1">
      <alignment vertical="center"/>
    </xf>
    <xf numFmtId="0" fontId="15" fillId="0" borderId="2" xfId="0" applyFont="1" applyBorder="1" applyAlignment="1">
      <alignment vertical="center"/>
    </xf>
    <xf numFmtId="0" fontId="15" fillId="0" borderId="2" xfId="0" applyFont="1" applyBorder="1" applyAlignment="1">
      <alignment vertical="center" wrapText="1"/>
    </xf>
    <xf numFmtId="0" fontId="15" fillId="0" borderId="18" xfId="0" applyFont="1" applyBorder="1" applyAlignment="1">
      <alignment vertical="center" wrapText="1"/>
    </xf>
    <xf numFmtId="0" fontId="15" fillId="0" borderId="28" xfId="0" applyFont="1" applyBorder="1" applyAlignment="1">
      <alignment vertical="center" wrapText="1"/>
    </xf>
    <xf numFmtId="0" fontId="14" fillId="8" borderId="39" xfId="0" applyFont="1" applyFill="1" applyBorder="1" applyAlignment="1">
      <alignment vertical="center"/>
    </xf>
    <xf numFmtId="0" fontId="14" fillId="6" borderId="41" xfId="0" applyFont="1" applyFill="1" applyBorder="1" applyAlignment="1">
      <alignment horizontal="right" vertical="center"/>
    </xf>
    <xf numFmtId="0" fontId="14" fillId="8" borderId="41" xfId="0" applyFont="1" applyFill="1" applyBorder="1" applyAlignment="1">
      <alignment vertical="center"/>
    </xf>
    <xf numFmtId="0" fontId="14" fillId="0" borderId="39" xfId="0" applyFont="1" applyBorder="1" applyAlignment="1">
      <alignment vertical="center"/>
    </xf>
    <xf numFmtId="0" fontId="8" fillId="6" borderId="43" xfId="0" applyFont="1" applyFill="1" applyBorder="1" applyAlignment="1">
      <alignment horizontal="center" vertical="center"/>
    </xf>
    <xf numFmtId="0" fontId="8" fillId="6" borderId="44" xfId="0" applyFont="1" applyFill="1" applyBorder="1" applyAlignment="1">
      <alignment horizontal="center" vertical="center" wrapText="1"/>
    </xf>
    <xf numFmtId="0" fontId="8" fillId="6" borderId="2" xfId="0" applyFont="1" applyFill="1" applyBorder="1" applyAlignment="1">
      <alignment horizontal="center" vertical="center" wrapText="1"/>
    </xf>
    <xf numFmtId="165" fontId="15" fillId="0" borderId="0" xfId="1" applyNumberFormat="1" applyFont="1" applyBorder="1" applyAlignment="1">
      <alignment horizontal="center" vertical="center" wrapText="1"/>
    </xf>
    <xf numFmtId="1" fontId="9" fillId="7" borderId="0" xfId="0" applyNumberFormat="1" applyFont="1" applyFill="1" applyBorder="1" applyAlignment="1">
      <alignment vertical="center" wrapText="1"/>
    </xf>
    <xf numFmtId="0" fontId="8" fillId="6" borderId="2" xfId="0" applyFont="1" applyFill="1" applyBorder="1" applyAlignment="1">
      <alignment vertical="center" wrapText="1"/>
    </xf>
    <xf numFmtId="164" fontId="9" fillId="8" borderId="42" xfId="1" applyFont="1" applyFill="1" applyBorder="1" applyAlignment="1">
      <alignment vertical="center"/>
    </xf>
    <xf numFmtId="164" fontId="1" fillId="7" borderId="1" xfId="1" applyFont="1" applyFill="1" applyBorder="1" applyAlignment="1">
      <alignment vertical="center"/>
    </xf>
    <xf numFmtId="164" fontId="15" fillId="0" borderId="1" xfId="1" applyFont="1" applyBorder="1" applyAlignment="1">
      <alignment horizontal="center" vertical="center" wrapText="1"/>
    </xf>
    <xf numFmtId="43" fontId="1" fillId="7" borderId="1" xfId="0" applyNumberFormat="1" applyFont="1" applyFill="1" applyBorder="1" applyAlignment="1">
      <alignment vertical="center"/>
    </xf>
    <xf numFmtId="43" fontId="15" fillId="0" borderId="0" xfId="0" applyNumberFormat="1" applyFont="1" applyBorder="1" applyAlignment="1">
      <alignment horizontal="center" vertical="center" wrapText="1"/>
    </xf>
    <xf numFmtId="0" fontId="0" fillId="0" borderId="1" xfId="0" applyFont="1" applyBorder="1" applyAlignment="1">
      <alignment vertical="center"/>
    </xf>
    <xf numFmtId="43" fontId="1" fillId="0" borderId="1" xfId="0" applyNumberFormat="1" applyFont="1" applyBorder="1" applyAlignment="1">
      <alignment vertical="center"/>
    </xf>
    <xf numFmtId="0" fontId="1" fillId="5" borderId="1" xfId="0" applyFont="1" applyFill="1" applyBorder="1" applyAlignment="1">
      <alignment vertical="center"/>
    </xf>
    <xf numFmtId="43" fontId="1" fillId="5" borderId="1" xfId="0" applyNumberFormat="1" applyFont="1" applyFill="1" applyBorder="1" applyAlignment="1">
      <alignment vertical="center"/>
    </xf>
    <xf numFmtId="9" fontId="1" fillId="0" borderId="1" xfId="0" applyNumberFormat="1" applyFont="1" applyBorder="1" applyAlignment="1">
      <alignment vertical="center"/>
    </xf>
    <xf numFmtId="9" fontId="1" fillId="5" borderId="1" xfId="0" applyNumberFormat="1" applyFont="1" applyFill="1" applyBorder="1" applyAlignment="1">
      <alignment vertical="center"/>
    </xf>
    <xf numFmtId="43" fontId="0" fillId="0" borderId="1" xfId="0" applyNumberFormat="1" applyFont="1" applyBorder="1" applyAlignment="1">
      <alignment vertical="center"/>
    </xf>
    <xf numFmtId="164" fontId="1" fillId="0" borderId="1" xfId="1" applyFont="1" applyBorder="1" applyAlignment="1">
      <alignment vertical="center"/>
    </xf>
    <xf numFmtId="0" fontId="20" fillId="0" borderId="0" xfId="0" applyFont="1" applyAlignment="1">
      <alignment horizontal="center"/>
    </xf>
    <xf numFmtId="0" fontId="19" fillId="0" borderId="1" xfId="0" applyFont="1" applyBorder="1" applyAlignment="1">
      <alignment horizontal="center" vertical="center"/>
    </xf>
    <xf numFmtId="0" fontId="8" fillId="0" borderId="3" xfId="0" applyFont="1" applyBorder="1" applyAlignment="1">
      <alignment horizontal="center" vertical="center"/>
    </xf>
    <xf numFmtId="0" fontId="0" fillId="0" borderId="33" xfId="0" applyBorder="1" applyAlignment="1">
      <alignment horizontal="center" vertical="center"/>
    </xf>
    <xf numFmtId="0" fontId="0" fillId="0" borderId="4" xfId="0" applyBorder="1" applyAlignment="1">
      <alignment horizontal="center" vertical="center"/>
    </xf>
    <xf numFmtId="0" fontId="8" fillId="0" borderId="10" xfId="0" applyFont="1" applyBorder="1" applyAlignment="1">
      <alignment horizontal="center" vertical="center" wrapText="1"/>
    </xf>
    <xf numFmtId="0" fontId="0" fillId="0" borderId="11" xfId="0" applyBorder="1" applyAlignment="1">
      <alignment vertical="center"/>
    </xf>
    <xf numFmtId="0" fontId="2"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vertical="center"/>
    </xf>
    <xf numFmtId="0" fontId="8" fillId="0" borderId="1" xfId="0" applyFont="1" applyBorder="1" applyAlignment="1">
      <alignment horizontal="center" vertical="center" wrapText="1"/>
    </xf>
    <xf numFmtId="0" fontId="8" fillId="0" borderId="3" xfId="0" applyFont="1" applyBorder="1" applyAlignment="1">
      <alignment horizontal="center" vertical="center" wrapText="1"/>
    </xf>
    <xf numFmtId="0" fontId="14" fillId="0" borderId="1" xfId="0" applyFont="1" applyBorder="1" applyAlignment="1">
      <alignment horizontal="right" vertical="center"/>
    </xf>
    <xf numFmtId="0" fontId="0" fillId="0" borderId="12" xfId="0" applyBorder="1" applyAlignment="1">
      <alignment vertical="center"/>
    </xf>
    <xf numFmtId="0" fontId="8" fillId="0" borderId="10" xfId="0" applyFont="1" applyBorder="1" applyAlignment="1">
      <alignment horizontal="center" vertical="center"/>
    </xf>
    <xf numFmtId="0" fontId="0" fillId="0" borderId="11" xfId="0" applyBorder="1" applyAlignment="1">
      <alignment horizontal="center" vertical="center"/>
    </xf>
    <xf numFmtId="0" fontId="8" fillId="0" borderId="21" xfId="0" applyFont="1" applyBorder="1" applyAlignment="1">
      <alignment horizontal="center" vertical="center" wrapText="1"/>
    </xf>
    <xf numFmtId="0" fontId="0" fillId="0" borderId="22" xfId="0" applyBorder="1" applyAlignment="1">
      <alignment vertical="center"/>
    </xf>
    <xf numFmtId="0" fontId="0" fillId="0" borderId="23" xfId="0" applyBorder="1" applyAlignment="1">
      <alignment vertical="center"/>
    </xf>
    <xf numFmtId="0" fontId="8" fillId="0" borderId="11" xfId="0" applyFont="1" applyBorder="1" applyAlignment="1">
      <alignment horizontal="center" vertical="center"/>
    </xf>
    <xf numFmtId="0" fontId="0" fillId="0" borderId="12" xfId="0" applyBorder="1" applyAlignment="1">
      <alignment horizontal="center" vertical="center"/>
    </xf>
    <xf numFmtId="0" fontId="1" fillId="0" borderId="1" xfId="0" applyFont="1" applyBorder="1" applyAlignment="1">
      <alignment horizontal="left" vertical="center"/>
    </xf>
    <xf numFmtId="0" fontId="1" fillId="0" borderId="13" xfId="0" applyFont="1" applyBorder="1" applyAlignment="1">
      <alignment horizontal="left" vertical="center"/>
    </xf>
    <xf numFmtId="0" fontId="1" fillId="0" borderId="0" xfId="0" applyFont="1" applyAlignment="1">
      <alignment horizontal="left" vertical="center" wrapText="1"/>
    </xf>
    <xf numFmtId="0" fontId="7" fillId="0" borderId="13" xfId="0" applyFont="1" applyBorder="1" applyAlignment="1">
      <alignment horizontal="center" vertical="center" wrapText="1"/>
    </xf>
    <xf numFmtId="0" fontId="7" fillId="0" borderId="20" xfId="0" applyFont="1" applyBorder="1" applyAlignment="1">
      <alignment horizontal="center" vertical="center" wrapText="1"/>
    </xf>
    <xf numFmtId="0" fontId="7" fillId="0" borderId="19" xfId="0" applyFont="1" applyBorder="1" applyAlignment="1">
      <alignment horizontal="center" vertical="center" wrapText="1"/>
    </xf>
    <xf numFmtId="0" fontId="14" fillId="6" borderId="40" xfId="0" applyFont="1" applyFill="1" applyBorder="1" applyAlignment="1">
      <alignment horizontal="right" vertical="center"/>
    </xf>
    <xf numFmtId="0" fontId="8" fillId="6" borderId="21" xfId="0" applyFont="1" applyFill="1" applyBorder="1" applyAlignment="1">
      <alignment horizontal="center" vertical="center" wrapText="1"/>
    </xf>
    <xf numFmtId="0" fontId="8" fillId="6" borderId="35" xfId="0" applyFont="1" applyFill="1" applyBorder="1" applyAlignment="1">
      <alignment horizontal="center" vertical="center" wrapText="1"/>
    </xf>
    <xf numFmtId="0" fontId="8" fillId="6" borderId="22" xfId="0" applyFont="1" applyFill="1" applyBorder="1" applyAlignment="1">
      <alignment horizontal="center" vertical="center" wrapText="1"/>
    </xf>
    <xf numFmtId="0" fontId="8" fillId="6" borderId="27" xfId="0" applyFont="1" applyFill="1" applyBorder="1" applyAlignment="1">
      <alignment horizontal="center" vertical="center" wrapText="1"/>
    </xf>
    <xf numFmtId="0" fontId="8" fillId="6" borderId="23" xfId="0" applyFont="1" applyFill="1" applyBorder="1" applyAlignment="1">
      <alignment horizontal="center" vertical="center" wrapText="1"/>
    </xf>
    <xf numFmtId="0" fontId="8" fillId="6" borderId="7" xfId="0" applyFont="1" applyFill="1" applyBorder="1" applyAlignment="1">
      <alignment horizontal="center" vertical="center" wrapText="1"/>
    </xf>
    <xf numFmtId="0" fontId="8" fillId="6" borderId="8" xfId="0" applyFont="1" applyFill="1" applyBorder="1" applyAlignment="1">
      <alignment horizontal="center" vertical="center" wrapText="1"/>
    </xf>
    <xf numFmtId="0" fontId="8" fillId="6" borderId="25" xfId="0" applyFont="1" applyFill="1" applyBorder="1" applyAlignment="1">
      <alignment horizontal="center" vertical="center" wrapText="1"/>
    </xf>
    <xf numFmtId="0" fontId="7" fillId="0" borderId="10" xfId="0" applyFont="1" applyBorder="1" applyAlignment="1">
      <alignment horizontal="center" vertical="center" wrapText="1"/>
    </xf>
    <xf numFmtId="0" fontId="7" fillId="0" borderId="11" xfId="0" applyFont="1" applyBorder="1" applyAlignment="1">
      <alignment horizontal="center" vertical="center" wrapText="1"/>
    </xf>
    <xf numFmtId="0" fontId="1" fillId="5" borderId="0" xfId="0" applyFont="1" applyFill="1" applyAlignment="1">
      <alignment horizontal="left" vertical="center"/>
    </xf>
    <xf numFmtId="0" fontId="1" fillId="5" borderId="0" xfId="0" applyFont="1" applyFill="1" applyAlignment="1">
      <alignment horizontal="left" vertical="center" wrapText="1"/>
    </xf>
    <xf numFmtId="0" fontId="2" fillId="5" borderId="0" xfId="0" applyFont="1" applyFill="1" applyAlignment="1">
      <alignment horizontal="center" vertical="center"/>
    </xf>
    <xf numFmtId="0" fontId="4" fillId="5" borderId="0" xfId="0" applyFont="1" applyFill="1" applyAlignment="1">
      <alignment horizontal="center" vertical="center"/>
    </xf>
    <xf numFmtId="0" fontId="1" fillId="0" borderId="3" xfId="0" applyFont="1" applyBorder="1" applyAlignment="1">
      <alignment horizontal="left" vertical="center"/>
    </xf>
    <xf numFmtId="0" fontId="8" fillId="0" borderId="21" xfId="0" applyFont="1" applyBorder="1" applyAlignment="1">
      <alignment horizontal="center" vertical="center"/>
    </xf>
    <xf numFmtId="0" fontId="0" fillId="0" borderId="22" xfId="0" applyBorder="1" applyAlignment="1">
      <alignment horizontal="center" vertical="center"/>
    </xf>
    <xf numFmtId="0" fontId="8" fillId="0" borderId="5" xfId="0" applyFont="1" applyBorder="1" applyAlignment="1">
      <alignment horizontal="center" vertical="center" wrapText="1"/>
    </xf>
    <xf numFmtId="0" fontId="0" fillId="0" borderId="1" xfId="0" applyBorder="1" applyAlignment="1">
      <alignment vertical="center"/>
    </xf>
    <xf numFmtId="0" fontId="0" fillId="0" borderId="6" xfId="0" applyBorder="1" applyAlignment="1">
      <alignment vertical="center"/>
    </xf>
    <xf numFmtId="0" fontId="8" fillId="0" borderId="22" xfId="0" applyFont="1" applyBorder="1" applyAlignment="1">
      <alignment horizontal="center" vertical="center"/>
    </xf>
    <xf numFmtId="0" fontId="0" fillId="0" borderId="23" xfId="0" applyBorder="1" applyAlignment="1">
      <alignment horizontal="center" vertical="center"/>
    </xf>
    <xf numFmtId="0" fontId="17" fillId="0" borderId="10" xfId="0" applyFont="1" applyBorder="1" applyAlignment="1">
      <alignment horizontal="center"/>
    </xf>
    <xf numFmtId="0" fontId="17" fillId="0" borderId="11" xfId="0" applyFont="1" applyBorder="1" applyAlignment="1">
      <alignment horizontal="center"/>
    </xf>
    <xf numFmtId="0" fontId="17" fillId="0" borderId="12" xfId="0" applyFont="1" applyBorder="1" applyAlignment="1">
      <alignment horizontal="center"/>
    </xf>
    <xf numFmtId="43" fontId="17" fillId="4" borderId="1" xfId="0" applyNumberFormat="1" applyFont="1" applyFill="1" applyBorder="1" applyAlignment="1">
      <alignment vertical="center"/>
    </xf>
    <xf numFmtId="165" fontId="15" fillId="2" borderId="3" xfId="1" applyNumberFormat="1" applyFont="1" applyFill="1" applyBorder="1" applyAlignment="1">
      <alignment horizontal="center" vertical="center" wrapText="1"/>
    </xf>
    <xf numFmtId="165" fontId="17" fillId="4" borderId="1" xfId="0" applyNumberFormat="1" applyFont="1" applyFill="1" applyBorder="1" applyAlignment="1">
      <alignment vertical="center"/>
    </xf>
    <xf numFmtId="165" fontId="17" fillId="4" borderId="0" xfId="0" applyNumberFormat="1" applyFont="1" applyFill="1" applyAlignment="1">
      <alignment vertical="center"/>
    </xf>
    <xf numFmtId="43" fontId="17" fillId="4" borderId="45" xfId="0" applyNumberFormat="1" applyFont="1" applyFill="1" applyBorder="1" applyAlignment="1">
      <alignment vertical="center"/>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vmlDrawing4.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2</xdr:row>
          <xdr:rowOff>0</xdr:rowOff>
        </xdr:from>
        <xdr:to>
          <xdr:col>1</xdr:col>
          <xdr:colOff>914400</xdr:colOff>
          <xdr:row>6</xdr:row>
          <xdr:rowOff>38100</xdr:rowOff>
        </xdr:to>
        <xdr:sp macro="" textlink="">
          <xdr:nvSpPr>
            <xdr:cNvPr id="2049" name="Object 1" hidden="1">
              <a:extLst>
                <a:ext uri="{63B3BB69-23CF-44E3-9099-C40C66FF867C}">
                  <a14:compatExt spid="_x0000_s2049"/>
                </a:ext>
                <a:ext uri="{FF2B5EF4-FFF2-40B4-BE49-F238E27FC236}">
                  <a16:creationId xmlns:a16="http://schemas.microsoft.com/office/drawing/2014/main" id="{00000000-0008-0000-0400-000001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persons/person.xml><?xml version="1.0" encoding="utf-8"?>
<personList xmlns="http://schemas.microsoft.com/office/spreadsheetml/2018/threadedcomments" xmlns:x="http://schemas.openxmlformats.org/spreadsheetml/2006/main">
  <person displayName="Ekanem Attah, Oluchi SPDC-PTW/O/NG" id="{257B0D95-3536-485F-A215-86C9C8FDBD1F}" userId="S::Oluchi.Ekanem-Attah@shell.com::62f25007-dc57-4ed5-8d3e-514c7c20831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10" dT="2022-02-08T10:51:21.25" personId="{257B0D95-3536-485F-A215-86C9C8FDBD1F}" id="{17B67377-EF93-4D69-BA39-139F9A6DC273}">
    <text>RM days: 14 days</text>
  </threadedComment>
  <threadedComment ref="H12" dT="2022-02-08T10:52:11.26" personId="{257B0D95-3536-485F-A215-86C9C8FDBD1F}" id="{901790DF-0292-40E6-A5E2-ACBCB6DFF0F2}">
    <text>Drilling 
days: Average 30</text>
  </threadedComment>
  <threadedComment ref="H13" dT="2022-02-08T10:52:27.63" personId="{257B0D95-3536-485F-A215-86C9C8FDBD1F}" id="{5B60898C-4E66-40FC-85EC-1EC5B930B1AA}">
    <text>Completions days: Average 15</text>
  </threadedComment>
  <threadedComment ref="H14" dT="2022-02-08T10:53:14.16" personId="{257B0D95-3536-485F-A215-86C9C8FDBD1F}" id="{90D27890-CE94-4D5C-87F9-CE43DDB503B6}">
    <text>Average days - 45</text>
  </threadedComment>
  <threadedComment ref="H15" dT="2022-02-08T10:53:35.85" personId="{257B0D95-3536-485F-A215-86C9C8FDBD1F}" id="{5CB3C8DF-CD1C-4575-9509-40808BFC5A3B}">
    <text>Average days - 21 days</text>
  </threadedComment>
  <threadedComment ref="H16" dT="2022-02-08T10:54:07.86" personId="{257B0D95-3536-485F-A215-86C9C8FDBD1F}" id="{13B5956A-71A2-42D7-8B4F-EE513243B4A5}">
    <text>Average days - 60days</text>
  </threadedComment>
  <threadedComment ref="H17" dT="2022-02-08T10:54:37.12" personId="{257B0D95-3536-485F-A215-86C9C8FDBD1F}" id="{F4D6266D-3623-4615-AE35-FA5B1E34E410}">
    <text>Average days - 28days</text>
  </threadedComment>
  <threadedComment ref="H18" dT="2022-02-08T10:55:15.20" personId="{257B0D95-3536-485F-A215-86C9C8FDBD1F}" id="{16C2D872-8965-4D5E-88AC-F59DEC8E26BB}">
    <text>Average days - 21days</text>
  </threadedComment>
  <threadedComment ref="H26" dT="2022-02-09T06:53:57.80" personId="{257B0D95-3536-485F-A215-86C9C8FDBD1F}" id="{334FA0E6-35F9-415A-A821-7603AD84908A}">
    <text>Assumes 12days per well</text>
  </threadedComment>
</ThreadedComments>
</file>

<file path=xl/threadedComments/threadedComment2.xml><?xml version="1.0" encoding="utf-8"?>
<ThreadedComments xmlns="http://schemas.microsoft.com/office/spreadsheetml/2018/threadedcomments" xmlns:x="http://schemas.openxmlformats.org/spreadsheetml/2006/main">
  <threadedComment ref="K10" dT="2022-02-08T10:51:21.25" personId="{257B0D95-3536-485F-A215-86C9C8FDBD1F}" id="{6291CDE9-FF68-460A-9DA0-1D286E3B9026}">
    <text>RM days: 14 days</text>
  </threadedComment>
  <threadedComment ref="K12" dT="2022-02-08T10:52:11.26" personId="{257B0D95-3536-485F-A215-86C9C8FDBD1F}" id="{859EF9B9-A4CE-4FC3-B080-DAEDD1A5AC6D}">
    <text>Drilling 
days: Average 30</text>
  </threadedComment>
  <threadedComment ref="K13" dT="2022-02-08T10:52:27.63" personId="{257B0D95-3536-485F-A215-86C9C8FDBD1F}" id="{9C0AF591-C1C3-46DF-A9E3-6D81EF08CF5C}">
    <text>Completions days: Average 15</text>
  </threadedComment>
  <threadedComment ref="K14" dT="2022-02-08T10:53:14.16" personId="{257B0D95-3536-485F-A215-86C9C8FDBD1F}" id="{6AC4D4DE-B9DE-4975-A219-4CB59F86615D}">
    <text>Average days - 45</text>
  </threadedComment>
  <threadedComment ref="K15" dT="2022-02-08T10:53:35.85" personId="{257B0D95-3536-485F-A215-86C9C8FDBD1F}" id="{67123F48-2EDD-464E-930F-15338C463CD9}">
    <text>Average days - 21 days</text>
  </threadedComment>
  <threadedComment ref="K16" dT="2022-02-08T10:54:07.86" personId="{257B0D95-3536-485F-A215-86C9C8FDBD1F}" id="{3B8292B9-CA9F-4EB3-90DC-FA286B29D8E1}">
    <text>Average days - 60days</text>
  </threadedComment>
  <threadedComment ref="K17" dT="2022-02-08T10:54:37.12" personId="{257B0D95-3536-485F-A215-86C9C8FDBD1F}" id="{01E1EDE1-1D15-45A3-9BE5-E049D727753C}">
    <text>Average days - 28days</text>
  </threadedComment>
  <threadedComment ref="K18" dT="2022-02-08T10:55:15.20" personId="{257B0D95-3536-485F-A215-86C9C8FDBD1F}" id="{832B5E23-76AB-4975-B008-DA2F55693212}">
    <text>Average days - 21days</text>
  </threadedComment>
  <threadedComment ref="K26" dT="2022-02-09T06:53:57.80" personId="{257B0D95-3536-485F-A215-86C9C8FDBD1F}" id="{6474402B-31DC-419A-A44E-BCEB56302539}">
    <text>Assumes 12days per well</text>
  </threadedComment>
  <threadedComment ref="K55" dT="2022-02-09T06:53:57.80" personId="{257B0D95-3536-485F-A215-86C9C8FDBD1F}" id="{38CBE6BD-A90E-437D-9498-AD8AA167C195}">
    <text>Assumes 12days per well</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2-02-08T10:51:21.25" personId="{257B0D95-3536-485F-A215-86C9C8FDBD1F}" id="{8264087F-CC31-418B-BEF8-5F6564490604}">
    <text>RM days: 14 days</text>
  </threadedComment>
  <threadedComment ref="H12" dT="2022-02-08T10:52:11.26" personId="{257B0D95-3536-485F-A215-86C9C8FDBD1F}" id="{10B8FE1B-0CAB-4083-BFDD-31FE0603DE54}">
    <text>Drilling 
days: Average 30</text>
  </threadedComment>
  <threadedComment ref="H13" dT="2022-02-08T10:52:27.63" personId="{257B0D95-3536-485F-A215-86C9C8FDBD1F}" id="{59E48131-8396-43FA-815B-58BEA18A62F2}">
    <text>Completions days: Average 15</text>
  </threadedComment>
  <threadedComment ref="H14" dT="2022-02-08T10:53:14.16" personId="{257B0D95-3536-485F-A215-86C9C8FDBD1F}" id="{10E222BE-0CB4-4C7F-9800-C7EF46A04BC1}">
    <text>Average days - 45</text>
  </threadedComment>
  <threadedComment ref="H15" dT="2022-02-08T10:53:35.85" personId="{257B0D95-3536-485F-A215-86C9C8FDBD1F}" id="{51670DA6-2683-49C4-95D3-E989DA6D8884}">
    <text>Average days - 21 days</text>
  </threadedComment>
  <threadedComment ref="H16" dT="2022-02-08T10:54:07.86" personId="{257B0D95-3536-485F-A215-86C9C8FDBD1F}" id="{1B00C7EB-4247-43BB-9922-55B065A4B1A6}">
    <text>Average days - 60days</text>
  </threadedComment>
  <threadedComment ref="H17" dT="2022-02-08T10:54:37.12" personId="{257B0D95-3536-485F-A215-86C9C8FDBD1F}" id="{3C15D5FD-DA08-48A8-803F-194B069BC12D}">
    <text>Average days - 28days</text>
  </threadedComment>
  <threadedComment ref="H18" dT="2022-02-08T10:55:15.20" personId="{257B0D95-3536-485F-A215-86C9C8FDBD1F}" id="{50CC3276-6204-44F5-A816-E2B21D139C22}">
    <text>Average days - 21days</text>
  </threadedComment>
  <threadedComment ref="H26" dT="2022-02-09T06:53:57.80" personId="{257B0D95-3536-485F-A215-86C9C8FDBD1F}" id="{0D10F4AF-C1AD-4552-A098-FFD9E7BC2255}">
    <text>Assumes 12days per well</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openxmlformats.org/officeDocument/2006/relationships/oleObject" Target="../embeddings/oleObject1.bin"/><Relationship Id="rId2" Type="http://schemas.openxmlformats.org/officeDocument/2006/relationships/vmlDrawing" Target="../drawings/vmlDrawing4.vml"/><Relationship Id="rId1" Type="http://schemas.openxmlformats.org/officeDocument/2006/relationships/drawing" Target="../drawings/drawing1.xml"/><Relationship Id="rId4" Type="http://schemas.openxmlformats.org/officeDocument/2006/relationships/image" Target="../media/image1.emf"/></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AF9457-0FEE-4DCB-9455-5AF158A68145}">
  <dimension ref="B1:L25"/>
  <sheetViews>
    <sheetView topLeftCell="A2" zoomScale="90" zoomScaleNormal="90" workbookViewId="0">
      <selection activeCell="E8" sqref="E8"/>
    </sheetView>
  </sheetViews>
  <sheetFormatPr defaultRowHeight="12.5" x14ac:dyDescent="0.25"/>
  <cols>
    <col min="2" max="2" width="28.453125" customWidth="1"/>
    <col min="3" max="3" width="42.26953125" customWidth="1"/>
    <col min="4" max="4" width="34.81640625" customWidth="1"/>
    <col min="5" max="5" width="25.1796875" customWidth="1"/>
    <col min="6" max="6" width="28.1796875" customWidth="1"/>
    <col min="7" max="7" width="26.453125" customWidth="1"/>
    <col min="8" max="8" width="22.81640625" customWidth="1"/>
  </cols>
  <sheetData>
    <row r="1" spans="2:12" ht="23.5" x14ac:dyDescent="0.55000000000000004">
      <c r="C1" s="260" t="s">
        <v>125</v>
      </c>
      <c r="D1" s="260"/>
      <c r="E1" s="260"/>
      <c r="F1" s="260"/>
      <c r="G1" s="260"/>
      <c r="H1" s="260"/>
      <c r="I1" s="115"/>
      <c r="J1" s="115"/>
      <c r="K1" s="115"/>
      <c r="L1" s="115"/>
    </row>
    <row r="2" spans="2:12" ht="23.5" x14ac:dyDescent="0.55000000000000004">
      <c r="C2" s="260" t="s">
        <v>117</v>
      </c>
      <c r="D2" s="260"/>
      <c r="E2" s="260"/>
      <c r="F2" s="260"/>
      <c r="G2" s="260"/>
      <c r="H2" s="260"/>
      <c r="I2" s="115"/>
      <c r="J2" s="115"/>
      <c r="K2" s="115"/>
      <c r="L2" s="115"/>
    </row>
    <row r="3" spans="2:12" ht="23.5" x14ac:dyDescent="0.55000000000000004">
      <c r="C3" s="116"/>
      <c r="D3" s="116"/>
      <c r="E3" s="116"/>
      <c r="F3" s="116"/>
      <c r="G3" s="116"/>
      <c r="H3" s="116"/>
      <c r="I3" s="115"/>
      <c r="J3" s="115"/>
      <c r="K3" s="115"/>
      <c r="L3" s="115"/>
    </row>
    <row r="5" spans="2:12" x14ac:dyDescent="0.25">
      <c r="B5" s="28"/>
      <c r="C5" s="28"/>
      <c r="D5" s="28"/>
      <c r="E5" s="28"/>
      <c r="F5" s="28"/>
      <c r="G5" s="28"/>
      <c r="H5" s="28"/>
    </row>
    <row r="6" spans="2:12" ht="37" x14ac:dyDescent="0.45">
      <c r="B6" s="28"/>
      <c r="C6" s="126" t="s">
        <v>126</v>
      </c>
      <c r="D6" s="126" t="s">
        <v>127</v>
      </c>
      <c r="E6" s="126" t="s">
        <v>118</v>
      </c>
      <c r="F6" s="126" t="s">
        <v>119</v>
      </c>
      <c r="G6" s="126" t="s">
        <v>138</v>
      </c>
      <c r="H6" s="126" t="s">
        <v>139</v>
      </c>
    </row>
    <row r="7" spans="2:12" ht="18" x14ac:dyDescent="0.4">
      <c r="B7" s="125" t="s">
        <v>107</v>
      </c>
      <c r="C7" s="117">
        <f>'Evaluatn Templ - for review'!L19</f>
        <v>8659400</v>
      </c>
      <c r="D7" s="117">
        <f>'Evaluatn Templ - for review'!M46</f>
        <v>4639028.8689116053</v>
      </c>
      <c r="E7" s="118">
        <f>C7+D7</f>
        <v>13298428.868911605</v>
      </c>
      <c r="F7" s="124">
        <f>E7/E7*100%</f>
        <v>1</v>
      </c>
      <c r="G7" s="145"/>
      <c r="H7" s="28"/>
    </row>
    <row r="8" spans="2:12" ht="18" x14ac:dyDescent="0.4">
      <c r="B8" s="125" t="s">
        <v>110</v>
      </c>
      <c r="C8" s="117">
        <f>'Evaluatn Templ - for review'!X19</f>
        <v>3278601.5502104633</v>
      </c>
      <c r="D8" s="117">
        <f>'Evaluatn Templ - for review'!Y46</f>
        <v>829518.26626578474</v>
      </c>
      <c r="E8" s="118">
        <f t="shared" ref="E8:E11" si="0">C8+D8</f>
        <v>4108119.8164762482</v>
      </c>
      <c r="F8" s="127">
        <f>E8/E7*100%</f>
        <v>0.30891768170298695</v>
      </c>
      <c r="G8" s="145">
        <v>0.4</v>
      </c>
      <c r="H8" s="117">
        <f>G8*E8</f>
        <v>1643247.9265904995</v>
      </c>
    </row>
    <row r="9" spans="2:12" ht="18" x14ac:dyDescent="0.4">
      <c r="B9" s="125" t="s">
        <v>108</v>
      </c>
      <c r="C9" s="117">
        <f>'Evaluatn Templ - for review'!T19</f>
        <v>8823551.6175586283</v>
      </c>
      <c r="D9" s="117">
        <v>2730391.5514131091</v>
      </c>
      <c r="E9" s="118">
        <f t="shared" si="0"/>
        <v>11553943.168971738</v>
      </c>
      <c r="F9" s="127">
        <f>E9/E7*100%</f>
        <v>0.86882016536419293</v>
      </c>
      <c r="G9" s="145">
        <v>0.25</v>
      </c>
      <c r="H9" s="117">
        <f>G9*E8</f>
        <v>1027029.9541190621</v>
      </c>
    </row>
    <row r="10" spans="2:12" ht="18" x14ac:dyDescent="0.4">
      <c r="B10" s="125" t="s">
        <v>111</v>
      </c>
      <c r="C10" s="117">
        <f>'Evaluatn Templ - for review'!AB19</f>
        <v>10902666.205652434</v>
      </c>
      <c r="D10" s="117">
        <v>2121794.4858689117</v>
      </c>
      <c r="E10" s="118">
        <f t="shared" si="0"/>
        <v>13024460.691521347</v>
      </c>
      <c r="F10" s="127">
        <f>E10/E7*100%</f>
        <v>0.97939845525430991</v>
      </c>
      <c r="G10" s="145">
        <v>0.2</v>
      </c>
      <c r="H10" s="117">
        <f>G10*E8</f>
        <v>821623.96329524973</v>
      </c>
    </row>
    <row r="11" spans="2:12" ht="18" x14ac:dyDescent="0.4">
      <c r="B11" s="125" t="s">
        <v>109</v>
      </c>
      <c r="C11" s="117">
        <f>'Evaluatn Templ - for review'!P19</f>
        <v>11995526.205652434</v>
      </c>
      <c r="D11" s="117">
        <v>2025826.0282621768</v>
      </c>
      <c r="E11" s="118">
        <f t="shared" si="0"/>
        <v>14021352.233914612</v>
      </c>
      <c r="F11" s="127">
        <f>E11/E7*100%</f>
        <v>1.054361561965641</v>
      </c>
      <c r="G11" s="145">
        <v>0.15</v>
      </c>
      <c r="H11" s="117">
        <f>G11*E8</f>
        <v>616217.97247143718</v>
      </c>
    </row>
    <row r="12" spans="2:12" ht="18" x14ac:dyDescent="0.4">
      <c r="B12" s="125"/>
      <c r="C12" s="145"/>
      <c r="D12" s="145"/>
      <c r="E12" s="145"/>
      <c r="F12" s="28"/>
      <c r="G12" s="145">
        <f>SUM(G8:G11)</f>
        <v>1</v>
      </c>
      <c r="H12" s="146">
        <f>SUM(H8:H11)</f>
        <v>4108119.8164762482</v>
      </c>
    </row>
    <row r="15" spans="2:12" ht="14.5" x14ac:dyDescent="0.25">
      <c r="B15" s="119" t="s">
        <v>132</v>
      </c>
      <c r="C15" s="261" t="s">
        <v>120</v>
      </c>
      <c r="D15" s="261"/>
      <c r="E15" s="261" t="s">
        <v>130</v>
      </c>
      <c r="F15" s="261"/>
      <c r="G15" s="122" t="s">
        <v>131</v>
      </c>
    </row>
    <row r="16" spans="2:12" ht="14.5" x14ac:dyDescent="0.25">
      <c r="B16" s="120" t="s">
        <v>121</v>
      </c>
      <c r="C16" s="261" t="s">
        <v>129</v>
      </c>
      <c r="D16" s="261"/>
      <c r="E16" s="261" t="s">
        <v>122</v>
      </c>
      <c r="F16" s="261"/>
      <c r="G16" s="122" t="s">
        <v>128</v>
      </c>
    </row>
    <row r="17" spans="2:7" ht="14.5" x14ac:dyDescent="0.25">
      <c r="B17" s="121" t="s">
        <v>123</v>
      </c>
      <c r="C17" s="261"/>
      <c r="D17" s="261"/>
      <c r="E17" s="261"/>
      <c r="F17" s="261"/>
      <c r="G17" s="123"/>
    </row>
    <row r="18" spans="2:7" ht="14.5" x14ac:dyDescent="0.25">
      <c r="B18" s="121" t="s">
        <v>124</v>
      </c>
      <c r="C18" s="261"/>
      <c r="D18" s="261"/>
      <c r="E18" s="261"/>
      <c r="F18" s="261"/>
      <c r="G18" s="123"/>
    </row>
    <row r="21" spans="2:7" ht="18" x14ac:dyDescent="0.4">
      <c r="B21" s="160" t="s">
        <v>148</v>
      </c>
    </row>
    <row r="22" spans="2:7" ht="39.5" customHeight="1" x14ac:dyDescent="0.25">
      <c r="B22" s="28"/>
      <c r="C22" s="28"/>
      <c r="D22" s="28"/>
      <c r="E22" s="28"/>
      <c r="F22" s="28"/>
    </row>
    <row r="23" spans="2:7" ht="34" customHeight="1" x14ac:dyDescent="0.45">
      <c r="B23" s="28"/>
      <c r="C23" s="126" t="s">
        <v>126</v>
      </c>
      <c r="D23" s="126" t="s">
        <v>127</v>
      </c>
      <c r="E23" s="126" t="s">
        <v>118</v>
      </c>
      <c r="F23" s="126" t="s">
        <v>151</v>
      </c>
    </row>
    <row r="24" spans="2:7" ht="18" x14ac:dyDescent="0.4">
      <c r="B24" s="125" t="s">
        <v>149</v>
      </c>
      <c r="C24" s="117">
        <f>'Jimcol old and New Rates'!K19</f>
        <v>3278601.5502104633</v>
      </c>
      <c r="D24" s="117">
        <f>'Jimcol old and New Rates'!L46</f>
        <v>829518.26626578474</v>
      </c>
      <c r="E24" s="118">
        <f t="shared" ref="E24:E25" si="1">C24+D24</f>
        <v>4108119.8164762482</v>
      </c>
      <c r="F24" s="127">
        <f>E24/E25*100%</f>
        <v>0.9837763939970785</v>
      </c>
    </row>
    <row r="25" spans="2:7" ht="18" x14ac:dyDescent="0.4">
      <c r="B25" s="125" t="s">
        <v>150</v>
      </c>
      <c r="C25" s="117">
        <f>'Jimcol old and New Rates'!N19</f>
        <v>3398600.9681298858</v>
      </c>
      <c r="D25" s="117">
        <f>'Jimcol old and New Rates'!P46</f>
        <v>777266.47648827417</v>
      </c>
      <c r="E25" s="118">
        <f t="shared" si="1"/>
        <v>4175867.4446181599</v>
      </c>
      <c r="F25" s="127">
        <v>1</v>
      </c>
    </row>
  </sheetData>
  <mergeCells count="10">
    <mergeCell ref="C1:H1"/>
    <mergeCell ref="C2:H2"/>
    <mergeCell ref="C18:D18"/>
    <mergeCell ref="E18:F18"/>
    <mergeCell ref="C15:D15"/>
    <mergeCell ref="E15:F15"/>
    <mergeCell ref="C16:D16"/>
    <mergeCell ref="E16:F16"/>
    <mergeCell ref="C17:D17"/>
    <mergeCell ref="E17:F1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2258E-2550-4097-921A-DD22C965B08C}">
  <sheetPr>
    <pageSetUpPr fitToPage="1"/>
  </sheetPr>
  <dimension ref="A1:AY258"/>
  <sheetViews>
    <sheetView view="pageBreakPreview" topLeftCell="AJ20" zoomScaleNormal="100" zoomScaleSheetLayoutView="100" workbookViewId="0">
      <selection activeCell="AO37" sqref="AO37"/>
    </sheetView>
  </sheetViews>
  <sheetFormatPr defaultColWidth="9.1796875" defaultRowHeight="12.5" x14ac:dyDescent="0.25"/>
  <cols>
    <col min="1" max="1" width="5" style="7" customWidth="1"/>
    <col min="2" max="2" width="8.54296875" style="7" customWidth="1"/>
    <col min="3" max="3" width="36.7265625" style="7" customWidth="1"/>
    <col min="4" max="4" width="54.81640625" style="7" customWidth="1"/>
    <col min="5" max="8" width="21.1796875" style="7" customWidth="1"/>
    <col min="9" max="9" width="13.453125" style="52" customWidth="1"/>
    <col min="10" max="11" width="16.453125" style="76" customWidth="1"/>
    <col min="12" max="12" width="21.54296875" style="53" customWidth="1"/>
    <col min="13" max="13" width="21.54296875" style="76" customWidth="1"/>
    <col min="14" max="14" width="16.453125" style="52" customWidth="1"/>
    <col min="15" max="15" width="16.453125" style="76" customWidth="1"/>
    <col min="16" max="16" width="21.54296875" style="53" customWidth="1"/>
    <col min="17" max="17" width="21.54296875" style="76" customWidth="1"/>
    <col min="18" max="18" width="16.453125" style="52" customWidth="1"/>
    <col min="19" max="19" width="16.453125" style="76" customWidth="1"/>
    <col min="20" max="20" width="24.453125" style="53" customWidth="1"/>
    <col min="21" max="21" width="21.54296875" style="76" customWidth="1"/>
    <col min="22" max="22" width="16.453125" style="52" customWidth="1"/>
    <col min="23" max="23" width="16.453125" style="76" customWidth="1"/>
    <col min="24" max="24" width="21.54296875" style="53" customWidth="1"/>
    <col min="25" max="25" width="21.54296875" style="76" customWidth="1"/>
    <col min="26" max="26" width="16.453125" style="52" customWidth="1"/>
    <col min="27" max="27" width="16.453125" style="76" customWidth="1"/>
    <col min="28" max="28" width="21.54296875" style="53" customWidth="1"/>
    <col min="29" max="29" width="21.54296875" style="76" customWidth="1"/>
    <col min="30" max="30" width="12.81640625" style="169" customWidth="1"/>
    <col min="31" max="31" width="12.6328125" style="7" hidden="1" customWidth="1"/>
    <col min="32" max="41" width="12.81640625" style="169" customWidth="1"/>
    <col min="42" max="43" width="16.7265625" style="7" hidden="1" customWidth="1"/>
    <col min="44" max="51" width="16.7265625" style="7" customWidth="1"/>
    <col min="52" max="16384" width="9.1796875" style="7"/>
  </cols>
  <sheetData>
    <row r="1" spans="1:51" s="1" customFormat="1" ht="20" x14ac:dyDescent="0.25">
      <c r="A1" s="267" t="s">
        <v>0</v>
      </c>
      <c r="B1" s="267"/>
      <c r="C1" s="267"/>
      <c r="D1" s="267"/>
      <c r="E1" s="267"/>
      <c r="F1" s="267"/>
      <c r="G1" s="267"/>
      <c r="H1" s="267"/>
      <c r="I1" s="267"/>
      <c r="J1" s="69"/>
      <c r="K1" s="70"/>
      <c r="L1" s="70"/>
      <c r="M1" s="70"/>
      <c r="N1" s="70"/>
      <c r="O1" s="70"/>
      <c r="P1" s="70"/>
      <c r="Q1" s="70"/>
      <c r="R1" s="70"/>
      <c r="S1" s="70"/>
      <c r="T1" s="70"/>
      <c r="U1" s="70"/>
      <c r="V1" s="70"/>
      <c r="W1" s="70"/>
      <c r="X1" s="70"/>
      <c r="Y1" s="70"/>
      <c r="Z1" s="70"/>
      <c r="AA1" s="70"/>
      <c r="AB1" s="70"/>
      <c r="AC1" s="70"/>
    </row>
    <row r="2" spans="1:51" s="1" customFormat="1" ht="17.5" customHeight="1" x14ac:dyDescent="0.25">
      <c r="A2" s="268" t="s">
        <v>1</v>
      </c>
      <c r="B2" s="268"/>
      <c r="C2" s="268"/>
      <c r="D2" s="268"/>
      <c r="E2" s="268"/>
      <c r="F2" s="268"/>
      <c r="G2" s="268"/>
      <c r="H2" s="268"/>
      <c r="I2" s="268"/>
      <c r="J2" s="70"/>
      <c r="K2" s="70"/>
      <c r="L2" s="70"/>
      <c r="M2" s="70"/>
      <c r="N2" s="70"/>
      <c r="O2" s="70"/>
      <c r="P2" s="70"/>
      <c r="Q2" s="70"/>
      <c r="R2" s="70"/>
      <c r="S2" s="70"/>
      <c r="T2" s="70"/>
      <c r="U2" s="70"/>
      <c r="V2" s="70"/>
      <c r="W2" s="70"/>
      <c r="X2" s="70"/>
      <c r="Y2" s="70"/>
      <c r="Z2" s="70"/>
      <c r="AA2" s="70"/>
      <c r="AB2" s="70"/>
      <c r="AC2" s="70"/>
    </row>
    <row r="3" spans="1:51" s="1" customFormat="1" ht="15.65" customHeight="1" x14ac:dyDescent="0.25">
      <c r="A3" s="269" t="s">
        <v>2</v>
      </c>
      <c r="B3" s="269"/>
      <c r="C3" s="269"/>
      <c r="D3" s="269"/>
      <c r="E3" s="269"/>
      <c r="F3" s="269"/>
      <c r="G3" s="269"/>
      <c r="H3" s="269"/>
      <c r="I3" s="269"/>
      <c r="J3" s="70"/>
      <c r="K3" s="70"/>
      <c r="L3" s="70"/>
      <c r="M3" s="70"/>
      <c r="N3" s="70"/>
      <c r="O3" s="70"/>
      <c r="P3" s="70"/>
      <c r="Q3" s="70"/>
      <c r="R3" s="70"/>
      <c r="S3" s="70"/>
      <c r="T3" s="70"/>
      <c r="U3" s="70"/>
      <c r="V3" s="70"/>
      <c r="W3" s="70"/>
      <c r="X3" s="70"/>
      <c r="Y3" s="70"/>
      <c r="Z3" s="70"/>
      <c r="AA3" s="70"/>
      <c r="AB3" s="70"/>
      <c r="AC3" s="70"/>
    </row>
    <row r="4" spans="1:51" s="2" customFormat="1" ht="15.5" x14ac:dyDescent="0.25">
      <c r="B4" s="3"/>
      <c r="I4" s="45"/>
      <c r="J4" s="71"/>
      <c r="K4" s="71"/>
      <c r="L4" s="71"/>
      <c r="M4" s="71"/>
      <c r="N4" s="71"/>
      <c r="O4" s="71"/>
      <c r="P4" s="71"/>
      <c r="Q4" s="71"/>
      <c r="R4" s="71"/>
      <c r="S4" s="71"/>
      <c r="T4" s="71"/>
      <c r="U4" s="71"/>
      <c r="V4" s="71"/>
      <c r="W4" s="71"/>
      <c r="X4" s="71"/>
      <c r="Y4" s="71"/>
      <c r="Z4" s="71"/>
      <c r="AA4" s="71"/>
      <c r="AB4" s="71"/>
      <c r="AC4" s="71"/>
      <c r="AD4" s="165"/>
      <c r="AF4" s="165"/>
      <c r="AG4" s="165"/>
      <c r="AH4" s="165"/>
      <c r="AI4" s="165"/>
      <c r="AJ4" s="165"/>
      <c r="AK4" s="165"/>
      <c r="AL4" s="165"/>
      <c r="AM4" s="165"/>
      <c r="AN4" s="165"/>
      <c r="AO4" s="165"/>
    </row>
    <row r="5" spans="1:51" s="2" customFormat="1" ht="16" thickBot="1" x14ac:dyDescent="0.3">
      <c r="B5" s="3" t="s">
        <v>3</v>
      </c>
      <c r="I5" s="45"/>
      <c r="J5" s="71"/>
      <c r="K5" s="71"/>
      <c r="L5" s="46"/>
      <c r="M5" s="71"/>
      <c r="N5" s="45"/>
      <c r="O5" s="71"/>
      <c r="P5" s="46"/>
      <c r="Q5" s="71"/>
      <c r="R5" s="45"/>
      <c r="S5" s="71"/>
      <c r="T5" s="46"/>
      <c r="U5" s="71"/>
      <c r="V5" s="45"/>
      <c r="W5" s="71"/>
      <c r="X5" s="46"/>
      <c r="Y5" s="71"/>
      <c r="Z5" s="45"/>
      <c r="AA5" s="71"/>
      <c r="AB5" s="46"/>
      <c r="AC5" s="71"/>
      <c r="AD5" s="165"/>
      <c r="AF5" s="165"/>
      <c r="AG5" s="165"/>
      <c r="AH5" s="165"/>
      <c r="AI5" s="165"/>
      <c r="AJ5" s="165"/>
      <c r="AK5" s="165"/>
      <c r="AL5" s="165"/>
      <c r="AM5" s="165"/>
      <c r="AN5" s="165"/>
      <c r="AO5" s="165"/>
    </row>
    <row r="6" spans="1:51" s="4" customFormat="1" ht="13" x14ac:dyDescent="0.25">
      <c r="B6" s="270" t="s">
        <v>4</v>
      </c>
      <c r="C6" s="270" t="s">
        <v>5</v>
      </c>
      <c r="D6" s="270" t="s">
        <v>6</v>
      </c>
      <c r="E6" s="270" t="s">
        <v>7</v>
      </c>
      <c r="F6" s="270" t="s">
        <v>8</v>
      </c>
      <c r="G6" s="270" t="s">
        <v>9</v>
      </c>
      <c r="H6" s="271" t="s">
        <v>10</v>
      </c>
      <c r="I6" s="276" t="s">
        <v>107</v>
      </c>
      <c r="J6" s="277"/>
      <c r="K6" s="277"/>
      <c r="L6" s="277"/>
      <c r="M6" s="278"/>
      <c r="N6" s="279" t="s">
        <v>109</v>
      </c>
      <c r="O6" s="275"/>
      <c r="P6" s="275"/>
      <c r="Q6" s="280"/>
      <c r="R6" s="274" t="s">
        <v>108</v>
      </c>
      <c r="S6" s="275"/>
      <c r="T6" s="275"/>
      <c r="U6" s="280"/>
      <c r="V6" s="274" t="s">
        <v>110</v>
      </c>
      <c r="W6" s="275"/>
      <c r="X6" s="275"/>
      <c r="Y6" s="280"/>
      <c r="Z6" s="274" t="s">
        <v>111</v>
      </c>
      <c r="AA6" s="275"/>
      <c r="AB6" s="275"/>
      <c r="AC6" s="275"/>
      <c r="AD6" s="262" t="s">
        <v>170</v>
      </c>
      <c r="AE6" s="263"/>
      <c r="AF6" s="263"/>
      <c r="AG6" s="263"/>
      <c r="AH6" s="263"/>
      <c r="AI6" s="263"/>
      <c r="AJ6" s="263"/>
      <c r="AK6" s="263"/>
      <c r="AL6" s="263"/>
      <c r="AM6" s="263"/>
      <c r="AN6" s="264"/>
      <c r="AO6" s="262" t="s">
        <v>171</v>
      </c>
      <c r="AP6" s="263"/>
      <c r="AQ6" s="263"/>
      <c r="AR6" s="263"/>
      <c r="AS6" s="263"/>
      <c r="AT6" s="263"/>
      <c r="AU6" s="263"/>
      <c r="AV6" s="263"/>
      <c r="AW6" s="263"/>
      <c r="AX6" s="263"/>
      <c r="AY6" s="264"/>
    </row>
    <row r="7" spans="1:51" s="4" customFormat="1" ht="39" x14ac:dyDescent="0.25">
      <c r="B7" s="270"/>
      <c r="C7" s="270"/>
      <c r="D7" s="270"/>
      <c r="E7" s="270"/>
      <c r="F7" s="270"/>
      <c r="G7" s="270"/>
      <c r="H7" s="271"/>
      <c r="I7" s="72" t="s">
        <v>12</v>
      </c>
      <c r="J7" s="5" t="s">
        <v>112</v>
      </c>
      <c r="K7" s="5"/>
      <c r="L7" s="5" t="s">
        <v>11</v>
      </c>
      <c r="M7" s="93"/>
      <c r="N7" s="41" t="s">
        <v>112</v>
      </c>
      <c r="O7" s="5"/>
      <c r="P7" s="6" t="s">
        <v>11</v>
      </c>
      <c r="Q7" s="93"/>
      <c r="R7" s="47" t="s">
        <v>112</v>
      </c>
      <c r="S7" s="5"/>
      <c r="T7" s="5" t="s">
        <v>11</v>
      </c>
      <c r="U7" s="48"/>
      <c r="V7" s="47" t="s">
        <v>112</v>
      </c>
      <c r="W7" s="5"/>
      <c r="X7" s="5" t="s">
        <v>11</v>
      </c>
      <c r="Y7" s="48"/>
      <c r="Z7" s="47" t="s">
        <v>112</v>
      </c>
      <c r="AA7" s="5"/>
      <c r="AB7" s="5" t="s">
        <v>11</v>
      </c>
      <c r="AC7" s="48"/>
      <c r="AD7" s="199" t="s">
        <v>152</v>
      </c>
      <c r="AE7" s="162" t="s">
        <v>152</v>
      </c>
      <c r="AF7" s="199" t="s">
        <v>154</v>
      </c>
      <c r="AG7" s="199"/>
      <c r="AH7" s="199"/>
      <c r="AI7" s="199" t="s">
        <v>155</v>
      </c>
      <c r="AJ7" s="199" t="s">
        <v>157</v>
      </c>
      <c r="AK7" s="199"/>
      <c r="AL7" s="199"/>
      <c r="AM7" s="199"/>
      <c r="AN7" s="199" t="s">
        <v>159</v>
      </c>
      <c r="AO7" s="199" t="s">
        <v>111</v>
      </c>
      <c r="AP7" s="199" t="s">
        <v>111</v>
      </c>
      <c r="AQ7" s="199" t="s">
        <v>153</v>
      </c>
      <c r="AR7" s="199"/>
      <c r="AS7" s="199" t="s">
        <v>156</v>
      </c>
      <c r="AT7" s="199" t="s">
        <v>158</v>
      </c>
      <c r="AU7" s="199" t="s">
        <v>160</v>
      </c>
      <c r="AV7" s="199"/>
      <c r="AW7" s="199"/>
      <c r="AX7" s="199"/>
      <c r="AY7" s="199"/>
    </row>
    <row r="8" spans="1:51" ht="48.75" customHeight="1" x14ac:dyDescent="0.25">
      <c r="B8" s="8">
        <v>1</v>
      </c>
      <c r="C8" s="9" t="s">
        <v>13</v>
      </c>
      <c r="D8" s="9" t="s">
        <v>14</v>
      </c>
      <c r="E8" s="8" t="s">
        <v>15</v>
      </c>
      <c r="F8" s="8">
        <v>19</v>
      </c>
      <c r="G8" s="8" t="s">
        <v>16</v>
      </c>
      <c r="H8" s="64" t="s">
        <v>16</v>
      </c>
      <c r="I8" s="73" t="s">
        <v>17</v>
      </c>
      <c r="J8" s="37">
        <v>1000</v>
      </c>
      <c r="K8" s="37"/>
      <c r="L8" s="37">
        <f>F8*J8</f>
        <v>19000</v>
      </c>
      <c r="M8" s="96"/>
      <c r="N8" s="42">
        <v>20000</v>
      </c>
      <c r="O8" s="24"/>
      <c r="P8" s="88">
        <f>N8*F8</f>
        <v>380000</v>
      </c>
      <c r="Q8" s="51"/>
      <c r="R8" s="49">
        <v>1914.0108238123871</v>
      </c>
      <c r="S8" s="24"/>
      <c r="T8" s="24">
        <f>R8*F8</f>
        <v>36366.205652435354</v>
      </c>
      <c r="U8" s="51"/>
      <c r="V8" s="49">
        <v>1032.952495490078</v>
      </c>
      <c r="W8" s="24"/>
      <c r="X8" s="24">
        <f>V8*F8</f>
        <v>19626.097414311484</v>
      </c>
      <c r="Y8" s="51"/>
      <c r="Z8" s="81">
        <v>20000</v>
      </c>
      <c r="AA8" s="91"/>
      <c r="AB8" s="24">
        <f>Z8*F8</f>
        <v>380000</v>
      </c>
      <c r="AC8" s="51"/>
      <c r="AD8" s="184">
        <v>950</v>
      </c>
      <c r="AE8" s="7">
        <f>AD8*F8</f>
        <v>18050</v>
      </c>
      <c r="AF8" s="179">
        <f>AD8-V8</f>
        <v>-82.952495490078036</v>
      </c>
      <c r="AG8" s="179"/>
      <c r="AH8" s="179"/>
      <c r="AI8" s="180">
        <f>AD8/V8</f>
        <v>0.919693794388171</v>
      </c>
      <c r="AJ8" s="186">
        <v>950</v>
      </c>
      <c r="AK8" s="186"/>
      <c r="AL8" s="186"/>
      <c r="AM8" s="186"/>
      <c r="AN8" s="191">
        <f>AJ8*F8</f>
        <v>18050</v>
      </c>
      <c r="AO8" s="167">
        <v>0</v>
      </c>
      <c r="AP8" s="7">
        <f>AO8*F8</f>
        <v>0</v>
      </c>
      <c r="AQ8" s="163">
        <f t="shared" ref="AQ8:AQ22" si="0">AO8-V8</f>
        <v>-1032.952495490078</v>
      </c>
      <c r="AR8" s="163"/>
      <c r="AS8" s="180">
        <f t="shared" ref="AS8:AS18" si="1">AO8/V8</f>
        <v>0</v>
      </c>
      <c r="AT8" s="186">
        <v>0</v>
      </c>
      <c r="AU8" s="186">
        <f>AT8*F8</f>
        <v>0</v>
      </c>
      <c r="AV8" s="186"/>
      <c r="AW8" s="186"/>
      <c r="AX8" s="186"/>
      <c r="AY8" s="186"/>
    </row>
    <row r="9" spans="1:51" ht="40" customHeight="1" x14ac:dyDescent="0.25">
      <c r="B9" s="8">
        <v>2</v>
      </c>
      <c r="C9" s="9" t="s">
        <v>18</v>
      </c>
      <c r="D9" s="9" t="s">
        <v>19</v>
      </c>
      <c r="E9" s="8" t="s">
        <v>15</v>
      </c>
      <c r="F9" s="8">
        <v>19</v>
      </c>
      <c r="G9" s="8" t="s">
        <v>16</v>
      </c>
      <c r="H9" s="64" t="s">
        <v>16</v>
      </c>
      <c r="I9" s="73" t="s">
        <v>17</v>
      </c>
      <c r="J9" s="37">
        <v>1000</v>
      </c>
      <c r="K9" s="37"/>
      <c r="L9" s="37">
        <f>F9*J9</f>
        <v>19000</v>
      </c>
      <c r="M9" s="96"/>
      <c r="N9" s="94">
        <v>1914.0108238123871</v>
      </c>
      <c r="O9" s="24"/>
      <c r="P9" s="88">
        <f>N9*F9</f>
        <v>36366.205652435354</v>
      </c>
      <c r="Q9" s="51"/>
      <c r="R9" s="49">
        <v>1914.0108238123871</v>
      </c>
      <c r="S9" s="24"/>
      <c r="T9" s="24">
        <f>R9*F9</f>
        <v>36366.205652435354</v>
      </c>
      <c r="U9" s="50"/>
      <c r="V9" s="49">
        <v>1032.952495490078</v>
      </c>
      <c r="W9" s="24"/>
      <c r="X9" s="24">
        <f>V9*F9</f>
        <v>19626.097414311484</v>
      </c>
      <c r="Y9" s="50"/>
      <c r="Z9" s="81">
        <v>1914.0108238123871</v>
      </c>
      <c r="AA9" s="91"/>
      <c r="AB9" s="24">
        <f>Z9*F9</f>
        <v>36366.205652435354</v>
      </c>
      <c r="AC9" s="50"/>
      <c r="AD9" s="184">
        <v>950</v>
      </c>
      <c r="AE9" s="7">
        <f>AD9*F9</f>
        <v>18050</v>
      </c>
      <c r="AF9" s="179">
        <f t="shared" ref="AF9:AF43" si="2">AD9-V9</f>
        <v>-82.952495490078036</v>
      </c>
      <c r="AG9" s="179"/>
      <c r="AH9" s="179"/>
      <c r="AI9" s="180">
        <f t="shared" ref="AI9:AI43" si="3">AD9/V9</f>
        <v>0.919693794388171</v>
      </c>
      <c r="AJ9" s="186">
        <v>950</v>
      </c>
      <c r="AK9" s="186"/>
      <c r="AL9" s="186"/>
      <c r="AM9" s="186"/>
      <c r="AN9" s="191">
        <f>AJ9*F9</f>
        <v>18050</v>
      </c>
      <c r="AO9" s="167">
        <v>0</v>
      </c>
      <c r="AP9" s="7">
        <f>AO9*F9</f>
        <v>0</v>
      </c>
      <c r="AQ9" s="163">
        <f t="shared" si="0"/>
        <v>-1032.952495490078</v>
      </c>
      <c r="AR9" s="163"/>
      <c r="AS9" s="180">
        <f t="shared" si="1"/>
        <v>0</v>
      </c>
      <c r="AT9" s="186">
        <v>0</v>
      </c>
      <c r="AU9" s="186">
        <f>AT9*F9</f>
        <v>0</v>
      </c>
      <c r="AV9" s="186"/>
      <c r="AW9" s="186"/>
      <c r="AX9" s="186"/>
      <c r="AY9" s="186"/>
    </row>
    <row r="10" spans="1:51" ht="84.65" customHeight="1" x14ac:dyDescent="0.25">
      <c r="B10" s="8" t="s">
        <v>20</v>
      </c>
      <c r="C10" s="9" t="s">
        <v>21</v>
      </c>
      <c r="D10" s="9" t="s">
        <v>22</v>
      </c>
      <c r="E10" s="8" t="s">
        <v>23</v>
      </c>
      <c r="F10" s="8" t="s">
        <v>16</v>
      </c>
      <c r="G10" s="8">
        <v>52</v>
      </c>
      <c r="H10" s="64">
        <f>G10*14</f>
        <v>728</v>
      </c>
      <c r="I10" s="74">
        <v>1</v>
      </c>
      <c r="J10" s="37">
        <v>1000</v>
      </c>
      <c r="K10" s="37"/>
      <c r="L10" s="37">
        <f>H10*J10</f>
        <v>728000</v>
      </c>
      <c r="M10" s="96"/>
      <c r="N10" s="42">
        <v>670</v>
      </c>
      <c r="O10" s="24"/>
      <c r="P10" s="88">
        <f t="shared" ref="P10:P18" si="4">N10*H10</f>
        <v>487760</v>
      </c>
      <c r="Q10" s="79"/>
      <c r="R10" s="49">
        <v>861.30487071557422</v>
      </c>
      <c r="S10" s="24"/>
      <c r="T10" s="88">
        <f t="shared" ref="T10:T18" si="5">R10*H10</f>
        <v>627029.94588093809</v>
      </c>
      <c r="U10" s="80"/>
      <c r="V10" s="49">
        <v>433.84004810583281</v>
      </c>
      <c r="W10" s="24"/>
      <c r="X10" s="88">
        <f>V10*H10</f>
        <v>315835.55502104631</v>
      </c>
      <c r="Y10" s="80"/>
      <c r="Z10" s="49">
        <v>150</v>
      </c>
      <c r="AA10" s="24"/>
      <c r="AB10" s="88">
        <f>Z10*H10</f>
        <v>109200</v>
      </c>
      <c r="AC10" s="80"/>
      <c r="AD10" s="184">
        <v>427.5</v>
      </c>
      <c r="AE10" s="7">
        <f t="shared" ref="AE10:AE18" si="6">AD10*H10</f>
        <v>311220</v>
      </c>
      <c r="AF10" s="179">
        <f t="shared" si="2"/>
        <v>-6.3400481058328069</v>
      </c>
      <c r="AG10" s="179"/>
      <c r="AH10" s="179"/>
      <c r="AI10" s="180">
        <f t="shared" si="3"/>
        <v>0.98538620827304035</v>
      </c>
      <c r="AJ10" s="186">
        <v>427.5</v>
      </c>
      <c r="AK10" s="186"/>
      <c r="AL10" s="186"/>
      <c r="AM10" s="186"/>
      <c r="AN10" s="191">
        <f>AJ10*H10</f>
        <v>311220</v>
      </c>
      <c r="AO10" s="167">
        <v>105</v>
      </c>
      <c r="AP10" s="7">
        <f t="shared" ref="AP10:AP18" si="7">AO10*H10</f>
        <v>76440</v>
      </c>
      <c r="AQ10" s="163">
        <f t="shared" si="0"/>
        <v>-328.84004810583281</v>
      </c>
      <c r="AR10" s="163"/>
      <c r="AS10" s="180">
        <f t="shared" si="1"/>
        <v>0.24202468273372921</v>
      </c>
      <c r="AT10" s="186">
        <v>105</v>
      </c>
      <c r="AU10" s="191">
        <f>AT10*H10</f>
        <v>76440</v>
      </c>
      <c r="AV10" s="191"/>
      <c r="AW10" s="191"/>
      <c r="AX10" s="191"/>
      <c r="AY10" s="191"/>
    </row>
    <row r="11" spans="1:51" ht="112.5" x14ac:dyDescent="0.25">
      <c r="B11" s="8" t="s">
        <v>24</v>
      </c>
      <c r="C11" s="9" t="s">
        <v>25</v>
      </c>
      <c r="D11" s="9" t="s">
        <v>26</v>
      </c>
      <c r="E11" s="8" t="s">
        <v>27</v>
      </c>
      <c r="F11" s="8" t="s">
        <v>16</v>
      </c>
      <c r="G11" s="8">
        <v>52</v>
      </c>
      <c r="H11" s="64">
        <f>G11*14</f>
        <v>728</v>
      </c>
      <c r="I11" s="73" t="s">
        <v>17</v>
      </c>
      <c r="J11" s="37">
        <v>800</v>
      </c>
      <c r="K11" s="37"/>
      <c r="L11" s="37">
        <f>H11*J11</f>
        <v>582400</v>
      </c>
      <c r="M11" s="96"/>
      <c r="N11" s="42">
        <v>5000</v>
      </c>
      <c r="O11" s="24"/>
      <c r="P11" s="88">
        <f t="shared" si="4"/>
        <v>3640000</v>
      </c>
      <c r="Q11" s="79"/>
      <c r="R11" s="49">
        <v>957.00541190619356</v>
      </c>
      <c r="S11" s="24"/>
      <c r="T11" s="88">
        <f t="shared" si="5"/>
        <v>696699.93986770895</v>
      </c>
      <c r="U11" s="80"/>
      <c r="V11" s="49">
        <v>723.06674684305472</v>
      </c>
      <c r="W11" s="24"/>
      <c r="X11" s="88">
        <f>V11*H11</f>
        <v>526392.59170174389</v>
      </c>
      <c r="Y11" s="80"/>
      <c r="Z11" s="49">
        <v>3500</v>
      </c>
      <c r="AA11" s="24"/>
      <c r="AB11" s="88">
        <f t="shared" ref="AB11:AB18" si="8">Z11*H11</f>
        <v>2548000</v>
      </c>
      <c r="AC11" s="80"/>
      <c r="AD11" s="184">
        <v>475</v>
      </c>
      <c r="AE11" s="7">
        <f t="shared" si="6"/>
        <v>345800</v>
      </c>
      <c r="AF11" s="179">
        <f t="shared" si="2"/>
        <v>-248.06674684305472</v>
      </c>
      <c r="AG11" s="179"/>
      <c r="AH11" s="179"/>
      <c r="AI11" s="180">
        <f t="shared" si="3"/>
        <v>0.6569241388486935</v>
      </c>
      <c r="AJ11" s="186">
        <v>475</v>
      </c>
      <c r="AK11" s="186"/>
      <c r="AL11" s="186"/>
      <c r="AM11" s="186"/>
      <c r="AN11" s="191">
        <f t="shared" ref="AN11:AN18" si="9">AJ11*H11</f>
        <v>345800</v>
      </c>
      <c r="AO11" s="167">
        <v>2275</v>
      </c>
      <c r="AP11" s="7">
        <f t="shared" si="7"/>
        <v>1656200</v>
      </c>
      <c r="AQ11" s="163">
        <f t="shared" si="0"/>
        <v>1551.9332531569453</v>
      </c>
      <c r="AR11" s="163"/>
      <c r="AS11" s="180">
        <f t="shared" si="1"/>
        <v>3.1463208755384793</v>
      </c>
      <c r="AT11" s="186">
        <v>867.68009621166561</v>
      </c>
      <c r="AU11" s="191">
        <f t="shared" ref="AU11:AU18" si="10">AT11*H11</f>
        <v>631671.11004209262</v>
      </c>
      <c r="AV11" s="191"/>
      <c r="AW11" s="191"/>
      <c r="AX11" s="191"/>
      <c r="AY11" s="191"/>
    </row>
    <row r="12" spans="1:51" ht="200.5" customHeight="1" x14ac:dyDescent="0.25">
      <c r="B12" s="8">
        <v>5</v>
      </c>
      <c r="C12" s="9" t="s">
        <v>28</v>
      </c>
      <c r="D12" s="9" t="s">
        <v>29</v>
      </c>
      <c r="E12" s="8" t="s">
        <v>23</v>
      </c>
      <c r="F12" s="8" t="s">
        <v>16</v>
      </c>
      <c r="G12" s="8">
        <v>44</v>
      </c>
      <c r="H12" s="64">
        <f>G12*30</f>
        <v>1320</v>
      </c>
      <c r="I12" s="74">
        <v>1</v>
      </c>
      <c r="J12" s="37">
        <v>800</v>
      </c>
      <c r="K12" s="37"/>
      <c r="L12" s="37">
        <f>H12*J12</f>
        <v>1056000</v>
      </c>
      <c r="M12" s="96"/>
      <c r="N12" s="42">
        <v>1125</v>
      </c>
      <c r="O12" s="24"/>
      <c r="P12" s="88">
        <f t="shared" si="4"/>
        <v>1485000</v>
      </c>
      <c r="Q12" s="79"/>
      <c r="R12" s="49">
        <v>1875.7306073361397</v>
      </c>
      <c r="S12" s="24"/>
      <c r="T12" s="88">
        <f t="shared" si="5"/>
        <v>2475964.4016837045</v>
      </c>
      <c r="U12" s="80"/>
      <c r="V12" s="49">
        <v>609.4419723391461</v>
      </c>
      <c r="W12" s="24"/>
      <c r="X12" s="88">
        <f t="shared" ref="X12:X17" si="11">V12*H12</f>
        <v>804463.40348767291</v>
      </c>
      <c r="Y12" s="80"/>
      <c r="Z12" s="49">
        <v>790</v>
      </c>
      <c r="AA12" s="24"/>
      <c r="AB12" s="88">
        <f t="shared" si="8"/>
        <v>1042800</v>
      </c>
      <c r="AC12" s="80"/>
      <c r="AD12" s="167">
        <v>931</v>
      </c>
      <c r="AE12" s="7">
        <f t="shared" si="6"/>
        <v>1228920</v>
      </c>
      <c r="AF12" s="179">
        <f t="shared" si="2"/>
        <v>321.5580276608539</v>
      </c>
      <c r="AG12" s="179"/>
      <c r="AH12" s="179"/>
      <c r="AI12" s="180">
        <f t="shared" si="3"/>
        <v>1.5276269805091653</v>
      </c>
      <c r="AJ12" s="186">
        <v>731.33036680697535</v>
      </c>
      <c r="AK12" s="186"/>
      <c r="AL12" s="186"/>
      <c r="AM12" s="186"/>
      <c r="AN12" s="191">
        <f t="shared" si="9"/>
        <v>965356.0841852075</v>
      </c>
      <c r="AO12" s="167">
        <v>750.5</v>
      </c>
      <c r="AP12" s="7">
        <f t="shared" si="7"/>
        <v>990660</v>
      </c>
      <c r="AQ12" s="163">
        <f t="shared" si="0"/>
        <v>141.0580276608539</v>
      </c>
      <c r="AR12" s="163"/>
      <c r="AS12" s="180">
        <f t="shared" si="1"/>
        <v>1.2314544026553476</v>
      </c>
      <c r="AT12" s="186">
        <v>731.33036680697535</v>
      </c>
      <c r="AU12" s="191">
        <f t="shared" si="10"/>
        <v>965356.0841852075</v>
      </c>
      <c r="AV12" s="191"/>
      <c r="AW12" s="191"/>
      <c r="AX12" s="191"/>
      <c r="AY12" s="191"/>
    </row>
    <row r="13" spans="1:51" ht="105.65" customHeight="1" x14ac:dyDescent="0.25">
      <c r="B13" s="8">
        <v>6</v>
      </c>
      <c r="C13" s="10" t="s">
        <v>30</v>
      </c>
      <c r="D13" s="9" t="s">
        <v>31</v>
      </c>
      <c r="E13" s="8" t="s">
        <v>23</v>
      </c>
      <c r="F13" s="8" t="s">
        <v>16</v>
      </c>
      <c r="G13" s="8">
        <v>44</v>
      </c>
      <c r="H13" s="64">
        <f>G13*15</f>
        <v>660</v>
      </c>
      <c r="I13" s="74">
        <v>1</v>
      </c>
      <c r="J13" s="37">
        <v>760</v>
      </c>
      <c r="K13" s="37"/>
      <c r="L13" s="37">
        <f t="shared" ref="L13:L17" si="12">H13*J13</f>
        <v>501600</v>
      </c>
      <c r="M13" s="96"/>
      <c r="N13" s="42">
        <v>855</v>
      </c>
      <c r="O13" s="24"/>
      <c r="P13" s="88">
        <f t="shared" si="4"/>
        <v>564300</v>
      </c>
      <c r="Q13" s="79"/>
      <c r="R13" s="49">
        <v>1684.3295249549008</v>
      </c>
      <c r="S13" s="24"/>
      <c r="T13" s="88">
        <f t="shared" si="5"/>
        <v>1111657.4864702346</v>
      </c>
      <c r="U13" s="80"/>
      <c r="V13" s="49">
        <v>506.14672279013831</v>
      </c>
      <c r="W13" s="24"/>
      <c r="X13" s="88">
        <f t="shared" si="11"/>
        <v>334056.83704149129</v>
      </c>
      <c r="Y13" s="80"/>
      <c r="Z13" s="49">
        <v>700</v>
      </c>
      <c r="AA13" s="24"/>
      <c r="AB13" s="88">
        <f t="shared" si="8"/>
        <v>462000</v>
      </c>
      <c r="AC13" s="80"/>
      <c r="AD13" s="167">
        <v>836</v>
      </c>
      <c r="AE13" s="7">
        <f t="shared" si="6"/>
        <v>551760</v>
      </c>
      <c r="AF13" s="179">
        <f t="shared" si="2"/>
        <v>329.85327720986169</v>
      </c>
      <c r="AG13" s="179"/>
      <c r="AH13" s="179"/>
      <c r="AI13" s="180">
        <f t="shared" si="3"/>
        <v>1.6516949776767151</v>
      </c>
      <c r="AJ13" s="186">
        <v>607.37606734816598</v>
      </c>
      <c r="AK13" s="186"/>
      <c r="AL13" s="186"/>
      <c r="AM13" s="186"/>
      <c r="AN13" s="191">
        <f t="shared" si="9"/>
        <v>400868.20444978954</v>
      </c>
      <c r="AO13" s="167">
        <v>665</v>
      </c>
      <c r="AP13" s="7">
        <f t="shared" si="7"/>
        <v>438900</v>
      </c>
      <c r="AQ13" s="163">
        <f t="shared" si="0"/>
        <v>158.85327720986169</v>
      </c>
      <c r="AR13" s="163"/>
      <c r="AS13" s="180">
        <f t="shared" si="1"/>
        <v>1.313848277697387</v>
      </c>
      <c r="AT13" s="186">
        <v>607.37606734816598</v>
      </c>
      <c r="AU13" s="191">
        <f t="shared" si="10"/>
        <v>400868.20444978954</v>
      </c>
      <c r="AV13" s="191"/>
      <c r="AW13" s="191"/>
      <c r="AX13" s="191"/>
      <c r="AY13" s="191"/>
    </row>
    <row r="14" spans="1:51" ht="162.65" customHeight="1" x14ac:dyDescent="0.25">
      <c r="B14" s="8">
        <v>7</v>
      </c>
      <c r="C14" s="10" t="s">
        <v>32</v>
      </c>
      <c r="D14" s="9" t="s">
        <v>33</v>
      </c>
      <c r="E14" s="8" t="s">
        <v>23</v>
      </c>
      <c r="F14" s="8" t="s">
        <v>16</v>
      </c>
      <c r="G14" s="8">
        <v>7</v>
      </c>
      <c r="H14" s="64">
        <f>G14*45</f>
        <v>315</v>
      </c>
      <c r="I14" s="74">
        <v>1</v>
      </c>
      <c r="J14" s="37">
        <v>3500</v>
      </c>
      <c r="K14" s="37"/>
      <c r="L14" s="37">
        <f>H14*J14</f>
        <v>1102500</v>
      </c>
      <c r="M14" s="96"/>
      <c r="N14" s="42">
        <v>2500</v>
      </c>
      <c r="O14" s="24"/>
      <c r="P14" s="88">
        <f t="shared" si="4"/>
        <v>787500</v>
      </c>
      <c r="Q14" s="79"/>
      <c r="R14" s="49">
        <v>1914.0108238123871</v>
      </c>
      <c r="S14" s="24"/>
      <c r="T14" s="88">
        <f t="shared" si="5"/>
        <v>602913.40950090194</v>
      </c>
      <c r="U14" s="80"/>
      <c r="V14" s="49">
        <v>671.41912206855079</v>
      </c>
      <c r="W14" s="24"/>
      <c r="X14" s="88">
        <f t="shared" si="11"/>
        <v>211497.0234515935</v>
      </c>
      <c r="Y14" s="80"/>
      <c r="Z14" s="49">
        <v>3100</v>
      </c>
      <c r="AA14" s="24"/>
      <c r="AB14" s="88">
        <f t="shared" si="8"/>
        <v>976500</v>
      </c>
      <c r="AC14" s="80"/>
      <c r="AD14" s="168">
        <v>950</v>
      </c>
      <c r="AE14" s="7">
        <f t="shared" si="6"/>
        <v>299250</v>
      </c>
      <c r="AF14" s="179">
        <f t="shared" si="2"/>
        <v>278.58087793144921</v>
      </c>
      <c r="AG14" s="179"/>
      <c r="AH14" s="179"/>
      <c r="AI14" s="180">
        <f t="shared" si="3"/>
        <v>1.4149135298279554</v>
      </c>
      <c r="AJ14" s="186">
        <v>805.70294648226093</v>
      </c>
      <c r="AK14" s="186"/>
      <c r="AL14" s="186"/>
      <c r="AM14" s="186"/>
      <c r="AN14" s="191">
        <f t="shared" si="9"/>
        <v>253796.42814191218</v>
      </c>
      <c r="AO14" s="168">
        <v>2015</v>
      </c>
      <c r="AP14" s="7">
        <f t="shared" si="7"/>
        <v>634725</v>
      </c>
      <c r="AQ14" s="163">
        <f t="shared" si="0"/>
        <v>1343.5808779314493</v>
      </c>
      <c r="AR14" s="163"/>
      <c r="AS14" s="180">
        <f t="shared" si="1"/>
        <v>3.001106065898242</v>
      </c>
      <c r="AT14" s="186">
        <v>805.70294648226093</v>
      </c>
      <c r="AU14" s="191">
        <f t="shared" si="10"/>
        <v>253796.42814191218</v>
      </c>
      <c r="AV14" s="191"/>
      <c r="AW14" s="191"/>
      <c r="AX14" s="191"/>
      <c r="AY14" s="191"/>
    </row>
    <row r="15" spans="1:51" ht="113.15" customHeight="1" x14ac:dyDescent="0.25">
      <c r="B15" s="8">
        <v>8</v>
      </c>
      <c r="C15" s="10" t="s">
        <v>34</v>
      </c>
      <c r="D15" s="9" t="s">
        <v>35</v>
      </c>
      <c r="E15" s="8" t="s">
        <v>23</v>
      </c>
      <c r="F15" s="8" t="s">
        <v>16</v>
      </c>
      <c r="G15" s="8">
        <v>8</v>
      </c>
      <c r="H15" s="64">
        <f>G15*21</f>
        <v>168</v>
      </c>
      <c r="I15" s="74">
        <v>1</v>
      </c>
      <c r="J15" s="37">
        <v>3000</v>
      </c>
      <c r="K15" s="37"/>
      <c r="L15" s="37">
        <f>H15*J15</f>
        <v>504000</v>
      </c>
      <c r="M15" s="96"/>
      <c r="N15" s="42">
        <v>1125</v>
      </c>
      <c r="O15" s="24"/>
      <c r="P15" s="88">
        <f t="shared" si="4"/>
        <v>189000</v>
      </c>
      <c r="Q15" s="79"/>
      <c r="R15" s="49">
        <v>1684.3295249549008</v>
      </c>
      <c r="S15" s="24"/>
      <c r="T15" s="88">
        <f t="shared" si="5"/>
        <v>282967.36019242334</v>
      </c>
      <c r="U15" s="80"/>
      <c r="V15" s="49">
        <v>619.77149729404687</v>
      </c>
      <c r="W15" s="24"/>
      <c r="X15" s="88">
        <f t="shared" si="11"/>
        <v>104121.61154539988</v>
      </c>
      <c r="Y15" s="80"/>
      <c r="Z15" s="49">
        <v>2300</v>
      </c>
      <c r="AA15" s="24"/>
      <c r="AB15" s="88">
        <f t="shared" si="8"/>
        <v>386400</v>
      </c>
      <c r="AC15" s="80"/>
      <c r="AD15" s="168">
        <v>836</v>
      </c>
      <c r="AE15" s="7">
        <f t="shared" si="6"/>
        <v>140448</v>
      </c>
      <c r="AF15" s="179">
        <f t="shared" si="2"/>
        <v>216.22850270595313</v>
      </c>
      <c r="AG15" s="179"/>
      <c r="AH15" s="179"/>
      <c r="AI15" s="180">
        <f t="shared" si="3"/>
        <v>1.3488842317693175</v>
      </c>
      <c r="AJ15" s="186">
        <v>743.72579675285624</v>
      </c>
      <c r="AK15" s="186"/>
      <c r="AL15" s="186"/>
      <c r="AM15" s="186"/>
      <c r="AN15" s="191">
        <f t="shared" si="9"/>
        <v>124945.93385447985</v>
      </c>
      <c r="AO15" s="168">
        <v>845</v>
      </c>
      <c r="AP15" s="7">
        <f t="shared" si="7"/>
        <v>141960</v>
      </c>
      <c r="AQ15" s="163">
        <f t="shared" si="0"/>
        <v>225.22850270595313</v>
      </c>
      <c r="AR15" s="163"/>
      <c r="AS15" s="180">
        <f t="shared" si="1"/>
        <v>1.3634057127333412</v>
      </c>
      <c r="AT15" s="186">
        <v>743.72579675285624</v>
      </c>
      <c r="AU15" s="191">
        <f t="shared" si="10"/>
        <v>124945.93385447985</v>
      </c>
      <c r="AV15" s="191"/>
      <c r="AW15" s="191"/>
      <c r="AX15" s="191"/>
      <c r="AY15" s="191"/>
    </row>
    <row r="16" spans="1:51" ht="268.5" customHeight="1" x14ac:dyDescent="0.25">
      <c r="B16" s="8">
        <v>9</v>
      </c>
      <c r="C16" s="9" t="s">
        <v>36</v>
      </c>
      <c r="D16" s="9" t="s">
        <v>37</v>
      </c>
      <c r="E16" s="8" t="s">
        <v>23</v>
      </c>
      <c r="F16" s="8" t="s">
        <v>16</v>
      </c>
      <c r="G16" s="8">
        <v>13</v>
      </c>
      <c r="H16" s="64">
        <f>G16*60</f>
        <v>780</v>
      </c>
      <c r="I16" s="74">
        <v>1</v>
      </c>
      <c r="J16" s="37">
        <v>4000</v>
      </c>
      <c r="K16" s="37"/>
      <c r="L16" s="37">
        <f>H16*J16</f>
        <v>3120000</v>
      </c>
      <c r="M16" s="96"/>
      <c r="N16" s="42">
        <v>4500</v>
      </c>
      <c r="O16" s="24"/>
      <c r="P16" s="88">
        <f t="shared" si="4"/>
        <v>3510000</v>
      </c>
      <c r="Q16" s="79"/>
      <c r="R16" s="49">
        <v>1914.0108238123871</v>
      </c>
      <c r="S16" s="24"/>
      <c r="T16" s="88">
        <f t="shared" si="5"/>
        <v>1492928.4425736619</v>
      </c>
      <c r="U16" s="80"/>
      <c r="V16" s="49">
        <v>878.00962116656638</v>
      </c>
      <c r="W16" s="24"/>
      <c r="X16" s="88">
        <f t="shared" si="11"/>
        <v>684847.50450992177</v>
      </c>
      <c r="Y16" s="80"/>
      <c r="Z16" s="49">
        <v>4950</v>
      </c>
      <c r="AA16" s="24"/>
      <c r="AB16" s="88">
        <f t="shared" si="8"/>
        <v>3861000</v>
      </c>
      <c r="AC16" s="80"/>
      <c r="AD16" s="168">
        <v>950</v>
      </c>
      <c r="AE16" s="7">
        <f t="shared" si="6"/>
        <v>741000</v>
      </c>
      <c r="AF16" s="179">
        <f t="shared" si="2"/>
        <v>71.990378833433624</v>
      </c>
      <c r="AG16" s="179"/>
      <c r="AH16" s="179"/>
      <c r="AI16" s="180">
        <f t="shared" si="3"/>
        <v>1.0819926992802011</v>
      </c>
      <c r="AJ16" s="186">
        <v>950</v>
      </c>
      <c r="AK16" s="186"/>
      <c r="AL16" s="186"/>
      <c r="AM16" s="186"/>
      <c r="AN16" s="191">
        <f t="shared" si="9"/>
        <v>741000</v>
      </c>
      <c r="AO16" s="168">
        <v>3867.5</v>
      </c>
      <c r="AP16" s="7">
        <f t="shared" si="7"/>
        <v>3016650</v>
      </c>
      <c r="AQ16" s="163">
        <f t="shared" si="0"/>
        <v>2989.4903788334336</v>
      </c>
      <c r="AR16" s="163"/>
      <c r="AS16" s="180">
        <f t="shared" si="1"/>
        <v>4.4048492257538712</v>
      </c>
      <c r="AT16" s="186">
        <v>1053.6115453998796</v>
      </c>
      <c r="AU16" s="191">
        <f t="shared" si="10"/>
        <v>821817.00541190605</v>
      </c>
      <c r="AV16" s="191"/>
      <c r="AW16" s="191"/>
      <c r="AX16" s="191"/>
      <c r="AY16" s="191"/>
    </row>
    <row r="17" spans="2:51" ht="106.5" customHeight="1" x14ac:dyDescent="0.25">
      <c r="B17" s="8">
        <v>10</v>
      </c>
      <c r="C17" s="9" t="s">
        <v>38</v>
      </c>
      <c r="D17" s="9" t="s">
        <v>39</v>
      </c>
      <c r="E17" s="8" t="s">
        <v>23</v>
      </c>
      <c r="F17" s="8" t="s">
        <v>16</v>
      </c>
      <c r="G17" s="8">
        <v>6</v>
      </c>
      <c r="H17" s="64">
        <f>G17*28</f>
        <v>168</v>
      </c>
      <c r="I17" s="74">
        <v>1</v>
      </c>
      <c r="J17" s="37">
        <v>3500</v>
      </c>
      <c r="K17" s="37"/>
      <c r="L17" s="37">
        <f t="shared" si="12"/>
        <v>588000</v>
      </c>
      <c r="M17" s="96"/>
      <c r="N17" s="42">
        <v>2125</v>
      </c>
      <c r="O17" s="24"/>
      <c r="P17" s="88">
        <f t="shared" si="4"/>
        <v>357000</v>
      </c>
      <c r="Q17" s="79"/>
      <c r="R17" s="49">
        <v>1875.7306073361397</v>
      </c>
      <c r="S17" s="24"/>
      <c r="T17" s="88">
        <f t="shared" si="5"/>
        <v>315122.74203247146</v>
      </c>
      <c r="U17" s="80"/>
      <c r="V17" s="49">
        <v>800.53818400481055</v>
      </c>
      <c r="W17" s="24"/>
      <c r="X17" s="88">
        <f t="shared" si="11"/>
        <v>134490.41491280816</v>
      </c>
      <c r="Y17" s="80"/>
      <c r="Z17" s="49">
        <v>4650</v>
      </c>
      <c r="AA17" s="24"/>
      <c r="AB17" s="88">
        <f t="shared" si="8"/>
        <v>781200</v>
      </c>
      <c r="AC17" s="80"/>
      <c r="AD17" s="168">
        <v>931</v>
      </c>
      <c r="AE17" s="7">
        <f t="shared" si="6"/>
        <v>156408</v>
      </c>
      <c r="AF17" s="179">
        <f t="shared" si="2"/>
        <v>130.46181599518945</v>
      </c>
      <c r="AG17" s="179"/>
      <c r="AH17" s="179"/>
      <c r="AI17" s="180">
        <f t="shared" si="3"/>
        <v>1.1629676367747195</v>
      </c>
      <c r="AJ17" s="186">
        <v>931</v>
      </c>
      <c r="AK17" s="186"/>
      <c r="AL17" s="186"/>
      <c r="AM17" s="186"/>
      <c r="AN17" s="191">
        <f t="shared" si="9"/>
        <v>156408</v>
      </c>
      <c r="AO17" s="168">
        <v>3380</v>
      </c>
      <c r="AP17" s="7">
        <f t="shared" si="7"/>
        <v>567840</v>
      </c>
      <c r="AQ17" s="163">
        <f t="shared" si="0"/>
        <v>2579.4618159951897</v>
      </c>
      <c r="AR17" s="163"/>
      <c r="AS17" s="180">
        <f t="shared" si="1"/>
        <v>4.2221596265290566</v>
      </c>
      <c r="AT17" s="186">
        <v>960.64582080577259</v>
      </c>
      <c r="AU17" s="191">
        <f t="shared" si="10"/>
        <v>161388.4978953698</v>
      </c>
      <c r="AV17" s="191"/>
      <c r="AW17" s="191"/>
      <c r="AX17" s="191"/>
      <c r="AY17" s="191"/>
    </row>
    <row r="18" spans="2:51" ht="181" customHeight="1" x14ac:dyDescent="0.25">
      <c r="B18" s="8">
        <v>11</v>
      </c>
      <c r="C18" s="9" t="s">
        <v>40</v>
      </c>
      <c r="D18" s="9" t="s">
        <v>41</v>
      </c>
      <c r="E18" s="8" t="s">
        <v>23</v>
      </c>
      <c r="F18" s="8" t="s">
        <v>16</v>
      </c>
      <c r="G18" s="8">
        <v>38</v>
      </c>
      <c r="H18" s="64">
        <f>G18*21</f>
        <v>798</v>
      </c>
      <c r="I18" s="74">
        <v>1</v>
      </c>
      <c r="J18" s="37">
        <v>550</v>
      </c>
      <c r="K18" s="37"/>
      <c r="L18" s="37">
        <f>H18*J18</f>
        <v>438900</v>
      </c>
      <c r="M18" s="96"/>
      <c r="N18" s="42">
        <v>700</v>
      </c>
      <c r="O18" s="24"/>
      <c r="P18" s="88">
        <f t="shared" si="4"/>
        <v>558600</v>
      </c>
      <c r="Q18" s="79"/>
      <c r="R18" s="49">
        <v>1435.5081178592905</v>
      </c>
      <c r="S18" s="24"/>
      <c r="T18" s="88">
        <f t="shared" si="5"/>
        <v>1145535.4780517137</v>
      </c>
      <c r="U18" s="80"/>
      <c r="V18" s="49">
        <v>154.94287432351172</v>
      </c>
      <c r="W18" s="24"/>
      <c r="X18" s="88">
        <f>V18*H18</f>
        <v>123644.41371016235</v>
      </c>
      <c r="Y18" s="80"/>
      <c r="Z18" s="49">
        <v>400</v>
      </c>
      <c r="AA18" s="24"/>
      <c r="AB18" s="88">
        <f t="shared" si="8"/>
        <v>319200</v>
      </c>
      <c r="AC18" s="80"/>
      <c r="AD18" s="168">
        <v>712.5</v>
      </c>
      <c r="AE18" s="7">
        <f t="shared" si="6"/>
        <v>568575</v>
      </c>
      <c r="AF18" s="179">
        <f t="shared" si="2"/>
        <v>557.55712567648834</v>
      </c>
      <c r="AG18" s="179"/>
      <c r="AH18" s="179"/>
      <c r="AI18" s="180">
        <f t="shared" si="3"/>
        <v>4.5984689719408545</v>
      </c>
      <c r="AJ18" s="186">
        <v>185.93144918821406</v>
      </c>
      <c r="AK18" s="186"/>
      <c r="AL18" s="186"/>
      <c r="AM18" s="186"/>
      <c r="AN18" s="191">
        <f t="shared" si="9"/>
        <v>148373.29645219483</v>
      </c>
      <c r="AO18" s="168">
        <v>400</v>
      </c>
      <c r="AP18" s="7">
        <f t="shared" si="7"/>
        <v>319200</v>
      </c>
      <c r="AQ18" s="183">
        <f t="shared" si="0"/>
        <v>245.05712567648828</v>
      </c>
      <c r="AR18" s="194"/>
      <c r="AS18" s="181">
        <f t="shared" si="1"/>
        <v>2.5815966158264447</v>
      </c>
      <c r="AT18" s="186">
        <v>185.93144918821406</v>
      </c>
      <c r="AU18" s="191">
        <f t="shared" si="10"/>
        <v>148373.29645219483</v>
      </c>
      <c r="AV18" s="191"/>
      <c r="AW18" s="191"/>
      <c r="AX18" s="191"/>
      <c r="AY18" s="191"/>
    </row>
    <row r="19" spans="2:51" s="14" customFormat="1" x14ac:dyDescent="0.25">
      <c r="B19" s="11"/>
      <c r="C19" s="11"/>
      <c r="D19" s="12"/>
      <c r="E19" s="11"/>
      <c r="F19" s="11"/>
      <c r="G19" s="11"/>
      <c r="H19" s="65"/>
      <c r="I19" s="75"/>
      <c r="J19" s="24"/>
      <c r="K19" s="37"/>
      <c r="L19" s="37">
        <f>SUM(L8:L18)</f>
        <v>8659400</v>
      </c>
      <c r="M19" s="37">
        <f t="shared" ref="M19:AC19" si="13">SUM(M8:M18)</f>
        <v>0</v>
      </c>
      <c r="N19" s="37">
        <f t="shared" si="13"/>
        <v>40514.010823812387</v>
      </c>
      <c r="O19" s="37">
        <f t="shared" si="13"/>
        <v>0</v>
      </c>
      <c r="P19" s="37">
        <f t="shared" si="13"/>
        <v>11995526.205652434</v>
      </c>
      <c r="Q19" s="37">
        <f t="shared" si="13"/>
        <v>0</v>
      </c>
      <c r="R19" s="37">
        <f t="shared" si="13"/>
        <v>18029.981960312685</v>
      </c>
      <c r="S19" s="37">
        <f t="shared" si="13"/>
        <v>0</v>
      </c>
      <c r="T19" s="37">
        <f t="shared" si="13"/>
        <v>8823551.6175586283</v>
      </c>
      <c r="U19" s="37">
        <f t="shared" si="13"/>
        <v>0</v>
      </c>
      <c r="V19" s="37">
        <f>SUM(V8:V18)</f>
        <v>7463.0817799158149</v>
      </c>
      <c r="W19" s="37">
        <f t="shared" si="13"/>
        <v>0</v>
      </c>
      <c r="X19" s="37">
        <f>SUM(X8:X18)</f>
        <v>3278601.5502104633</v>
      </c>
      <c r="Y19" s="37">
        <f t="shared" si="13"/>
        <v>0</v>
      </c>
      <c r="Z19" s="37">
        <f t="shared" si="13"/>
        <v>42454.010823812387</v>
      </c>
      <c r="AA19" s="37">
        <f t="shared" si="13"/>
        <v>0</v>
      </c>
      <c r="AB19" s="37">
        <f t="shared" si="13"/>
        <v>10902666.205652434</v>
      </c>
      <c r="AC19" s="37">
        <f t="shared" si="13"/>
        <v>0</v>
      </c>
      <c r="AD19" s="37"/>
      <c r="AE19" s="37">
        <f>SUM(AE8:AE18)</f>
        <v>4379481</v>
      </c>
      <c r="AF19" s="179">
        <f t="shared" si="2"/>
        <v>-7463.0817799158149</v>
      </c>
      <c r="AG19" s="179"/>
      <c r="AH19" s="179"/>
      <c r="AI19" s="180"/>
      <c r="AJ19" s="190">
        <v>7757.566626578473</v>
      </c>
      <c r="AK19" s="190"/>
      <c r="AL19" s="190"/>
      <c r="AM19" s="190"/>
      <c r="AN19" s="190">
        <f>SUM(AN8:AN18)</f>
        <v>3483867.947083584</v>
      </c>
      <c r="AO19" s="37"/>
      <c r="AP19" s="37">
        <f t="shared" ref="AP19" si="14">SUM(AP8:AP18)</f>
        <v>7842575</v>
      </c>
      <c r="AQ19" s="183">
        <f t="shared" si="0"/>
        <v>-7463.0817799158149</v>
      </c>
      <c r="AR19" s="183"/>
      <c r="AS19" s="183"/>
      <c r="AT19" s="183">
        <v>6061.0040889957909</v>
      </c>
      <c r="AU19" s="183">
        <f>SUM(AU8:AU18)</f>
        <v>3584656.5604329524</v>
      </c>
      <c r="AV19" s="183"/>
      <c r="AW19" s="183"/>
      <c r="AX19" s="183"/>
      <c r="AY19" s="183"/>
    </row>
    <row r="20" spans="2:51" x14ac:dyDescent="0.25">
      <c r="B20" s="13"/>
      <c r="C20" s="13"/>
      <c r="D20" s="13"/>
      <c r="E20" s="13"/>
      <c r="F20" s="13"/>
      <c r="G20" s="13"/>
      <c r="H20" s="38"/>
      <c r="I20" s="54"/>
      <c r="J20" s="13"/>
      <c r="K20" s="38"/>
      <c r="L20" s="38"/>
      <c r="M20" s="97"/>
      <c r="N20" s="43"/>
      <c r="O20" s="13"/>
      <c r="P20" s="13"/>
      <c r="Q20" s="55"/>
      <c r="R20" s="54"/>
      <c r="S20" s="13"/>
      <c r="T20" s="13"/>
      <c r="U20" s="55"/>
      <c r="V20" s="54"/>
      <c r="W20" s="13"/>
      <c r="X20" s="13"/>
      <c r="Y20" s="55"/>
      <c r="Z20" s="54"/>
      <c r="AA20" s="13"/>
      <c r="AB20" s="13"/>
      <c r="AC20" s="55"/>
      <c r="AE20" s="7">
        <f>AD20*G20</f>
        <v>0</v>
      </c>
      <c r="AF20" s="179">
        <f t="shared" si="2"/>
        <v>0</v>
      </c>
      <c r="AG20" s="179"/>
      <c r="AH20" s="179"/>
      <c r="AI20" s="180"/>
      <c r="AJ20" s="185"/>
      <c r="AK20" s="185"/>
      <c r="AL20" s="185"/>
      <c r="AM20" s="185"/>
      <c r="AN20" s="185"/>
      <c r="AQ20" s="183">
        <f t="shared" si="0"/>
        <v>0</v>
      </c>
      <c r="AR20" s="194"/>
      <c r="AS20" s="181"/>
      <c r="AT20" s="186"/>
      <c r="AU20" s="186"/>
      <c r="AV20" s="186"/>
      <c r="AW20" s="186"/>
      <c r="AX20" s="186"/>
      <c r="AY20" s="186"/>
    </row>
    <row r="21" spans="2:51" x14ac:dyDescent="0.25">
      <c r="B21" s="13"/>
      <c r="C21" s="13"/>
      <c r="D21" s="13"/>
      <c r="E21" s="13"/>
      <c r="F21" s="13"/>
      <c r="G21" s="13"/>
      <c r="H21" s="38"/>
      <c r="I21" s="54"/>
      <c r="J21" s="13"/>
      <c r="K21" s="38"/>
      <c r="L21" s="38"/>
      <c r="M21" s="97"/>
      <c r="N21" s="43"/>
      <c r="O21" s="13"/>
      <c r="P21" s="13"/>
      <c r="Q21" s="55"/>
      <c r="R21" s="54"/>
      <c r="S21" s="13"/>
      <c r="T21" s="13"/>
      <c r="U21" s="55"/>
      <c r="V21" s="54"/>
      <c r="W21" s="13"/>
      <c r="X21" s="13"/>
      <c r="Y21" s="55"/>
      <c r="Z21" s="54"/>
      <c r="AA21" s="13"/>
      <c r="AB21" s="13"/>
      <c r="AC21" s="55"/>
      <c r="AE21" s="7">
        <f>AD21*G21</f>
        <v>0</v>
      </c>
      <c r="AF21" s="179">
        <f t="shared" si="2"/>
        <v>0</v>
      </c>
      <c r="AG21" s="179"/>
      <c r="AH21" s="179"/>
      <c r="AI21" s="180"/>
      <c r="AJ21" s="185"/>
      <c r="AK21" s="185"/>
      <c r="AL21" s="185"/>
      <c r="AM21" s="185"/>
      <c r="AN21" s="185">
        <f>AN19/X19</f>
        <v>1.0626079118580127</v>
      </c>
      <c r="AQ21" s="183">
        <f t="shared" si="0"/>
        <v>0</v>
      </c>
      <c r="AR21" s="194"/>
      <c r="AS21" s="181"/>
      <c r="AT21" s="186"/>
      <c r="AU21" s="180">
        <f>AU19/X19</f>
        <v>1.093349254410876</v>
      </c>
      <c r="AV21" s="180"/>
      <c r="AW21" s="180"/>
      <c r="AX21" s="180"/>
      <c r="AY21" s="180"/>
    </row>
    <row r="22" spans="2:51" s="1" customFormat="1" ht="16" thickBot="1" x14ac:dyDescent="0.3">
      <c r="B22" s="89" t="s">
        <v>42</v>
      </c>
      <c r="C22" s="90"/>
      <c r="D22" s="90"/>
      <c r="E22" s="90"/>
      <c r="F22" s="90"/>
      <c r="G22" s="90"/>
      <c r="H22" s="95"/>
      <c r="I22" s="98"/>
      <c r="J22" s="99"/>
      <c r="K22" s="100"/>
      <c r="L22" s="100"/>
      <c r="M22" s="101"/>
      <c r="N22" s="43"/>
      <c r="O22" s="13"/>
      <c r="P22" s="13"/>
      <c r="Q22" s="55"/>
      <c r="R22" s="54"/>
      <c r="S22" s="13"/>
      <c r="T22" s="13"/>
      <c r="U22" s="55"/>
      <c r="V22" s="54"/>
      <c r="W22" s="13"/>
      <c r="X22" s="13"/>
      <c r="Y22" s="55"/>
      <c r="Z22" s="54"/>
      <c r="AA22" s="13"/>
      <c r="AB22" s="13"/>
      <c r="AC22" s="55"/>
      <c r="AD22" s="170"/>
      <c r="AE22" s="7">
        <f>AD22*G22</f>
        <v>0</v>
      </c>
      <c r="AF22" s="179">
        <f t="shared" si="2"/>
        <v>0</v>
      </c>
      <c r="AG22" s="179"/>
      <c r="AH22" s="179"/>
      <c r="AI22" s="180"/>
      <c r="AJ22" s="185"/>
      <c r="AK22" s="185"/>
      <c r="AL22" s="185"/>
      <c r="AM22" s="185"/>
      <c r="AN22" s="185"/>
      <c r="AO22" s="170"/>
      <c r="AQ22" s="183">
        <f t="shared" si="0"/>
        <v>0</v>
      </c>
      <c r="AR22" s="194"/>
      <c r="AS22" s="181"/>
      <c r="AT22" s="186"/>
      <c r="AU22" s="186"/>
      <c r="AV22" s="186"/>
      <c r="AW22" s="186"/>
      <c r="AX22" s="186"/>
      <c r="AY22" s="186"/>
    </row>
    <row r="23" spans="2:51" s="15" customFormat="1" ht="12.75" customHeight="1" x14ac:dyDescent="0.25">
      <c r="B23" s="270" t="s">
        <v>4</v>
      </c>
      <c r="C23" s="270" t="s">
        <v>5</v>
      </c>
      <c r="D23" s="270" t="s">
        <v>6</v>
      </c>
      <c r="E23" s="270" t="s">
        <v>7</v>
      </c>
      <c r="F23" s="35"/>
      <c r="G23" s="35"/>
      <c r="H23" s="39"/>
      <c r="I23" s="265" t="s">
        <v>116</v>
      </c>
      <c r="J23" s="266"/>
      <c r="K23" s="266"/>
      <c r="L23" s="266"/>
      <c r="M23" s="273"/>
      <c r="N23" s="265" t="s">
        <v>134</v>
      </c>
      <c r="O23" s="266"/>
      <c r="P23" s="266"/>
      <c r="Q23" s="266"/>
      <c r="R23" s="265" t="s">
        <v>135</v>
      </c>
      <c r="S23" s="266"/>
      <c r="T23" s="266"/>
      <c r="U23" s="266"/>
      <c r="V23" s="265" t="s">
        <v>136</v>
      </c>
      <c r="W23" s="266"/>
      <c r="X23" s="266"/>
      <c r="Y23" s="266"/>
      <c r="Z23" s="265" t="s">
        <v>137</v>
      </c>
      <c r="AA23" s="266"/>
      <c r="AB23" s="266"/>
      <c r="AC23" s="266"/>
      <c r="AE23" s="7">
        <f>AD23*G23</f>
        <v>0</v>
      </c>
      <c r="AF23" s="179"/>
      <c r="AG23" s="179"/>
      <c r="AH23" s="179"/>
      <c r="AI23" s="180"/>
      <c r="AJ23" s="185"/>
      <c r="AK23" s="185"/>
      <c r="AL23" s="185"/>
      <c r="AM23" s="185"/>
      <c r="AN23" s="185"/>
      <c r="AQ23" s="183"/>
      <c r="AR23" s="194"/>
      <c r="AS23" s="181"/>
      <c r="AT23" s="186"/>
      <c r="AU23" s="186"/>
      <c r="AV23" s="186"/>
      <c r="AW23" s="186"/>
      <c r="AX23" s="186"/>
      <c r="AY23" s="186"/>
    </row>
    <row r="24" spans="2:51" s="15" customFormat="1" ht="66.75" customHeight="1" thickBot="1" x14ac:dyDescent="0.3">
      <c r="B24" s="270"/>
      <c r="C24" s="270"/>
      <c r="D24" s="270"/>
      <c r="E24" s="270"/>
      <c r="F24" s="35" t="s">
        <v>8</v>
      </c>
      <c r="G24" s="35" t="s">
        <v>9</v>
      </c>
      <c r="H24" s="39" t="s">
        <v>43</v>
      </c>
      <c r="I24" s="102" t="s">
        <v>44</v>
      </c>
      <c r="J24" s="103" t="s">
        <v>45</v>
      </c>
      <c r="K24" s="104" t="s">
        <v>114</v>
      </c>
      <c r="L24" s="35" t="s">
        <v>46</v>
      </c>
      <c r="M24" s="35" t="s">
        <v>115</v>
      </c>
      <c r="N24" s="44" t="s">
        <v>45</v>
      </c>
      <c r="O24" s="35" t="s">
        <v>114</v>
      </c>
      <c r="P24" s="35" t="s">
        <v>46</v>
      </c>
      <c r="Q24" s="57" t="s">
        <v>115</v>
      </c>
      <c r="R24" s="56" t="s">
        <v>45</v>
      </c>
      <c r="S24" s="35" t="s">
        <v>114</v>
      </c>
      <c r="T24" s="35" t="s">
        <v>46</v>
      </c>
      <c r="U24" s="57" t="s">
        <v>115</v>
      </c>
      <c r="V24" s="56" t="s">
        <v>45</v>
      </c>
      <c r="W24" s="35" t="s">
        <v>114</v>
      </c>
      <c r="X24" s="35" t="s">
        <v>46</v>
      </c>
      <c r="Y24" s="57" t="s">
        <v>115</v>
      </c>
      <c r="Z24" s="56" t="s">
        <v>45</v>
      </c>
      <c r="AA24" s="35" t="s">
        <v>114</v>
      </c>
      <c r="AB24" s="35" t="s">
        <v>46</v>
      </c>
      <c r="AC24" s="57" t="s">
        <v>115</v>
      </c>
      <c r="AD24" s="166" t="s">
        <v>152</v>
      </c>
      <c r="AE24" s="162" t="s">
        <v>152</v>
      </c>
      <c r="AF24" s="166" t="s">
        <v>154</v>
      </c>
      <c r="AG24" s="166" t="s">
        <v>164</v>
      </c>
      <c r="AH24" s="166" t="s">
        <v>165</v>
      </c>
      <c r="AI24" s="166" t="s">
        <v>155</v>
      </c>
      <c r="AJ24" s="166" t="s">
        <v>162</v>
      </c>
      <c r="AK24" s="166" t="s">
        <v>166</v>
      </c>
      <c r="AL24" s="166" t="s">
        <v>167</v>
      </c>
      <c r="AM24" s="166" t="s">
        <v>168</v>
      </c>
      <c r="AN24" s="166" t="s">
        <v>159</v>
      </c>
      <c r="AO24" s="166" t="s">
        <v>111</v>
      </c>
      <c r="AP24" s="166" t="s">
        <v>111</v>
      </c>
      <c r="AQ24" s="166" t="s">
        <v>153</v>
      </c>
      <c r="AR24" s="166" t="s">
        <v>163</v>
      </c>
      <c r="AS24" s="166" t="s">
        <v>156</v>
      </c>
      <c r="AT24" s="166" t="s">
        <v>161</v>
      </c>
      <c r="AU24" s="166" t="s">
        <v>160</v>
      </c>
      <c r="AV24" s="166" t="s">
        <v>169</v>
      </c>
      <c r="AW24" s="166" t="s">
        <v>156</v>
      </c>
      <c r="AX24" s="166" t="s">
        <v>190</v>
      </c>
      <c r="AY24" s="166" t="s">
        <v>168</v>
      </c>
    </row>
    <row r="25" spans="2:51" s="1" customFormat="1" ht="15.65" customHeight="1" thickBot="1" x14ac:dyDescent="0.3">
      <c r="B25" s="284" t="s">
        <v>47</v>
      </c>
      <c r="C25" s="285"/>
      <c r="D25" s="285"/>
      <c r="E25" s="285"/>
      <c r="F25" s="285"/>
      <c r="G25" s="285"/>
      <c r="H25" s="285"/>
      <c r="I25" s="286"/>
      <c r="J25" s="105"/>
      <c r="K25" s="106"/>
      <c r="L25" s="106"/>
      <c r="M25" s="82"/>
      <c r="N25" s="114"/>
      <c r="O25" s="27"/>
      <c r="P25" s="27"/>
      <c r="Q25" s="62"/>
      <c r="R25" s="114"/>
      <c r="S25" s="27"/>
      <c r="T25" s="27"/>
      <c r="U25" s="62"/>
      <c r="V25" s="114"/>
      <c r="W25" s="27"/>
      <c r="X25" s="27"/>
      <c r="Y25" s="62"/>
      <c r="Z25" s="114"/>
      <c r="AA25" s="27"/>
      <c r="AB25" s="27"/>
      <c r="AC25" s="62"/>
      <c r="AE25" s="7">
        <f>AD25*G25</f>
        <v>0</v>
      </c>
      <c r="AF25" s="179">
        <f t="shared" si="2"/>
        <v>0</v>
      </c>
      <c r="AG25" s="179"/>
      <c r="AH25" s="179"/>
      <c r="AI25" s="180"/>
      <c r="AJ25" s="185"/>
      <c r="AK25" s="185"/>
      <c r="AL25" s="185"/>
      <c r="AM25" s="185"/>
      <c r="AN25" s="185"/>
      <c r="AQ25" s="183">
        <f t="shared" ref="AQ25:AQ44" si="15">AO25-V25</f>
        <v>0</v>
      </c>
      <c r="AR25" s="194"/>
      <c r="AS25" s="181"/>
      <c r="AT25" s="186"/>
      <c r="AU25" s="186"/>
      <c r="AV25" s="186"/>
      <c r="AW25" s="186"/>
      <c r="AX25" s="186"/>
      <c r="AY25" s="186"/>
    </row>
    <row r="26" spans="2:51" ht="25.5" thickBot="1" x14ac:dyDescent="0.3">
      <c r="B26" s="35">
        <v>1</v>
      </c>
      <c r="C26" s="16" t="s">
        <v>48</v>
      </c>
      <c r="D26" s="17" t="s">
        <v>49</v>
      </c>
      <c r="E26" s="18" t="s">
        <v>23</v>
      </c>
      <c r="F26" s="18" t="s">
        <v>16</v>
      </c>
      <c r="G26" s="18">
        <v>15</v>
      </c>
      <c r="H26" s="26">
        <f>G26*12</f>
        <v>180</v>
      </c>
      <c r="I26" s="107">
        <v>1</v>
      </c>
      <c r="J26" s="108">
        <v>40</v>
      </c>
      <c r="K26" s="108">
        <f>J26*H26</f>
        <v>7200</v>
      </c>
      <c r="L26" s="108">
        <v>24</v>
      </c>
      <c r="M26" s="132">
        <f>L26*H26</f>
        <v>4320</v>
      </c>
      <c r="N26" s="133">
        <v>400</v>
      </c>
      <c r="O26" s="134">
        <f t="shared" ref="O26:O33" si="16">N26*H26</f>
        <v>72000</v>
      </c>
      <c r="P26" s="135">
        <v>200.97113650030064</v>
      </c>
      <c r="Q26" s="132">
        <f>P26*H26</f>
        <v>36174.804570054119</v>
      </c>
      <c r="R26" s="142">
        <v>287.10162357185811</v>
      </c>
      <c r="S26" s="108">
        <f t="shared" ref="S26:S33" si="17">R26*H26</f>
        <v>51678.292242934462</v>
      </c>
      <c r="T26" s="108">
        <v>200.97113650030064</v>
      </c>
      <c r="U26" s="132">
        <f>T26*H26</f>
        <v>36174.804570054119</v>
      </c>
      <c r="V26" s="142">
        <v>61.977149729404687</v>
      </c>
      <c r="W26" s="108">
        <f>V26*H26</f>
        <v>11155.886951292843</v>
      </c>
      <c r="X26" s="108">
        <v>31.990859891761872</v>
      </c>
      <c r="Y26" s="132">
        <f>X26*H26</f>
        <v>5758.3547805171365</v>
      </c>
      <c r="Z26" s="142">
        <v>400</v>
      </c>
      <c r="AA26" s="108">
        <f t="shared" ref="AA26:AA33" si="18">Z26*H26</f>
        <v>72000</v>
      </c>
      <c r="AB26" s="108">
        <v>5</v>
      </c>
      <c r="AC26" s="109">
        <f>AB26*H26</f>
        <v>900</v>
      </c>
      <c r="AD26" s="171">
        <v>142.5</v>
      </c>
      <c r="AE26" s="7">
        <f t="shared" ref="AE26:AE36" si="19">AD26*H26</f>
        <v>25650</v>
      </c>
      <c r="AF26" s="179">
        <f t="shared" si="2"/>
        <v>80.522850270595313</v>
      </c>
      <c r="AG26" s="179">
        <v>71.25</v>
      </c>
      <c r="AH26" s="179">
        <f>AG26-X26</f>
        <v>39.259140108238128</v>
      </c>
      <c r="AI26" s="180">
        <f t="shared" si="3"/>
        <v>2.2992344859704272</v>
      </c>
      <c r="AJ26" s="186">
        <v>74.372579675285621</v>
      </c>
      <c r="AK26" s="180">
        <f>AG26/X26</f>
        <v>2.2271986511481034</v>
      </c>
      <c r="AL26" s="179">
        <f>X26*1.2</f>
        <v>38.389031870114245</v>
      </c>
      <c r="AM26" s="179">
        <f>AL26*H26</f>
        <v>6910.0257366205642</v>
      </c>
      <c r="AN26" s="191">
        <f>AJ26*H26</f>
        <v>13387.064341551411</v>
      </c>
      <c r="AO26" s="171">
        <v>260</v>
      </c>
      <c r="AP26" s="7">
        <f t="shared" ref="AP26:AP36" si="20">AO26*H26</f>
        <v>46800</v>
      </c>
      <c r="AQ26" s="183">
        <f t="shared" si="15"/>
        <v>198.02285027059531</v>
      </c>
      <c r="AR26" s="194"/>
      <c r="AS26" s="181">
        <f t="shared" ref="AS26:AS33" si="21">AO26/V26</f>
        <v>4.195094500717973</v>
      </c>
      <c r="AT26" s="186">
        <v>74.372579675285621</v>
      </c>
      <c r="AU26" s="191">
        <f>AT26*H26</f>
        <v>13387.064341551411</v>
      </c>
      <c r="AV26" s="196">
        <v>5</v>
      </c>
      <c r="AW26" s="191">
        <f>AV26-X26</f>
        <v>-26.990859891761872</v>
      </c>
      <c r="AX26" s="191">
        <v>5</v>
      </c>
      <c r="AY26" s="191">
        <f>AX26*H26</f>
        <v>900</v>
      </c>
    </row>
    <row r="27" spans="2:51" ht="25.5" thickBot="1" x14ac:dyDescent="0.3">
      <c r="B27" s="19">
        <v>2</v>
      </c>
      <c r="C27" s="16" t="s">
        <v>50</v>
      </c>
      <c r="D27" s="16" t="s">
        <v>51</v>
      </c>
      <c r="E27" s="18" t="s">
        <v>23</v>
      </c>
      <c r="F27" s="18" t="s">
        <v>16</v>
      </c>
      <c r="G27" s="18">
        <v>15</v>
      </c>
      <c r="H27" s="26">
        <f t="shared" ref="H27:H33" si="22">G27*12</f>
        <v>180</v>
      </c>
      <c r="I27" s="58">
        <v>1</v>
      </c>
      <c r="J27" s="25">
        <v>12</v>
      </c>
      <c r="K27" s="25">
        <f t="shared" ref="K27:K43" si="23">J27*H27</f>
        <v>2160</v>
      </c>
      <c r="L27" s="25">
        <v>8</v>
      </c>
      <c r="M27" s="40">
        <f t="shared" ref="M27:M44" si="24">L27*H27</f>
        <v>1440</v>
      </c>
      <c r="N27" s="136">
        <v>100</v>
      </c>
      <c r="O27" s="85">
        <f t="shared" si="16"/>
        <v>18000</v>
      </c>
      <c r="P27" s="83">
        <v>66.990378833433553</v>
      </c>
      <c r="Q27" s="132">
        <f t="shared" ref="Q27:Q39" si="25">P27*H27</f>
        <v>12058.26819001804</v>
      </c>
      <c r="R27" s="60">
        <v>95.700541190619361</v>
      </c>
      <c r="S27" s="25">
        <f t="shared" si="17"/>
        <v>17226.097414311484</v>
      </c>
      <c r="T27" s="25">
        <v>66.990378833433553</v>
      </c>
      <c r="U27" s="132">
        <f t="shared" ref="U27:U38" si="26">T27*H27</f>
        <v>12058.26819001804</v>
      </c>
      <c r="V27" s="60">
        <v>25.823812387251955</v>
      </c>
      <c r="W27" s="25">
        <f t="shared" ref="W27:W33" si="27">V27*H27</f>
        <v>4648.2862297053516</v>
      </c>
      <c r="X27" s="25">
        <v>13.329524954900782</v>
      </c>
      <c r="Y27" s="132">
        <f t="shared" ref="Y27:Y39" si="28">X27*H27</f>
        <v>2399.3144918821408</v>
      </c>
      <c r="Z27" s="60">
        <v>100</v>
      </c>
      <c r="AA27" s="25">
        <f t="shared" si="18"/>
        <v>18000</v>
      </c>
      <c r="AB27" s="25">
        <v>20</v>
      </c>
      <c r="AC27" s="109">
        <f t="shared" ref="AC27:AC43" si="29">AB27*H27</f>
        <v>3600</v>
      </c>
      <c r="AD27" s="171">
        <v>47.5</v>
      </c>
      <c r="AE27" s="7">
        <f t="shared" si="19"/>
        <v>8550</v>
      </c>
      <c r="AF27" s="179">
        <f t="shared" si="2"/>
        <v>21.676187612748045</v>
      </c>
      <c r="AG27" s="179">
        <v>23.75</v>
      </c>
      <c r="AH27" s="179">
        <f t="shared" ref="AH27:AH43" si="30">AG27-X27</f>
        <v>10.420475045099218</v>
      </c>
      <c r="AI27" s="180">
        <f t="shared" si="3"/>
        <v>1.8393875887763418</v>
      </c>
      <c r="AJ27" s="186">
        <v>30.988574864702343</v>
      </c>
      <c r="AK27" s="180">
        <f t="shared" ref="AK27:AK43" si="31">AG27/X27</f>
        <v>1.7817589209184825</v>
      </c>
      <c r="AL27" s="179">
        <f t="shared" ref="AL27" si="32">X27*1.2</f>
        <v>15.995429945880938</v>
      </c>
      <c r="AM27" s="179">
        <f t="shared" ref="AM27:AM43" si="33">AL27*H27</f>
        <v>2879.1773902585687</v>
      </c>
      <c r="AN27" s="191">
        <f t="shared" ref="AN27:AN43" si="34">AJ27*H27</f>
        <v>5577.9434756464216</v>
      </c>
      <c r="AO27" s="171">
        <v>75</v>
      </c>
      <c r="AP27" s="7">
        <f t="shared" si="20"/>
        <v>13500</v>
      </c>
      <c r="AQ27" s="183">
        <f t="shared" si="15"/>
        <v>49.176187612748045</v>
      </c>
      <c r="AR27" s="194"/>
      <c r="AS27" s="181">
        <f t="shared" si="21"/>
        <v>2.9042961928047504</v>
      </c>
      <c r="AT27" s="186">
        <v>30.988574864702343</v>
      </c>
      <c r="AU27" s="191">
        <f t="shared" ref="AU27:AU43" si="35">AT27*H27</f>
        <v>5577.9434756464216</v>
      </c>
      <c r="AV27" s="196">
        <v>20</v>
      </c>
      <c r="AW27" s="191">
        <f t="shared" ref="AW27:AW43" si="36">AV27-X27</f>
        <v>6.6704750450992183</v>
      </c>
      <c r="AX27" s="191">
        <v>20</v>
      </c>
      <c r="AY27" s="191">
        <f t="shared" ref="AY27:AY43" si="37">AX27*H27</f>
        <v>3600</v>
      </c>
    </row>
    <row r="28" spans="2:51" ht="25.5" thickBot="1" x14ac:dyDescent="0.3">
      <c r="B28" s="19">
        <v>3</v>
      </c>
      <c r="C28" s="16" t="s">
        <v>52</v>
      </c>
      <c r="D28" s="16" t="s">
        <v>53</v>
      </c>
      <c r="E28" s="18" t="s">
        <v>23</v>
      </c>
      <c r="F28" s="18" t="s">
        <v>16</v>
      </c>
      <c r="G28" s="18">
        <v>15</v>
      </c>
      <c r="H28" s="26">
        <f t="shared" si="22"/>
        <v>180</v>
      </c>
      <c r="I28" s="58">
        <v>1</v>
      </c>
      <c r="J28" s="25">
        <v>120</v>
      </c>
      <c r="K28" s="25">
        <f t="shared" si="23"/>
        <v>21600</v>
      </c>
      <c r="L28" s="25">
        <v>80</v>
      </c>
      <c r="M28" s="40">
        <f t="shared" si="24"/>
        <v>14400</v>
      </c>
      <c r="N28" s="136">
        <v>110</v>
      </c>
      <c r="O28" s="85">
        <f t="shared" si="16"/>
        <v>19800</v>
      </c>
      <c r="P28" s="83">
        <v>66.990378833433553</v>
      </c>
      <c r="Q28" s="132">
        <f t="shared" si="25"/>
        <v>12058.26819001804</v>
      </c>
      <c r="R28" s="60">
        <v>95.700541190619361</v>
      </c>
      <c r="S28" s="25">
        <f t="shared" si="17"/>
        <v>17226.097414311484</v>
      </c>
      <c r="T28" s="25">
        <v>66.990378833433553</v>
      </c>
      <c r="U28" s="132">
        <f t="shared" si="26"/>
        <v>12058.26819001804</v>
      </c>
      <c r="V28" s="60">
        <v>41.318099819603127</v>
      </c>
      <c r="W28" s="25">
        <f t="shared" si="27"/>
        <v>7437.2579675285624</v>
      </c>
      <c r="X28" s="25">
        <v>21.327239927841248</v>
      </c>
      <c r="Y28" s="132">
        <f t="shared" si="28"/>
        <v>3838.9031870114245</v>
      </c>
      <c r="Z28" s="60">
        <v>110</v>
      </c>
      <c r="AA28" s="25">
        <f t="shared" si="18"/>
        <v>19800</v>
      </c>
      <c r="AB28" s="25">
        <v>3</v>
      </c>
      <c r="AC28" s="109">
        <f t="shared" si="29"/>
        <v>540</v>
      </c>
      <c r="AD28" s="171">
        <v>47.5</v>
      </c>
      <c r="AE28" s="7">
        <f t="shared" si="19"/>
        <v>8550</v>
      </c>
      <c r="AF28" s="179">
        <f t="shared" si="2"/>
        <v>6.1819001803968732</v>
      </c>
      <c r="AG28" s="179">
        <v>23.75</v>
      </c>
      <c r="AH28" s="179">
        <f t="shared" si="30"/>
        <v>2.4227600721587521</v>
      </c>
      <c r="AI28" s="180">
        <f t="shared" si="3"/>
        <v>1.1496172429852136</v>
      </c>
      <c r="AJ28" s="186">
        <v>47.5</v>
      </c>
      <c r="AK28" s="180">
        <f t="shared" si="31"/>
        <v>1.1135993255740517</v>
      </c>
      <c r="AL28" s="179">
        <v>23.75</v>
      </c>
      <c r="AM28" s="179">
        <f t="shared" si="33"/>
        <v>4275</v>
      </c>
      <c r="AN28" s="191">
        <f t="shared" si="34"/>
        <v>8550</v>
      </c>
      <c r="AO28" s="171">
        <v>71.5</v>
      </c>
      <c r="AP28" s="7">
        <f t="shared" si="20"/>
        <v>12870</v>
      </c>
      <c r="AQ28" s="183">
        <f t="shared" si="15"/>
        <v>30.181900180396873</v>
      </c>
      <c r="AR28" s="194"/>
      <c r="AS28" s="181">
        <f t="shared" si="21"/>
        <v>1.7304764815461637</v>
      </c>
      <c r="AT28" s="186">
        <v>49.581719783523752</v>
      </c>
      <c r="AU28" s="191">
        <f t="shared" si="35"/>
        <v>8924.7095610342749</v>
      </c>
      <c r="AV28" s="196">
        <v>3</v>
      </c>
      <c r="AW28" s="191">
        <f t="shared" si="36"/>
        <v>-18.327239927841248</v>
      </c>
      <c r="AX28" s="191">
        <v>3</v>
      </c>
      <c r="AY28" s="191">
        <f t="shared" si="37"/>
        <v>540</v>
      </c>
    </row>
    <row r="29" spans="2:51" ht="13" thickBot="1" x14ac:dyDescent="0.3">
      <c r="B29" s="19">
        <v>4</v>
      </c>
      <c r="C29" s="16" t="s">
        <v>54</v>
      </c>
      <c r="D29" s="16" t="s">
        <v>55</v>
      </c>
      <c r="E29" s="18" t="s">
        <v>23</v>
      </c>
      <c r="F29" s="18" t="s">
        <v>16</v>
      </c>
      <c r="G29" s="18">
        <v>15</v>
      </c>
      <c r="H29" s="26">
        <f t="shared" si="22"/>
        <v>180</v>
      </c>
      <c r="I29" s="58">
        <v>1</v>
      </c>
      <c r="J29" s="25">
        <v>200</v>
      </c>
      <c r="K29" s="25">
        <f t="shared" si="23"/>
        <v>36000</v>
      </c>
      <c r="L29" s="25">
        <v>120</v>
      </c>
      <c r="M29" s="40">
        <f t="shared" si="24"/>
        <v>21600</v>
      </c>
      <c r="N29" s="136">
        <v>105</v>
      </c>
      <c r="O29" s="85">
        <f t="shared" si="16"/>
        <v>18900</v>
      </c>
      <c r="P29" s="83">
        <v>66.990378833433553</v>
      </c>
      <c r="Q29" s="132">
        <f t="shared" si="25"/>
        <v>12058.26819001804</v>
      </c>
      <c r="R29" s="60">
        <v>95.700541190619361</v>
      </c>
      <c r="S29" s="25">
        <f t="shared" si="17"/>
        <v>17226.097414311484</v>
      </c>
      <c r="T29" s="25">
        <v>66.990378833433553</v>
      </c>
      <c r="U29" s="132">
        <f t="shared" si="26"/>
        <v>12058.26819001804</v>
      </c>
      <c r="V29" s="60">
        <v>61.977149729404687</v>
      </c>
      <c r="W29" s="25">
        <f t="shared" si="27"/>
        <v>11155.886951292843</v>
      </c>
      <c r="X29" s="25">
        <v>31.990859891761872</v>
      </c>
      <c r="Y29" s="132">
        <f t="shared" si="28"/>
        <v>5758.3547805171365</v>
      </c>
      <c r="Z29" s="60">
        <v>105</v>
      </c>
      <c r="AA29" s="25">
        <f t="shared" si="18"/>
        <v>18900</v>
      </c>
      <c r="AB29" s="25">
        <v>10</v>
      </c>
      <c r="AC29" s="109">
        <f t="shared" si="29"/>
        <v>1800</v>
      </c>
      <c r="AD29" s="171">
        <v>47.5</v>
      </c>
      <c r="AE29" s="7">
        <f t="shared" si="19"/>
        <v>8550</v>
      </c>
      <c r="AF29" s="179">
        <f t="shared" si="2"/>
        <v>-14.477149729404687</v>
      </c>
      <c r="AG29" s="179">
        <v>23.75</v>
      </c>
      <c r="AH29" s="179">
        <f t="shared" si="30"/>
        <v>-8.2408598917618718</v>
      </c>
      <c r="AI29" s="180">
        <f t="shared" si="3"/>
        <v>0.76641149532347586</v>
      </c>
      <c r="AJ29" s="186">
        <v>47.5</v>
      </c>
      <c r="AK29" s="180">
        <f t="shared" si="31"/>
        <v>0.74239955038270111</v>
      </c>
      <c r="AL29" s="179">
        <v>23.75</v>
      </c>
      <c r="AM29" s="179">
        <f t="shared" si="33"/>
        <v>4275</v>
      </c>
      <c r="AN29" s="191">
        <f t="shared" si="34"/>
        <v>8550</v>
      </c>
      <c r="AO29" s="171">
        <v>68.25</v>
      </c>
      <c r="AP29" s="7">
        <f t="shared" si="20"/>
        <v>12285</v>
      </c>
      <c r="AQ29" s="183">
        <f t="shared" si="15"/>
        <v>6.2728502705953133</v>
      </c>
      <c r="AR29" s="194"/>
      <c r="AS29" s="181">
        <f t="shared" si="21"/>
        <v>1.1012123064384678</v>
      </c>
      <c r="AT29" s="186">
        <v>68.25</v>
      </c>
      <c r="AU29" s="191">
        <f t="shared" si="35"/>
        <v>12285</v>
      </c>
      <c r="AV29" s="196">
        <v>10</v>
      </c>
      <c r="AW29" s="191">
        <f t="shared" si="36"/>
        <v>-21.990859891761872</v>
      </c>
      <c r="AX29" s="191">
        <v>10</v>
      </c>
      <c r="AY29" s="191">
        <f t="shared" si="37"/>
        <v>1800</v>
      </c>
    </row>
    <row r="30" spans="2:51" ht="13" thickBot="1" x14ac:dyDescent="0.3">
      <c r="B30" s="19">
        <v>5</v>
      </c>
      <c r="C30" s="16" t="s">
        <v>56</v>
      </c>
      <c r="D30" s="16" t="s">
        <v>57</v>
      </c>
      <c r="E30" s="18" t="s">
        <v>23</v>
      </c>
      <c r="F30" s="18" t="s">
        <v>16</v>
      </c>
      <c r="G30" s="18">
        <v>15</v>
      </c>
      <c r="H30" s="26">
        <f t="shared" si="22"/>
        <v>180</v>
      </c>
      <c r="I30" s="58">
        <v>1</v>
      </c>
      <c r="J30" s="25">
        <v>60</v>
      </c>
      <c r="K30" s="25">
        <f t="shared" si="23"/>
        <v>10800</v>
      </c>
      <c r="L30" s="25">
        <v>40</v>
      </c>
      <c r="M30" s="40">
        <f t="shared" si="24"/>
        <v>7200</v>
      </c>
      <c r="N30" s="137">
        <v>350</v>
      </c>
      <c r="O30" s="84">
        <f t="shared" si="16"/>
        <v>63000</v>
      </c>
      <c r="P30" s="84">
        <v>200</v>
      </c>
      <c r="Q30" s="132">
        <f t="shared" si="25"/>
        <v>36000</v>
      </c>
      <c r="R30" s="60">
        <v>669.90378833433556</v>
      </c>
      <c r="S30" s="25">
        <f t="shared" si="17"/>
        <v>120582.6819001804</v>
      </c>
      <c r="T30" s="25">
        <v>468.93265183403491</v>
      </c>
      <c r="U30" s="132">
        <f t="shared" si="26"/>
        <v>84407.877330126285</v>
      </c>
      <c r="V30" s="60">
        <v>123.95429945880937</v>
      </c>
      <c r="W30" s="25">
        <f t="shared" si="27"/>
        <v>22311.773902585686</v>
      </c>
      <c r="X30" s="25">
        <v>63.981719783523744</v>
      </c>
      <c r="Y30" s="132">
        <f t="shared" si="28"/>
        <v>11516.709561034273</v>
      </c>
      <c r="Z30" s="60">
        <v>200</v>
      </c>
      <c r="AA30" s="25">
        <f t="shared" si="18"/>
        <v>36000</v>
      </c>
      <c r="AB30" s="25">
        <v>20</v>
      </c>
      <c r="AC30" s="109">
        <f t="shared" si="29"/>
        <v>3600</v>
      </c>
      <c r="AD30" s="171">
        <v>332.5</v>
      </c>
      <c r="AE30" s="7">
        <f t="shared" si="19"/>
        <v>59850</v>
      </c>
      <c r="AF30" s="179">
        <f t="shared" si="2"/>
        <v>208.54570054119063</v>
      </c>
      <c r="AG30" s="179">
        <v>166.25</v>
      </c>
      <c r="AH30" s="179">
        <f t="shared" si="30"/>
        <v>102.26828021647626</v>
      </c>
      <c r="AI30" s="180">
        <f t="shared" si="3"/>
        <v>2.6824402336321653</v>
      </c>
      <c r="AJ30" s="186">
        <v>148.74515935057124</v>
      </c>
      <c r="AK30" s="180">
        <f t="shared" si="31"/>
        <v>2.5983984263394539</v>
      </c>
      <c r="AL30" s="179">
        <f>X30*1.2</f>
        <v>76.77806374022849</v>
      </c>
      <c r="AM30" s="179">
        <f t="shared" si="33"/>
        <v>13820.051473241128</v>
      </c>
      <c r="AN30" s="191">
        <f t="shared" si="34"/>
        <v>26774.128683102823</v>
      </c>
      <c r="AO30" s="171">
        <v>130</v>
      </c>
      <c r="AP30" s="7">
        <f t="shared" si="20"/>
        <v>23400</v>
      </c>
      <c r="AQ30" s="183">
        <f t="shared" si="15"/>
        <v>6.0457005411906266</v>
      </c>
      <c r="AR30" s="194"/>
      <c r="AS30" s="181">
        <f t="shared" si="21"/>
        <v>1.0487736251794932</v>
      </c>
      <c r="AT30" s="186">
        <v>130</v>
      </c>
      <c r="AU30" s="191">
        <f t="shared" si="35"/>
        <v>23400</v>
      </c>
      <c r="AV30" s="196">
        <v>20</v>
      </c>
      <c r="AW30" s="191">
        <f t="shared" si="36"/>
        <v>-43.981719783523744</v>
      </c>
      <c r="AX30" s="191">
        <v>20</v>
      </c>
      <c r="AY30" s="191">
        <f t="shared" si="37"/>
        <v>3600</v>
      </c>
    </row>
    <row r="31" spans="2:51" ht="38.5" customHeight="1" thickBot="1" x14ac:dyDescent="0.3">
      <c r="B31" s="19">
        <v>6</v>
      </c>
      <c r="C31" s="16" t="s">
        <v>58</v>
      </c>
      <c r="D31" s="16" t="s">
        <v>59</v>
      </c>
      <c r="E31" s="18" t="s">
        <v>60</v>
      </c>
      <c r="F31" s="18" t="s">
        <v>16</v>
      </c>
      <c r="G31" s="18">
        <v>15</v>
      </c>
      <c r="H31" s="26">
        <f t="shared" si="22"/>
        <v>180</v>
      </c>
      <c r="I31" s="58">
        <v>1</v>
      </c>
      <c r="J31" s="25">
        <v>60</v>
      </c>
      <c r="K31" s="25">
        <f t="shared" si="23"/>
        <v>10800</v>
      </c>
      <c r="L31" s="83">
        <v>334.95189416716778</v>
      </c>
      <c r="M31" s="40">
        <f t="shared" si="24"/>
        <v>60291.340950090198</v>
      </c>
      <c r="N31" s="137">
        <v>85</v>
      </c>
      <c r="O31" s="84">
        <f t="shared" si="16"/>
        <v>15300</v>
      </c>
      <c r="P31" s="83">
        <v>334.95189416716778</v>
      </c>
      <c r="Q31" s="132">
        <f t="shared" si="25"/>
        <v>60291.340950090198</v>
      </c>
      <c r="R31" s="60">
        <v>478.50270595309678</v>
      </c>
      <c r="S31" s="25">
        <f t="shared" si="17"/>
        <v>86130.487071557422</v>
      </c>
      <c r="T31" s="25">
        <v>334.95189416716778</v>
      </c>
      <c r="U31" s="132">
        <f t="shared" si="26"/>
        <v>60291.340950090198</v>
      </c>
      <c r="V31" s="60">
        <v>51.64762477450391</v>
      </c>
      <c r="W31" s="25">
        <f t="shared" si="27"/>
        <v>9296.5724594107032</v>
      </c>
      <c r="X31" s="25">
        <v>26.659049909801563</v>
      </c>
      <c r="Y31" s="132">
        <f t="shared" si="28"/>
        <v>4798.6289837642817</v>
      </c>
      <c r="Z31" s="60">
        <v>100</v>
      </c>
      <c r="AA31" s="25">
        <f t="shared" si="18"/>
        <v>18000</v>
      </c>
      <c r="AB31" s="87">
        <v>334.95189416716778</v>
      </c>
      <c r="AC31" s="109">
        <f t="shared" si="29"/>
        <v>60291.340950090198</v>
      </c>
      <c r="AD31" s="171">
        <v>237.5</v>
      </c>
      <c r="AE31" s="7">
        <f t="shared" si="19"/>
        <v>42750</v>
      </c>
      <c r="AF31" s="179">
        <f t="shared" si="2"/>
        <v>185.85237522549608</v>
      </c>
      <c r="AG31" s="179">
        <v>118.75</v>
      </c>
      <c r="AH31" s="179">
        <f t="shared" si="30"/>
        <v>92.090950090198433</v>
      </c>
      <c r="AI31" s="180">
        <f t="shared" si="3"/>
        <v>4.5984689719408545</v>
      </c>
      <c r="AJ31" s="186">
        <v>61.977149729404687</v>
      </c>
      <c r="AK31" s="180">
        <f t="shared" si="31"/>
        <v>4.454397302296206</v>
      </c>
      <c r="AL31" s="179">
        <f>X31*1.2</f>
        <v>31.990859891761875</v>
      </c>
      <c r="AM31" s="179">
        <f t="shared" si="33"/>
        <v>5758.3547805171374</v>
      </c>
      <c r="AN31" s="191">
        <f t="shared" si="34"/>
        <v>11155.886951292843</v>
      </c>
      <c r="AO31" s="171">
        <v>65</v>
      </c>
      <c r="AP31" s="7">
        <f t="shared" si="20"/>
        <v>11700</v>
      </c>
      <c r="AQ31" s="183">
        <f t="shared" si="15"/>
        <v>13.35237522549609</v>
      </c>
      <c r="AR31" s="194"/>
      <c r="AS31" s="181">
        <f t="shared" si="21"/>
        <v>1.2585283502153917</v>
      </c>
      <c r="AT31" s="186">
        <v>61.977149729404687</v>
      </c>
      <c r="AU31" s="191">
        <f t="shared" si="35"/>
        <v>11155.886951292843</v>
      </c>
      <c r="AV31" s="196">
        <v>0</v>
      </c>
      <c r="AW31" s="191">
        <f t="shared" si="36"/>
        <v>-26.659049909801563</v>
      </c>
      <c r="AX31" s="191">
        <v>0</v>
      </c>
      <c r="AY31" s="191">
        <f t="shared" si="37"/>
        <v>0</v>
      </c>
    </row>
    <row r="32" spans="2:51" ht="25.5" thickBot="1" x14ac:dyDescent="0.3">
      <c r="B32" s="19">
        <v>7</v>
      </c>
      <c r="C32" s="16" t="s">
        <v>61</v>
      </c>
      <c r="D32" s="16" t="s">
        <v>62</v>
      </c>
      <c r="E32" s="18" t="s">
        <v>63</v>
      </c>
      <c r="F32" s="18" t="s">
        <v>16</v>
      </c>
      <c r="G32" s="18">
        <v>15</v>
      </c>
      <c r="H32" s="26">
        <f t="shared" si="22"/>
        <v>180</v>
      </c>
      <c r="I32" s="58">
        <v>1</v>
      </c>
      <c r="J32" s="25">
        <v>10</v>
      </c>
      <c r="K32" s="25">
        <f t="shared" si="23"/>
        <v>1800</v>
      </c>
      <c r="L32" s="83">
        <v>53.592303066746844</v>
      </c>
      <c r="M32" s="40">
        <f t="shared" si="24"/>
        <v>9646.6145520144328</v>
      </c>
      <c r="N32" s="137">
        <v>25</v>
      </c>
      <c r="O32" s="84">
        <f t="shared" si="16"/>
        <v>4500</v>
      </c>
      <c r="P32" s="83">
        <v>53.592303066746844</v>
      </c>
      <c r="Q32" s="132">
        <f t="shared" si="25"/>
        <v>9646.6145520144328</v>
      </c>
      <c r="R32" s="60">
        <v>76.560432952495489</v>
      </c>
      <c r="S32" s="25">
        <f t="shared" si="17"/>
        <v>13780.877931449188</v>
      </c>
      <c r="T32" s="25">
        <v>53.592303066746844</v>
      </c>
      <c r="U32" s="132">
        <f t="shared" si="26"/>
        <v>9646.6145520144328</v>
      </c>
      <c r="V32" s="60">
        <v>41.318099819603127</v>
      </c>
      <c r="W32" s="25">
        <f t="shared" si="27"/>
        <v>7437.2579675285624</v>
      </c>
      <c r="X32" s="25">
        <v>21.327239927841248</v>
      </c>
      <c r="Y32" s="132">
        <f t="shared" si="28"/>
        <v>3838.9031870114245</v>
      </c>
      <c r="Z32" s="60">
        <v>40</v>
      </c>
      <c r="AA32" s="25">
        <f t="shared" si="18"/>
        <v>7200</v>
      </c>
      <c r="AB32" s="86">
        <v>53.592303066746844</v>
      </c>
      <c r="AC32" s="109">
        <f t="shared" si="29"/>
        <v>9646.6145520144328</v>
      </c>
      <c r="AD32" s="172">
        <v>38</v>
      </c>
      <c r="AE32" s="7">
        <f t="shared" si="19"/>
        <v>6840</v>
      </c>
      <c r="AF32" s="179">
        <f t="shared" si="2"/>
        <v>-3.3180998196031268</v>
      </c>
      <c r="AG32" s="179">
        <v>19</v>
      </c>
      <c r="AH32" s="179">
        <f t="shared" si="30"/>
        <v>-2.3272399278412479</v>
      </c>
      <c r="AI32" s="180">
        <f t="shared" si="3"/>
        <v>0.91969379438817089</v>
      </c>
      <c r="AJ32" s="186">
        <v>38</v>
      </c>
      <c r="AK32" s="180">
        <f t="shared" si="31"/>
        <v>0.89087946045924138</v>
      </c>
      <c r="AL32" s="179">
        <v>19</v>
      </c>
      <c r="AM32" s="179">
        <f t="shared" si="33"/>
        <v>3420</v>
      </c>
      <c r="AN32" s="191">
        <f t="shared" si="34"/>
        <v>6840</v>
      </c>
      <c r="AO32" s="172">
        <v>40</v>
      </c>
      <c r="AP32" s="7">
        <f t="shared" si="20"/>
        <v>7200</v>
      </c>
      <c r="AQ32" s="183">
        <f t="shared" si="15"/>
        <v>-1.3180998196031268</v>
      </c>
      <c r="AR32" s="194"/>
      <c r="AS32" s="181">
        <f t="shared" si="21"/>
        <v>0.96809873093491672</v>
      </c>
      <c r="AT32" s="186">
        <v>40</v>
      </c>
      <c r="AU32" s="191">
        <f t="shared" si="35"/>
        <v>7200</v>
      </c>
      <c r="AV32" s="196">
        <v>0</v>
      </c>
      <c r="AW32" s="191">
        <f t="shared" si="36"/>
        <v>-21.327239927841248</v>
      </c>
      <c r="AX32" s="191">
        <v>0</v>
      </c>
      <c r="AY32" s="191">
        <f t="shared" si="37"/>
        <v>0</v>
      </c>
    </row>
    <row r="33" spans="1:51" ht="13" thickBot="1" x14ac:dyDescent="0.3">
      <c r="B33" s="19">
        <v>8</v>
      </c>
      <c r="C33" s="16" t="s">
        <v>64</v>
      </c>
      <c r="D33" s="16" t="s">
        <v>65</v>
      </c>
      <c r="E33" s="18" t="s">
        <v>66</v>
      </c>
      <c r="F33" s="18" t="s">
        <v>16</v>
      </c>
      <c r="G33" s="18">
        <v>58</v>
      </c>
      <c r="H33" s="26">
        <f t="shared" si="22"/>
        <v>696</v>
      </c>
      <c r="I33" s="58">
        <v>1</v>
      </c>
      <c r="J33" s="25">
        <v>30</v>
      </c>
      <c r="K33" s="25">
        <f t="shared" si="23"/>
        <v>20880</v>
      </c>
      <c r="L33" s="25">
        <v>12</v>
      </c>
      <c r="M33" s="40">
        <f t="shared" si="24"/>
        <v>8352</v>
      </c>
      <c r="N33" s="137">
        <v>70</v>
      </c>
      <c r="O33" s="84">
        <f t="shared" si="16"/>
        <v>48720</v>
      </c>
      <c r="P33" s="84">
        <v>55</v>
      </c>
      <c r="Q33" s="132">
        <f t="shared" si="25"/>
        <v>38280</v>
      </c>
      <c r="R33" s="81">
        <v>82.636199639206254</v>
      </c>
      <c r="S33" s="91">
        <f t="shared" si="17"/>
        <v>57514.794948887553</v>
      </c>
      <c r="T33" s="87">
        <v>42.654479855682496</v>
      </c>
      <c r="U33" s="132">
        <f t="shared" si="26"/>
        <v>29687.517979555018</v>
      </c>
      <c r="V33" s="60">
        <v>82.636199639206254</v>
      </c>
      <c r="W33" s="25">
        <f t="shared" si="27"/>
        <v>57514.794948887553</v>
      </c>
      <c r="X33" s="25">
        <v>42.654479855682496</v>
      </c>
      <c r="Y33" s="132">
        <f t="shared" si="28"/>
        <v>29687.517979555018</v>
      </c>
      <c r="Z33" s="81">
        <v>82.636199639206254</v>
      </c>
      <c r="AA33" s="91">
        <f t="shared" si="18"/>
        <v>57514.794948887553</v>
      </c>
      <c r="AB33" s="87">
        <v>42.654479855682496</v>
      </c>
      <c r="AC33" s="109">
        <f t="shared" si="29"/>
        <v>29687.517979555018</v>
      </c>
      <c r="AD33" s="172">
        <v>47.5</v>
      </c>
      <c r="AE33" s="7">
        <f t="shared" si="19"/>
        <v>33060</v>
      </c>
      <c r="AF33" s="179">
        <f t="shared" si="2"/>
        <v>-35.136199639206254</v>
      </c>
      <c r="AG33" s="179">
        <v>23.75</v>
      </c>
      <c r="AH33" s="179">
        <f t="shared" si="30"/>
        <v>-18.904479855682496</v>
      </c>
      <c r="AI33" s="180">
        <f t="shared" si="3"/>
        <v>0.57480862149260681</v>
      </c>
      <c r="AJ33" s="186">
        <v>47.5</v>
      </c>
      <c r="AK33" s="180">
        <f t="shared" si="31"/>
        <v>0.55679966278702586</v>
      </c>
      <c r="AL33" s="179">
        <v>23.75</v>
      </c>
      <c r="AM33" s="179">
        <f t="shared" si="33"/>
        <v>16530</v>
      </c>
      <c r="AN33" s="191">
        <f t="shared" si="34"/>
        <v>33060</v>
      </c>
      <c r="AO33" s="172"/>
      <c r="AP33" s="7">
        <f t="shared" si="20"/>
        <v>0</v>
      </c>
      <c r="AQ33" s="183">
        <f t="shared" si="15"/>
        <v>-82.636199639206254</v>
      </c>
      <c r="AR33" s="194"/>
      <c r="AS33" s="181">
        <f t="shared" si="21"/>
        <v>0</v>
      </c>
      <c r="AT33" s="186">
        <v>99.163439567047504</v>
      </c>
      <c r="AU33" s="191">
        <f t="shared" si="35"/>
        <v>69017.753938665061</v>
      </c>
      <c r="AV33" s="196"/>
      <c r="AW33" s="191">
        <f t="shared" si="36"/>
        <v>-42.654479855682496</v>
      </c>
      <c r="AX33" s="191"/>
      <c r="AY33" s="191">
        <f t="shared" si="37"/>
        <v>0</v>
      </c>
    </row>
    <row r="34" spans="1:51" ht="13" thickBot="1" x14ac:dyDescent="0.3">
      <c r="B34" s="19"/>
      <c r="C34" s="16"/>
      <c r="D34" s="16"/>
      <c r="E34" s="16"/>
      <c r="F34" s="16"/>
      <c r="G34" s="16"/>
      <c r="H34" s="66"/>
      <c r="I34" s="58"/>
      <c r="J34" s="25"/>
      <c r="K34" s="25">
        <f t="shared" si="23"/>
        <v>0</v>
      </c>
      <c r="L34" s="25"/>
      <c r="M34" s="40">
        <f t="shared" si="24"/>
        <v>0</v>
      </c>
      <c r="N34" s="137"/>
      <c r="O34" s="85"/>
      <c r="P34" s="84"/>
      <c r="Q34" s="132">
        <f t="shared" si="25"/>
        <v>0</v>
      </c>
      <c r="R34" s="60"/>
      <c r="S34" s="25"/>
      <c r="T34" s="25"/>
      <c r="U34" s="132">
        <f t="shared" si="26"/>
        <v>0</v>
      </c>
      <c r="V34" s="60"/>
      <c r="W34" s="25"/>
      <c r="X34" s="25"/>
      <c r="Y34" s="132">
        <f t="shared" si="28"/>
        <v>0</v>
      </c>
      <c r="Z34" s="60"/>
      <c r="AA34" s="25"/>
      <c r="AB34" s="25"/>
      <c r="AC34" s="109">
        <f t="shared" si="29"/>
        <v>0</v>
      </c>
      <c r="AD34" s="173"/>
      <c r="AE34" s="7">
        <f t="shared" si="19"/>
        <v>0</v>
      </c>
      <c r="AF34" s="179">
        <f t="shared" si="2"/>
        <v>0</v>
      </c>
      <c r="AG34" s="179"/>
      <c r="AH34" s="179">
        <f t="shared" si="30"/>
        <v>0</v>
      </c>
      <c r="AI34" s="180"/>
      <c r="AJ34" s="186">
        <v>0</v>
      </c>
      <c r="AK34" s="180"/>
      <c r="AL34" s="179"/>
      <c r="AM34" s="179">
        <f t="shared" si="33"/>
        <v>0</v>
      </c>
      <c r="AN34" s="191">
        <f t="shared" si="34"/>
        <v>0</v>
      </c>
      <c r="AO34" s="173"/>
      <c r="AP34" s="7">
        <f t="shared" si="20"/>
        <v>0</v>
      </c>
      <c r="AQ34" s="183">
        <f t="shared" si="15"/>
        <v>0</v>
      </c>
      <c r="AR34" s="194"/>
      <c r="AS34" s="181"/>
      <c r="AT34" s="186">
        <v>0</v>
      </c>
      <c r="AU34" s="191">
        <f t="shared" si="35"/>
        <v>0</v>
      </c>
      <c r="AV34" s="196"/>
      <c r="AW34" s="191">
        <f t="shared" si="36"/>
        <v>0</v>
      </c>
      <c r="AX34" s="191"/>
      <c r="AY34" s="191">
        <f t="shared" si="37"/>
        <v>0</v>
      </c>
    </row>
    <row r="35" spans="1:51" s="1" customFormat="1" ht="15.65" customHeight="1" thickBot="1" x14ac:dyDescent="0.3">
      <c r="B35" s="20"/>
      <c r="C35" s="21" t="s">
        <v>67</v>
      </c>
      <c r="D35" s="21"/>
      <c r="E35" s="21"/>
      <c r="F35" s="21"/>
      <c r="G35" s="21"/>
      <c r="H35" s="67"/>
      <c r="I35" s="77"/>
      <c r="J35" s="25"/>
      <c r="K35" s="25">
        <f t="shared" si="23"/>
        <v>0</v>
      </c>
      <c r="L35" s="25"/>
      <c r="M35" s="40">
        <f t="shared" si="24"/>
        <v>0</v>
      </c>
      <c r="N35" s="138"/>
      <c r="O35" s="85"/>
      <c r="P35" s="92"/>
      <c r="Q35" s="132">
        <f t="shared" si="25"/>
        <v>0</v>
      </c>
      <c r="R35" s="60"/>
      <c r="S35" s="25"/>
      <c r="T35" s="25"/>
      <c r="U35" s="132">
        <f t="shared" si="26"/>
        <v>0</v>
      </c>
      <c r="V35" s="60"/>
      <c r="W35" s="25"/>
      <c r="X35" s="25"/>
      <c r="Y35" s="132">
        <f t="shared" si="28"/>
        <v>0</v>
      </c>
      <c r="Z35" s="60"/>
      <c r="AA35" s="25"/>
      <c r="AB35" s="25"/>
      <c r="AC35" s="109">
        <f t="shared" si="29"/>
        <v>0</v>
      </c>
      <c r="AD35" s="174"/>
      <c r="AE35" s="7">
        <f t="shared" si="19"/>
        <v>0</v>
      </c>
      <c r="AF35" s="179">
        <f t="shared" si="2"/>
        <v>0</v>
      </c>
      <c r="AG35" s="179"/>
      <c r="AH35" s="179">
        <f t="shared" si="30"/>
        <v>0</v>
      </c>
      <c r="AI35" s="180"/>
      <c r="AJ35" s="186">
        <v>0</v>
      </c>
      <c r="AK35" s="180"/>
      <c r="AL35" s="179"/>
      <c r="AM35" s="179">
        <f t="shared" si="33"/>
        <v>0</v>
      </c>
      <c r="AN35" s="191">
        <f t="shared" si="34"/>
        <v>0</v>
      </c>
      <c r="AO35" s="174"/>
      <c r="AP35" s="7">
        <f t="shared" si="20"/>
        <v>0</v>
      </c>
      <c r="AQ35" s="183">
        <f t="shared" si="15"/>
        <v>0</v>
      </c>
      <c r="AR35" s="194"/>
      <c r="AS35" s="181"/>
      <c r="AT35" s="186">
        <v>0</v>
      </c>
      <c r="AU35" s="191">
        <f t="shared" si="35"/>
        <v>0</v>
      </c>
      <c r="AV35" s="196"/>
      <c r="AW35" s="191">
        <f t="shared" si="36"/>
        <v>0</v>
      </c>
      <c r="AX35" s="191"/>
      <c r="AY35" s="191">
        <f t="shared" si="37"/>
        <v>0</v>
      </c>
    </row>
    <row r="36" spans="1:51" ht="13" thickBot="1" x14ac:dyDescent="0.3">
      <c r="B36" s="19">
        <v>8</v>
      </c>
      <c r="C36" s="16" t="s">
        <v>68</v>
      </c>
      <c r="D36" s="16" t="s">
        <v>69</v>
      </c>
      <c r="E36" s="18" t="s">
        <v>23</v>
      </c>
      <c r="F36" s="18" t="s">
        <v>16</v>
      </c>
      <c r="G36" s="18">
        <v>8</v>
      </c>
      <c r="H36" s="26">
        <f>G36*60</f>
        <v>480</v>
      </c>
      <c r="I36" s="58">
        <v>1</v>
      </c>
      <c r="J36" s="25">
        <v>1000</v>
      </c>
      <c r="K36" s="25">
        <f t="shared" si="23"/>
        <v>480000</v>
      </c>
      <c r="L36" s="25">
        <v>600</v>
      </c>
      <c r="M36" s="40">
        <f t="shared" si="24"/>
        <v>288000</v>
      </c>
      <c r="N36" s="137">
        <v>85</v>
      </c>
      <c r="O36" s="84">
        <f t="shared" ref="O36:O43" si="38">N36*H36</f>
        <v>40800</v>
      </c>
      <c r="P36" s="84">
        <v>65</v>
      </c>
      <c r="Q36" s="132">
        <f t="shared" si="25"/>
        <v>31200</v>
      </c>
      <c r="R36" s="60">
        <v>19.140108238123872</v>
      </c>
      <c r="S36" s="25">
        <f t="shared" ref="S36:S43" si="39">R36*H36</f>
        <v>9187.2519542994596</v>
      </c>
      <c r="T36" s="25">
        <v>19.140108238123872</v>
      </c>
      <c r="U36" s="132">
        <f t="shared" si="26"/>
        <v>9187.2519542994596</v>
      </c>
      <c r="V36" s="60">
        <v>51.64762477450391</v>
      </c>
      <c r="W36" s="25">
        <f t="shared" ref="W36:W43" si="40">V36*H36</f>
        <v>24790.859891761876</v>
      </c>
      <c r="X36" s="25">
        <v>26.659049909801563</v>
      </c>
      <c r="Y36" s="132">
        <f t="shared" si="28"/>
        <v>12796.34395670475</v>
      </c>
      <c r="Z36" s="60">
        <v>50</v>
      </c>
      <c r="AA36" s="25">
        <f t="shared" ref="AA36:AA43" si="41">Z36*H36</f>
        <v>24000</v>
      </c>
      <c r="AB36" s="25">
        <v>5</v>
      </c>
      <c r="AC36" s="109">
        <f t="shared" si="29"/>
        <v>2400</v>
      </c>
      <c r="AD36" s="171">
        <v>9.5</v>
      </c>
      <c r="AE36" s="7">
        <f t="shared" si="19"/>
        <v>4560</v>
      </c>
      <c r="AF36" s="179">
        <f t="shared" si="2"/>
        <v>-42.14762477450391</v>
      </c>
      <c r="AG36" s="179">
        <v>4.75</v>
      </c>
      <c r="AH36" s="179">
        <f t="shared" si="30"/>
        <v>-21.909049909801563</v>
      </c>
      <c r="AI36" s="180">
        <f t="shared" si="3"/>
        <v>0.18393875887763417</v>
      </c>
      <c r="AJ36" s="186">
        <v>9.5</v>
      </c>
      <c r="AK36" s="180">
        <f t="shared" si="31"/>
        <v>0.17817589209184825</v>
      </c>
      <c r="AL36" s="179">
        <v>4.75</v>
      </c>
      <c r="AM36" s="179">
        <f t="shared" si="33"/>
        <v>2280</v>
      </c>
      <c r="AN36" s="191">
        <f t="shared" si="34"/>
        <v>4560</v>
      </c>
      <c r="AO36" s="171">
        <v>50</v>
      </c>
      <c r="AP36" s="7">
        <f t="shared" si="20"/>
        <v>24000</v>
      </c>
      <c r="AQ36" s="183">
        <f t="shared" si="15"/>
        <v>-1.6476247745039103</v>
      </c>
      <c r="AR36" s="194"/>
      <c r="AS36" s="181">
        <f t="shared" ref="AS36:AS43" si="42">AO36/V36</f>
        <v>0.96809873093491672</v>
      </c>
      <c r="AT36" s="186">
        <v>50</v>
      </c>
      <c r="AU36" s="191">
        <f t="shared" si="35"/>
        <v>24000</v>
      </c>
      <c r="AV36" s="196">
        <v>5</v>
      </c>
      <c r="AW36" s="191">
        <f t="shared" si="36"/>
        <v>-21.659049909801563</v>
      </c>
      <c r="AX36" s="191">
        <v>5</v>
      </c>
      <c r="AY36" s="191">
        <f t="shared" si="37"/>
        <v>2400</v>
      </c>
    </row>
    <row r="37" spans="1:51" ht="13" thickBot="1" x14ac:dyDescent="0.3">
      <c r="B37" s="19">
        <v>9</v>
      </c>
      <c r="C37" s="16" t="s">
        <v>70</v>
      </c>
      <c r="D37" s="16" t="s">
        <v>69</v>
      </c>
      <c r="E37" s="18" t="s">
        <v>23</v>
      </c>
      <c r="F37" s="18" t="s">
        <v>16</v>
      </c>
      <c r="G37" s="18">
        <v>8</v>
      </c>
      <c r="H37" s="26" t="s">
        <v>133</v>
      </c>
      <c r="I37" s="58">
        <v>1</v>
      </c>
      <c r="J37" s="25">
        <v>1000</v>
      </c>
      <c r="K37" s="25"/>
      <c r="L37" s="25">
        <v>600</v>
      </c>
      <c r="M37" s="40"/>
      <c r="N37" s="137">
        <v>85</v>
      </c>
      <c r="O37" s="84"/>
      <c r="P37" s="84">
        <v>65</v>
      </c>
      <c r="Q37" s="132"/>
      <c r="R37" s="60">
        <v>19.140108238123872</v>
      </c>
      <c r="S37" s="25"/>
      <c r="T37" s="25">
        <v>19.140108238123872</v>
      </c>
      <c r="U37" s="132"/>
      <c r="V37" s="60">
        <v>51.64762477450391</v>
      </c>
      <c r="W37" s="25"/>
      <c r="X37" s="25">
        <v>26.659049909801563</v>
      </c>
      <c r="Y37" s="132"/>
      <c r="Z37" s="60">
        <v>50</v>
      </c>
      <c r="AA37" s="25"/>
      <c r="AB37" s="25">
        <v>5</v>
      </c>
      <c r="AC37" s="109"/>
      <c r="AD37" s="171">
        <v>9.5</v>
      </c>
      <c r="AF37" s="179">
        <f t="shared" si="2"/>
        <v>-42.14762477450391</v>
      </c>
      <c r="AG37" s="179">
        <v>4.75</v>
      </c>
      <c r="AH37" s="179">
        <f t="shared" si="30"/>
        <v>-21.909049909801563</v>
      </c>
      <c r="AI37" s="180">
        <f t="shared" si="3"/>
        <v>0.18393875887763417</v>
      </c>
      <c r="AJ37" s="186">
        <v>9.5</v>
      </c>
      <c r="AK37" s="180">
        <f t="shared" si="31"/>
        <v>0.17817589209184825</v>
      </c>
      <c r="AL37" s="179">
        <v>4.75</v>
      </c>
      <c r="AM37" s="179">
        <f>AL37*G37</f>
        <v>38</v>
      </c>
      <c r="AN37" s="191">
        <f>AJ37*G37</f>
        <v>76</v>
      </c>
      <c r="AO37" s="171">
        <v>50</v>
      </c>
      <c r="AQ37" s="183">
        <f t="shared" si="15"/>
        <v>-1.6476247745039103</v>
      </c>
      <c r="AR37" s="194"/>
      <c r="AS37" s="181">
        <f t="shared" si="42"/>
        <v>0.96809873093491672</v>
      </c>
      <c r="AT37" s="186">
        <v>50</v>
      </c>
      <c r="AU37" s="191">
        <f>AT37*G37</f>
        <v>400</v>
      </c>
      <c r="AV37" s="196">
        <v>5</v>
      </c>
      <c r="AW37" s="191">
        <f t="shared" si="36"/>
        <v>-21.659049909801563</v>
      </c>
      <c r="AX37" s="191">
        <v>5</v>
      </c>
      <c r="AY37" s="191">
        <f>AX37*G37</f>
        <v>40</v>
      </c>
    </row>
    <row r="38" spans="1:51" ht="13" thickBot="1" x14ac:dyDescent="0.3">
      <c r="B38" s="19">
        <v>10</v>
      </c>
      <c r="C38" s="16" t="s">
        <v>71</v>
      </c>
      <c r="D38" s="16" t="s">
        <v>72</v>
      </c>
      <c r="E38" s="18" t="s">
        <v>23</v>
      </c>
      <c r="F38" s="18" t="s">
        <v>16</v>
      </c>
      <c r="G38" s="18">
        <v>8</v>
      </c>
      <c r="H38" s="26">
        <f>G38*12</f>
        <v>96</v>
      </c>
      <c r="I38" s="58">
        <v>1</v>
      </c>
      <c r="J38" s="25">
        <v>20</v>
      </c>
      <c r="K38" s="25">
        <f>J38*H38</f>
        <v>1920</v>
      </c>
      <c r="L38" s="25">
        <v>16</v>
      </c>
      <c r="M38" s="40">
        <f t="shared" si="24"/>
        <v>1536</v>
      </c>
      <c r="N38" s="137">
        <v>150</v>
      </c>
      <c r="O38" s="84">
        <f t="shared" si="38"/>
        <v>14400</v>
      </c>
      <c r="P38" s="84">
        <v>100</v>
      </c>
      <c r="Q38" s="132">
        <f t="shared" si="25"/>
        <v>9600</v>
      </c>
      <c r="R38" s="60">
        <v>95.700541190619361</v>
      </c>
      <c r="S38" s="25">
        <f t="shared" si="39"/>
        <v>9187.2519542994596</v>
      </c>
      <c r="T38" s="25">
        <v>66.990378833433553</v>
      </c>
      <c r="U38" s="132">
        <f t="shared" si="26"/>
        <v>6431.0763680096206</v>
      </c>
      <c r="V38" s="60">
        <v>30.988574864702343</v>
      </c>
      <c r="W38" s="25">
        <f t="shared" si="40"/>
        <v>2974.903187011425</v>
      </c>
      <c r="X38" s="25">
        <v>15.995429945880936</v>
      </c>
      <c r="Y38" s="132">
        <f t="shared" si="28"/>
        <v>1535.5612748045698</v>
      </c>
      <c r="Z38" s="60">
        <v>45</v>
      </c>
      <c r="AA38" s="25">
        <f t="shared" si="41"/>
        <v>4320</v>
      </c>
      <c r="AB38" s="25">
        <v>5</v>
      </c>
      <c r="AC38" s="109">
        <f t="shared" si="29"/>
        <v>480</v>
      </c>
      <c r="AD38" s="171">
        <v>47.5</v>
      </c>
      <c r="AE38" s="7">
        <f t="shared" ref="AE38:AE44" si="43">AD38*H38</f>
        <v>4560</v>
      </c>
      <c r="AF38" s="179">
        <f t="shared" si="2"/>
        <v>16.511425135297657</v>
      </c>
      <c r="AG38" s="179">
        <v>23.75</v>
      </c>
      <c r="AH38" s="179">
        <f t="shared" si="30"/>
        <v>7.7545700541190641</v>
      </c>
      <c r="AI38" s="180">
        <f t="shared" si="3"/>
        <v>1.5328229906469517</v>
      </c>
      <c r="AJ38" s="186">
        <v>37.186289837642811</v>
      </c>
      <c r="AK38" s="180">
        <f t="shared" si="31"/>
        <v>1.4847991007654022</v>
      </c>
      <c r="AL38" s="179">
        <f>X38*1.2</f>
        <v>19.194515935057122</v>
      </c>
      <c r="AM38" s="179">
        <f t="shared" si="33"/>
        <v>1842.6735297654836</v>
      </c>
      <c r="AN38" s="191">
        <f t="shared" si="34"/>
        <v>3569.8838244137096</v>
      </c>
      <c r="AO38" s="171">
        <v>45</v>
      </c>
      <c r="AP38" s="7">
        <f t="shared" ref="AP38:AP43" si="44">AO38*H38</f>
        <v>4320</v>
      </c>
      <c r="AQ38" s="183">
        <f t="shared" si="15"/>
        <v>14.011425135297657</v>
      </c>
      <c r="AR38" s="194"/>
      <c r="AS38" s="181">
        <f t="shared" si="42"/>
        <v>1.4521480964023752</v>
      </c>
      <c r="AT38" s="186">
        <v>37.186289837642811</v>
      </c>
      <c r="AU38" s="191">
        <f t="shared" si="35"/>
        <v>3569.8838244137096</v>
      </c>
      <c r="AV38" s="196">
        <v>5</v>
      </c>
      <c r="AW38" s="191">
        <f t="shared" si="36"/>
        <v>-10.995429945880936</v>
      </c>
      <c r="AX38" s="191">
        <v>5</v>
      </c>
      <c r="AY38" s="191">
        <f t="shared" si="37"/>
        <v>480</v>
      </c>
    </row>
    <row r="39" spans="1:51" ht="13" thickBot="1" x14ac:dyDescent="0.3">
      <c r="B39" s="19">
        <v>11</v>
      </c>
      <c r="C39" s="16" t="s">
        <v>73</v>
      </c>
      <c r="D39" s="16" t="s">
        <v>74</v>
      </c>
      <c r="E39" s="18" t="s">
        <v>23</v>
      </c>
      <c r="F39" s="18" t="s">
        <v>16</v>
      </c>
      <c r="G39" s="18">
        <v>8</v>
      </c>
      <c r="H39" s="26">
        <f>G39*60</f>
        <v>480</v>
      </c>
      <c r="I39" s="58">
        <v>1</v>
      </c>
      <c r="J39" s="25">
        <v>2800</v>
      </c>
      <c r="K39" s="25">
        <f t="shared" si="23"/>
        <v>1344000</v>
      </c>
      <c r="L39" s="25">
        <v>2000</v>
      </c>
      <c r="M39" s="40">
        <f t="shared" si="24"/>
        <v>960000</v>
      </c>
      <c r="N39" s="137">
        <v>1000</v>
      </c>
      <c r="O39" s="84">
        <f t="shared" si="38"/>
        <v>480000</v>
      </c>
      <c r="P39" s="84">
        <v>650</v>
      </c>
      <c r="Q39" s="132">
        <f t="shared" si="25"/>
        <v>312000</v>
      </c>
      <c r="R39" s="81">
        <v>1000</v>
      </c>
      <c r="S39" s="86">
        <f t="shared" si="39"/>
        <v>480000</v>
      </c>
      <c r="T39" s="25">
        <v>650</v>
      </c>
      <c r="U39" s="132">
        <f>T39*H39</f>
        <v>312000</v>
      </c>
      <c r="V39" s="60">
        <v>258.23812387251951</v>
      </c>
      <c r="W39" s="25">
        <f t="shared" si="40"/>
        <v>123954.29945880937</v>
      </c>
      <c r="X39" s="25">
        <v>133.29524954900782</v>
      </c>
      <c r="Y39" s="132">
        <f t="shared" si="28"/>
        <v>63981.719783523753</v>
      </c>
      <c r="Z39" s="60">
        <v>550</v>
      </c>
      <c r="AA39" s="25">
        <f t="shared" si="41"/>
        <v>264000</v>
      </c>
      <c r="AB39" s="25">
        <v>100</v>
      </c>
      <c r="AC39" s="109">
        <f t="shared" si="29"/>
        <v>48000</v>
      </c>
      <c r="AD39" s="171">
        <v>427.5</v>
      </c>
      <c r="AE39" s="7">
        <f t="shared" si="43"/>
        <v>205200</v>
      </c>
      <c r="AF39" s="179">
        <f t="shared" si="2"/>
        <v>169.26187612748049</v>
      </c>
      <c r="AG39" s="179">
        <v>213.75</v>
      </c>
      <c r="AH39" s="179">
        <f t="shared" si="30"/>
        <v>80.454750450992179</v>
      </c>
      <c r="AI39" s="180">
        <f t="shared" si="3"/>
        <v>1.6554488298987078</v>
      </c>
      <c r="AJ39" s="186">
        <v>309.88574864702338</v>
      </c>
      <c r="AK39" s="180">
        <f t="shared" si="31"/>
        <v>1.6035830288266342</v>
      </c>
      <c r="AL39" s="179">
        <f>X39*1.2</f>
        <v>159.95429945880937</v>
      </c>
      <c r="AM39" s="179">
        <f t="shared" si="33"/>
        <v>76778.063740228507</v>
      </c>
      <c r="AN39" s="191">
        <f t="shared" si="34"/>
        <v>148745.15935057122</v>
      </c>
      <c r="AO39" s="171">
        <v>357.5</v>
      </c>
      <c r="AP39" s="7">
        <f t="shared" si="44"/>
        <v>171600</v>
      </c>
      <c r="AQ39" s="183">
        <f t="shared" si="15"/>
        <v>99.261876127480491</v>
      </c>
      <c r="AR39" s="194"/>
      <c r="AS39" s="181">
        <f t="shared" si="42"/>
        <v>1.3843811852369312</v>
      </c>
      <c r="AT39" s="186">
        <v>309.88574864702338</v>
      </c>
      <c r="AU39" s="191">
        <f t="shared" si="35"/>
        <v>148745.15935057122</v>
      </c>
      <c r="AV39" s="196">
        <v>100</v>
      </c>
      <c r="AW39" s="191">
        <f t="shared" si="36"/>
        <v>-33.295249549007821</v>
      </c>
      <c r="AX39" s="191">
        <v>100</v>
      </c>
      <c r="AY39" s="191">
        <f t="shared" si="37"/>
        <v>48000</v>
      </c>
    </row>
    <row r="40" spans="1:51" ht="25.5" thickBot="1" x14ac:dyDescent="0.3">
      <c r="B40" s="18">
        <v>12</v>
      </c>
      <c r="C40" s="16" t="s">
        <v>75</v>
      </c>
      <c r="D40" s="16" t="s">
        <v>76</v>
      </c>
      <c r="E40" s="18" t="s">
        <v>27</v>
      </c>
      <c r="F40" s="18" t="s">
        <v>16</v>
      </c>
      <c r="G40" s="18">
        <v>8</v>
      </c>
      <c r="H40" s="26">
        <v>1</v>
      </c>
      <c r="I40" s="58" t="s">
        <v>77</v>
      </c>
      <c r="J40" s="25">
        <v>2000</v>
      </c>
      <c r="K40" s="25">
        <f>J40*G40</f>
        <v>16000</v>
      </c>
      <c r="L40" s="83">
        <v>602.91340950090193</v>
      </c>
      <c r="M40" s="40">
        <f t="shared" si="24"/>
        <v>602.91340950090193</v>
      </c>
      <c r="N40" s="137">
        <v>10000</v>
      </c>
      <c r="O40" s="84">
        <f>N40*G40</f>
        <v>80000</v>
      </c>
      <c r="P40" s="83">
        <v>602.91340950090193</v>
      </c>
      <c r="Q40" s="140">
        <f>P40*G40</f>
        <v>4823.3072760072155</v>
      </c>
      <c r="R40" s="60">
        <v>861.30487071557422</v>
      </c>
      <c r="S40" s="25">
        <f>R40*G40</f>
        <v>6890.4389657245938</v>
      </c>
      <c r="T40" s="25">
        <v>602.91340950090193</v>
      </c>
      <c r="U40" s="40">
        <f>T40*G40</f>
        <v>4823.3072760072155</v>
      </c>
      <c r="V40" s="60">
        <v>516.47624774503902</v>
      </c>
      <c r="W40" s="25">
        <f>V40*G40</f>
        <v>4131.8099819603121</v>
      </c>
      <c r="X40" s="25">
        <v>266.59049909801564</v>
      </c>
      <c r="Y40" s="40">
        <f>X40*G40</f>
        <v>2132.7239927841251</v>
      </c>
      <c r="Z40" s="60">
        <v>5000</v>
      </c>
      <c r="AA40" s="25">
        <f>Z40*8</f>
        <v>40000</v>
      </c>
      <c r="AB40" s="87">
        <v>516.47624774503902</v>
      </c>
      <c r="AC40" s="109">
        <f>AB40*G40</f>
        <v>4131.8099819603121</v>
      </c>
      <c r="AD40" s="171">
        <v>427.5</v>
      </c>
      <c r="AE40" s="7">
        <f t="shared" si="43"/>
        <v>427.5</v>
      </c>
      <c r="AF40" s="179">
        <f t="shared" si="2"/>
        <v>-88.976247745039018</v>
      </c>
      <c r="AG40" s="179">
        <v>213.75</v>
      </c>
      <c r="AH40" s="179">
        <f t="shared" si="30"/>
        <v>-52.840499098015641</v>
      </c>
      <c r="AI40" s="180">
        <f t="shared" si="3"/>
        <v>0.82772441494935389</v>
      </c>
      <c r="AJ40" s="186">
        <v>427.5</v>
      </c>
      <c r="AK40" s="180">
        <f t="shared" si="31"/>
        <v>0.80179151441331709</v>
      </c>
      <c r="AL40" s="179">
        <v>213.75</v>
      </c>
      <c r="AM40" s="179">
        <f t="shared" si="33"/>
        <v>213.75</v>
      </c>
      <c r="AN40" s="191">
        <f t="shared" si="34"/>
        <v>427.5</v>
      </c>
      <c r="AO40" s="171">
        <v>4475.25</v>
      </c>
      <c r="AP40" s="7">
        <f t="shared" si="44"/>
        <v>4475.25</v>
      </c>
      <c r="AQ40" s="183">
        <f t="shared" si="15"/>
        <v>3958.773752254961</v>
      </c>
      <c r="AR40" s="194"/>
      <c r="AS40" s="181">
        <f t="shared" si="42"/>
        <v>8.6649676912329738</v>
      </c>
      <c r="AT40" s="186">
        <v>619.77149729404675</v>
      </c>
      <c r="AU40" s="191">
        <f t="shared" si="35"/>
        <v>619.77149729404675</v>
      </c>
      <c r="AV40" s="196">
        <v>0</v>
      </c>
      <c r="AW40" s="191">
        <f t="shared" si="36"/>
        <v>-266.59049909801564</v>
      </c>
      <c r="AX40" s="191">
        <v>0</v>
      </c>
      <c r="AY40" s="191">
        <f t="shared" si="37"/>
        <v>0</v>
      </c>
    </row>
    <row r="41" spans="1:51" ht="25.5" thickBot="1" x14ac:dyDescent="0.3">
      <c r="B41" s="18">
        <v>13</v>
      </c>
      <c r="C41" s="16" t="s">
        <v>78</v>
      </c>
      <c r="D41" s="16" t="s">
        <v>79</v>
      </c>
      <c r="E41" s="18" t="s">
        <v>23</v>
      </c>
      <c r="F41" s="18" t="s">
        <v>16</v>
      </c>
      <c r="G41" s="18">
        <v>8</v>
      </c>
      <c r="H41" s="26">
        <f>G41*60</f>
        <v>480</v>
      </c>
      <c r="I41" s="58">
        <v>1</v>
      </c>
      <c r="J41" s="25">
        <v>700</v>
      </c>
      <c r="K41" s="25">
        <f t="shared" si="23"/>
        <v>336000</v>
      </c>
      <c r="L41" s="25">
        <v>700</v>
      </c>
      <c r="M41" s="40">
        <f t="shared" si="24"/>
        <v>336000</v>
      </c>
      <c r="N41" s="137">
        <v>500</v>
      </c>
      <c r="O41" s="84">
        <f t="shared" si="38"/>
        <v>240000</v>
      </c>
      <c r="P41" s="84">
        <v>500</v>
      </c>
      <c r="Q41" s="141">
        <f>P41*H41</f>
        <v>240000</v>
      </c>
      <c r="R41" s="81">
        <v>2000</v>
      </c>
      <c r="S41" s="86">
        <f t="shared" si="39"/>
        <v>960000</v>
      </c>
      <c r="T41" s="87">
        <v>500</v>
      </c>
      <c r="U41" s="40">
        <f>T41*H41</f>
        <v>240000</v>
      </c>
      <c r="V41" s="60">
        <v>129.11906193625975</v>
      </c>
      <c r="W41" s="25">
        <f t="shared" si="40"/>
        <v>61977.149729404686</v>
      </c>
      <c r="X41" s="25">
        <v>66.64762477450391</v>
      </c>
      <c r="Y41" s="40">
        <f>X41*H41</f>
        <v>31990.859891761876</v>
      </c>
      <c r="Z41" s="60">
        <v>2000</v>
      </c>
      <c r="AA41" s="25">
        <f t="shared" si="41"/>
        <v>960000</v>
      </c>
      <c r="AB41" s="87">
        <v>500</v>
      </c>
      <c r="AC41" s="109">
        <f t="shared" si="29"/>
        <v>240000</v>
      </c>
      <c r="AD41" s="175">
        <v>427.5</v>
      </c>
      <c r="AE41" s="7">
        <f t="shared" si="43"/>
        <v>205200</v>
      </c>
      <c r="AF41" s="179">
        <f t="shared" si="2"/>
        <v>298.38093806374025</v>
      </c>
      <c r="AG41" s="179">
        <v>213.75</v>
      </c>
      <c r="AH41" s="179">
        <f t="shared" si="30"/>
        <v>147.10237522549608</v>
      </c>
      <c r="AI41" s="180">
        <f t="shared" si="3"/>
        <v>3.3108976597974156</v>
      </c>
      <c r="AJ41" s="186">
        <v>154.94287432351169</v>
      </c>
      <c r="AK41" s="180">
        <f t="shared" si="31"/>
        <v>3.2071660576532683</v>
      </c>
      <c r="AL41" s="179">
        <f t="shared" ref="AL41:AL43" si="45">X41*1.2</f>
        <v>79.977149729404687</v>
      </c>
      <c r="AM41" s="179">
        <f t="shared" si="33"/>
        <v>38389.031870114253</v>
      </c>
      <c r="AN41" s="191">
        <f t="shared" si="34"/>
        <v>74372.579675285611</v>
      </c>
      <c r="AO41" s="175">
        <v>1170</v>
      </c>
      <c r="AP41" s="7">
        <f t="shared" si="44"/>
        <v>561600</v>
      </c>
      <c r="AQ41" s="183">
        <f t="shared" si="15"/>
        <v>1040.8809380637404</v>
      </c>
      <c r="AR41" s="194"/>
      <c r="AS41" s="181">
        <f t="shared" si="42"/>
        <v>9.0614041215508223</v>
      </c>
      <c r="AT41" s="186">
        <v>154.94287432351169</v>
      </c>
      <c r="AU41" s="191">
        <f t="shared" si="35"/>
        <v>74372.579675285611</v>
      </c>
      <c r="AV41" s="196">
        <v>0</v>
      </c>
      <c r="AW41" s="191">
        <f t="shared" si="36"/>
        <v>-66.64762477450391</v>
      </c>
      <c r="AX41" s="191">
        <v>0</v>
      </c>
      <c r="AY41" s="191">
        <f t="shared" si="37"/>
        <v>0</v>
      </c>
    </row>
    <row r="42" spans="1:51" ht="13" thickBot="1" x14ac:dyDescent="0.3">
      <c r="B42" s="18">
        <v>14</v>
      </c>
      <c r="C42" s="22" t="s">
        <v>80</v>
      </c>
      <c r="D42" s="16" t="s">
        <v>81</v>
      </c>
      <c r="E42" s="18" t="s">
        <v>66</v>
      </c>
      <c r="F42" s="18" t="s">
        <v>16</v>
      </c>
      <c r="G42" s="18">
        <v>8</v>
      </c>
      <c r="H42" s="26">
        <f t="shared" ref="H42:H43" si="46">G42*60</f>
        <v>480</v>
      </c>
      <c r="I42" s="58">
        <v>1</v>
      </c>
      <c r="J42" s="25">
        <v>360</v>
      </c>
      <c r="K42" s="25">
        <f t="shared" si="23"/>
        <v>172800</v>
      </c>
      <c r="L42" s="25">
        <v>360</v>
      </c>
      <c r="M42" s="40">
        <f t="shared" si="24"/>
        <v>172800</v>
      </c>
      <c r="N42" s="137">
        <v>500</v>
      </c>
      <c r="O42" s="84">
        <f t="shared" si="38"/>
        <v>240000</v>
      </c>
      <c r="P42" s="84">
        <v>500</v>
      </c>
      <c r="Q42" s="141">
        <f t="shared" ref="Q42:Q43" si="47">P42*H42</f>
        <v>240000</v>
      </c>
      <c r="R42" s="81">
        <v>500</v>
      </c>
      <c r="S42" s="86">
        <f t="shared" si="39"/>
        <v>240000</v>
      </c>
      <c r="T42" s="87">
        <v>500</v>
      </c>
      <c r="U42" s="40">
        <f t="shared" ref="U42:U43" si="48">T42*H42</f>
        <v>240000</v>
      </c>
      <c r="V42" s="60">
        <v>206.59049909801564</v>
      </c>
      <c r="W42" s="25">
        <f t="shared" si="40"/>
        <v>99163.439567047506</v>
      </c>
      <c r="X42" s="25">
        <v>106.63619963920625</v>
      </c>
      <c r="Y42" s="40">
        <f t="shared" ref="Y42:Y43" si="49">X42*H42</f>
        <v>51185.375826818999</v>
      </c>
      <c r="Z42" s="60">
        <v>200</v>
      </c>
      <c r="AA42" s="25">
        <f t="shared" si="41"/>
        <v>96000</v>
      </c>
      <c r="AB42" s="25">
        <v>100</v>
      </c>
      <c r="AC42" s="109">
        <f t="shared" si="29"/>
        <v>48000</v>
      </c>
      <c r="AD42" s="171">
        <v>332.5</v>
      </c>
      <c r="AE42" s="7">
        <f t="shared" si="43"/>
        <v>159600</v>
      </c>
      <c r="AF42" s="179">
        <f t="shared" si="2"/>
        <v>125.90950090198436</v>
      </c>
      <c r="AG42" s="179">
        <v>166.25</v>
      </c>
      <c r="AH42" s="179">
        <f t="shared" si="30"/>
        <v>59.613800360793746</v>
      </c>
      <c r="AI42" s="180">
        <f t="shared" si="3"/>
        <v>1.6094641401792991</v>
      </c>
      <c r="AJ42" s="186">
        <v>247.90859891761875</v>
      </c>
      <c r="AK42" s="180">
        <f t="shared" si="31"/>
        <v>1.5590390558036722</v>
      </c>
      <c r="AL42" s="179">
        <f t="shared" si="45"/>
        <v>127.9634395670475</v>
      </c>
      <c r="AM42" s="179">
        <f t="shared" si="33"/>
        <v>61422.450992182799</v>
      </c>
      <c r="AN42" s="191">
        <f t="shared" si="34"/>
        <v>118996.127480457</v>
      </c>
      <c r="AO42" s="171">
        <v>1170</v>
      </c>
      <c r="AP42" s="7">
        <f t="shared" si="44"/>
        <v>561600</v>
      </c>
      <c r="AQ42" s="183">
        <f t="shared" si="15"/>
        <v>963.4095009019843</v>
      </c>
      <c r="AR42" s="194"/>
      <c r="AS42" s="181">
        <f t="shared" si="42"/>
        <v>5.6633775759692631</v>
      </c>
      <c r="AT42" s="186">
        <v>247.90859891761875</v>
      </c>
      <c r="AU42" s="191">
        <f t="shared" si="35"/>
        <v>118996.127480457</v>
      </c>
      <c r="AV42" s="196">
        <v>250</v>
      </c>
      <c r="AW42" s="191">
        <f t="shared" si="36"/>
        <v>143.36380036079373</v>
      </c>
      <c r="AX42" s="191">
        <v>250</v>
      </c>
      <c r="AY42" s="191">
        <f t="shared" si="37"/>
        <v>120000</v>
      </c>
    </row>
    <row r="43" spans="1:51" x14ac:dyDescent="0.25">
      <c r="B43" s="18">
        <v>15</v>
      </c>
      <c r="C43" s="22" t="s">
        <v>82</v>
      </c>
      <c r="D43" s="16"/>
      <c r="E43" s="18" t="s">
        <v>66</v>
      </c>
      <c r="F43" s="18" t="s">
        <v>16</v>
      </c>
      <c r="G43" s="18">
        <v>8</v>
      </c>
      <c r="H43" s="26">
        <f t="shared" si="46"/>
        <v>480</v>
      </c>
      <c r="I43" s="58">
        <v>1</v>
      </c>
      <c r="J43" s="25">
        <v>303</v>
      </c>
      <c r="K43" s="25">
        <f t="shared" si="23"/>
        <v>145440</v>
      </c>
      <c r="L43" s="25">
        <v>303</v>
      </c>
      <c r="M43" s="40">
        <f t="shared" si="24"/>
        <v>145440</v>
      </c>
      <c r="N43" s="136">
        <v>750</v>
      </c>
      <c r="O43" s="85">
        <f t="shared" si="38"/>
        <v>360000</v>
      </c>
      <c r="P43" s="83">
        <v>468.93265183403491</v>
      </c>
      <c r="Q43" s="141">
        <f t="shared" si="47"/>
        <v>225087.67288033676</v>
      </c>
      <c r="R43" s="60">
        <v>669.90378833433556</v>
      </c>
      <c r="S43" s="25">
        <f t="shared" si="39"/>
        <v>321553.81840048108</v>
      </c>
      <c r="T43" s="25">
        <v>468.93265183403491</v>
      </c>
      <c r="U43" s="40">
        <f t="shared" si="48"/>
        <v>225087.67288033676</v>
      </c>
      <c r="V43" s="60">
        <v>206.59049909801564</v>
      </c>
      <c r="W43" s="25">
        <f t="shared" si="40"/>
        <v>99163.439567047506</v>
      </c>
      <c r="X43" s="25">
        <v>106.63619963920625</v>
      </c>
      <c r="Y43" s="40">
        <f t="shared" si="49"/>
        <v>51185.375826818999</v>
      </c>
      <c r="Z43" s="60">
        <v>750</v>
      </c>
      <c r="AA43" s="25">
        <f t="shared" si="41"/>
        <v>360000</v>
      </c>
      <c r="AB43" s="25">
        <v>150</v>
      </c>
      <c r="AC43" s="109">
        <f t="shared" si="29"/>
        <v>72000</v>
      </c>
      <c r="AD43" s="171">
        <v>332.5</v>
      </c>
      <c r="AE43" s="7">
        <f t="shared" si="43"/>
        <v>159600</v>
      </c>
      <c r="AF43" s="179">
        <f t="shared" si="2"/>
        <v>125.90950090198436</v>
      </c>
      <c r="AG43" s="179">
        <v>166.25</v>
      </c>
      <c r="AH43" s="179">
        <f t="shared" si="30"/>
        <v>59.613800360793746</v>
      </c>
      <c r="AI43" s="180">
        <f t="shared" si="3"/>
        <v>1.6094641401792991</v>
      </c>
      <c r="AJ43" s="186">
        <v>247.90859891761875</v>
      </c>
      <c r="AK43" s="180">
        <f t="shared" si="31"/>
        <v>1.5590390558036722</v>
      </c>
      <c r="AL43" s="179">
        <f t="shared" si="45"/>
        <v>127.9634395670475</v>
      </c>
      <c r="AM43" s="179">
        <f t="shared" si="33"/>
        <v>61422.450992182799</v>
      </c>
      <c r="AN43" s="191">
        <f t="shared" si="34"/>
        <v>118996.127480457</v>
      </c>
      <c r="AO43" s="171">
        <v>487.5</v>
      </c>
      <c r="AP43" s="7">
        <f t="shared" si="44"/>
        <v>234000</v>
      </c>
      <c r="AQ43" s="183">
        <f t="shared" si="15"/>
        <v>280.90950090198436</v>
      </c>
      <c r="AR43" s="194"/>
      <c r="AS43" s="181">
        <f t="shared" si="42"/>
        <v>2.3597406566538597</v>
      </c>
      <c r="AT43" s="186">
        <v>247.90859891761875</v>
      </c>
      <c r="AU43" s="191">
        <f t="shared" si="35"/>
        <v>118996.127480457</v>
      </c>
      <c r="AV43" s="196">
        <v>150</v>
      </c>
      <c r="AW43" s="191">
        <f t="shared" si="36"/>
        <v>43.363800360793746</v>
      </c>
      <c r="AX43" s="191">
        <v>150</v>
      </c>
      <c r="AY43" s="191">
        <f t="shared" si="37"/>
        <v>72000</v>
      </c>
    </row>
    <row r="44" spans="1:51" x14ac:dyDescent="0.25">
      <c r="B44" s="18"/>
      <c r="C44" s="13"/>
      <c r="D44" s="16"/>
      <c r="E44" s="18"/>
      <c r="F44" s="18"/>
      <c r="G44" s="18"/>
      <c r="H44" s="26"/>
      <c r="I44" s="58"/>
      <c r="J44" s="25"/>
      <c r="K44" s="25"/>
      <c r="L44" s="25"/>
      <c r="M44" s="40">
        <f t="shared" si="24"/>
        <v>0</v>
      </c>
      <c r="N44" s="137"/>
      <c r="O44" s="84"/>
      <c r="P44" s="84"/>
      <c r="Q44" s="141"/>
      <c r="R44" s="60"/>
      <c r="S44" s="25"/>
      <c r="T44" s="25"/>
      <c r="U44" s="40"/>
      <c r="V44" s="60"/>
      <c r="W44" s="25"/>
      <c r="X44" s="25"/>
      <c r="Y44" s="40"/>
      <c r="Z44" s="60"/>
      <c r="AA44" s="25"/>
      <c r="AB44" s="25"/>
      <c r="AC44" s="61"/>
      <c r="AD44" s="175"/>
      <c r="AE44" s="7">
        <f t="shared" si="43"/>
        <v>0</v>
      </c>
      <c r="AF44" s="179"/>
      <c r="AG44" s="179"/>
      <c r="AH44" s="179"/>
      <c r="AI44" s="180"/>
      <c r="AJ44" s="186"/>
      <c r="AK44" s="189"/>
      <c r="AL44" s="189"/>
      <c r="AM44" s="189"/>
      <c r="AN44" s="189"/>
      <c r="AO44" s="175"/>
      <c r="AQ44" s="183">
        <f t="shared" si="15"/>
        <v>0</v>
      </c>
      <c r="AR44" s="164"/>
      <c r="AS44" s="163"/>
      <c r="AT44" s="163"/>
      <c r="AU44" s="163"/>
      <c r="AV44" s="163"/>
      <c r="AW44" s="163"/>
      <c r="AX44" s="163"/>
      <c r="AY44" s="163"/>
    </row>
    <row r="45" spans="1:51" x14ac:dyDescent="0.25">
      <c r="B45" s="23"/>
      <c r="C45" s="272"/>
      <c r="D45" s="272"/>
      <c r="E45" s="23"/>
      <c r="F45" s="23"/>
      <c r="G45" s="23"/>
      <c r="H45" s="68"/>
      <c r="I45" s="78"/>
      <c r="J45" s="25"/>
      <c r="K45" s="25">
        <f t="shared" ref="K45:AP45" si="50">SUM(K26:K43)</f>
        <v>2607400</v>
      </c>
      <c r="L45" s="25"/>
      <c r="M45" s="25">
        <f t="shared" si="50"/>
        <v>2031628.8689116056</v>
      </c>
      <c r="N45" s="25">
        <f t="shared" si="50"/>
        <v>14315</v>
      </c>
      <c r="O45" s="25">
        <f t="shared" si="50"/>
        <v>1715420</v>
      </c>
      <c r="P45" s="25">
        <f t="shared" si="50"/>
        <v>3997.3325315694528</v>
      </c>
      <c r="Q45" s="25">
        <f t="shared" si="50"/>
        <v>1279278.5447985567</v>
      </c>
      <c r="R45" s="25">
        <f t="shared" si="50"/>
        <v>7046.9957907396265</v>
      </c>
      <c r="S45" s="25">
        <f t="shared" si="50"/>
        <v>2408184.1876127482</v>
      </c>
      <c r="T45" s="25">
        <f t="shared" si="50"/>
        <v>4129.1902585688513</v>
      </c>
      <c r="U45" s="25">
        <f t="shared" si="50"/>
        <v>1293912.2684305473</v>
      </c>
      <c r="V45" s="25">
        <f>SUM(V26:V43)</f>
        <v>1941.9506915213469</v>
      </c>
      <c r="W45" s="25">
        <f>SUM(W26:W43)</f>
        <v>547113.61876127485</v>
      </c>
      <c r="X45" s="25">
        <f t="shared" si="50"/>
        <v>1002.3802766085388</v>
      </c>
      <c r="Y45" s="25">
        <f t="shared" si="50"/>
        <v>282404.64750450989</v>
      </c>
      <c r="Z45" s="25">
        <f t="shared" si="50"/>
        <v>9782.6361996392061</v>
      </c>
      <c r="AA45" s="25">
        <f t="shared" si="50"/>
        <v>1995734.7949488875</v>
      </c>
      <c r="AB45" s="25">
        <f t="shared" si="50"/>
        <v>1870.6749248346362</v>
      </c>
      <c r="AC45" s="25">
        <f t="shared" si="50"/>
        <v>525077.28346362</v>
      </c>
      <c r="AD45" s="25"/>
      <c r="AE45" s="25">
        <f t="shared" si="50"/>
        <v>932947.5</v>
      </c>
      <c r="AF45" s="25"/>
      <c r="AG45" s="25"/>
      <c r="AH45" s="25"/>
      <c r="AI45" s="180">
        <f>AVERAGE(AI8:AI43)</f>
        <v>1.5560003367256503</v>
      </c>
      <c r="AJ45" s="186"/>
      <c r="AK45" s="186"/>
      <c r="AL45" s="186"/>
      <c r="AM45" s="186"/>
      <c r="AN45" s="191">
        <f>SUM(AN26:AN43)</f>
        <v>583638.40126277809</v>
      </c>
      <c r="AO45" s="25"/>
      <c r="AP45" s="40">
        <f t="shared" si="50"/>
        <v>1689350.25</v>
      </c>
      <c r="AQ45" s="25"/>
      <c r="AR45" s="182"/>
      <c r="AS45" s="182"/>
      <c r="AT45" s="182"/>
      <c r="AU45" s="182">
        <f>SUM(AU26:AU43)</f>
        <v>640648.00757666864</v>
      </c>
      <c r="AV45" s="182"/>
      <c r="AW45" s="182"/>
      <c r="AX45" s="182"/>
      <c r="AY45" s="182"/>
    </row>
    <row r="46" spans="1:51" x14ac:dyDescent="0.25">
      <c r="B46" s="13"/>
      <c r="C46" s="13"/>
      <c r="D46" s="13"/>
      <c r="E46" s="13"/>
      <c r="F46" s="13"/>
      <c r="G46" s="13"/>
      <c r="H46" s="38"/>
      <c r="I46" s="54"/>
      <c r="J46" s="25"/>
      <c r="K46" s="25"/>
      <c r="L46" s="25"/>
      <c r="M46" s="40">
        <f>K45+M45</f>
        <v>4639028.8689116053</v>
      </c>
      <c r="N46" s="60"/>
      <c r="O46" s="25"/>
      <c r="P46" s="25"/>
      <c r="Q46" s="40">
        <f t="shared" ref="Q46:V46" si="51">O45+Q45</f>
        <v>2994698.5447985567</v>
      </c>
      <c r="R46" s="60">
        <f t="shared" si="51"/>
        <v>11044.32832230908</v>
      </c>
      <c r="S46" s="25"/>
      <c r="T46" s="25">
        <f t="shared" si="51"/>
        <v>11176.186049308479</v>
      </c>
      <c r="U46" s="40">
        <f>S45+U45</f>
        <v>3702096.4560432956</v>
      </c>
      <c r="V46" s="143">
        <f t="shared" si="51"/>
        <v>6071.1409500901982</v>
      </c>
      <c r="W46" s="110"/>
      <c r="X46" s="110"/>
      <c r="Y46" s="144">
        <f>W45+Y45</f>
        <v>829518.26626578474</v>
      </c>
      <c r="Z46" s="60"/>
      <c r="AA46" s="25"/>
      <c r="AB46" s="25"/>
      <c r="AC46" s="61">
        <f>AA45+AC45</f>
        <v>2520812.0784125077</v>
      </c>
      <c r="AD46" s="7">
        <f>SUM(AD26:AD43)</f>
        <v>2954.5</v>
      </c>
      <c r="AE46" s="7">
        <f t="shared" ref="AE46:AP46" si="52">SUM(AE26:AE43)</f>
        <v>932947.5</v>
      </c>
      <c r="AF46" s="7">
        <f t="shared" si="52"/>
        <v>1012.5493084786531</v>
      </c>
      <c r="AG46" s="7"/>
      <c r="AH46" s="7"/>
      <c r="AI46" s="7">
        <f t="shared" si="52"/>
        <v>25.743762127915552</v>
      </c>
      <c r="AJ46" s="7">
        <v>1940.9155742633793</v>
      </c>
      <c r="AK46" s="7"/>
      <c r="AL46" s="7"/>
      <c r="AM46" s="163">
        <f>SUM(AM26:AM43)</f>
        <v>300254.03050511127</v>
      </c>
      <c r="AN46" s="7"/>
      <c r="AO46" s="7">
        <f t="shared" si="52"/>
        <v>8515</v>
      </c>
      <c r="AP46" s="7">
        <f t="shared" si="52"/>
        <v>1689350.25</v>
      </c>
      <c r="AQ46" s="163">
        <f>SUM(AQ26:AQ43)</f>
        <v>6573.0493084786531</v>
      </c>
      <c r="AR46" s="163"/>
      <c r="AS46" s="163"/>
      <c r="AT46" s="163">
        <v>2271.937071557426</v>
      </c>
      <c r="AU46" s="163"/>
      <c r="AV46" s="163"/>
      <c r="AW46" s="163"/>
      <c r="AX46" s="163"/>
      <c r="AY46" s="163">
        <f>SUM(AY26:AY43)</f>
        <v>253360</v>
      </c>
    </row>
    <row r="47" spans="1:51" ht="13" thickBot="1" x14ac:dyDescent="0.3">
      <c r="B47" s="13"/>
      <c r="C47" s="13"/>
      <c r="D47" s="13"/>
      <c r="E47" s="13"/>
      <c r="F47" s="13"/>
      <c r="G47" s="13"/>
      <c r="H47" s="38"/>
      <c r="I47" s="111"/>
      <c r="J47" s="112"/>
      <c r="K47" s="112"/>
      <c r="L47" s="112"/>
      <c r="M47" s="113"/>
      <c r="N47" s="139"/>
      <c r="O47" s="112"/>
      <c r="P47" s="112"/>
      <c r="Q47" s="113"/>
      <c r="R47" s="139"/>
      <c r="S47" s="112"/>
      <c r="T47" s="112"/>
      <c r="U47" s="113"/>
      <c r="V47" s="139"/>
      <c r="W47" s="112"/>
      <c r="X47" s="112"/>
      <c r="Y47" s="113"/>
      <c r="Z47" s="139"/>
      <c r="AA47" s="112"/>
      <c r="AB47" s="112"/>
      <c r="AC47" s="131"/>
      <c r="AE47" s="7">
        <f>AD47*G47</f>
        <v>0</v>
      </c>
    </row>
    <row r="48" spans="1:51" ht="13.5" thickBot="1" x14ac:dyDescent="0.3">
      <c r="A48" s="7" t="s">
        <v>20</v>
      </c>
      <c r="B48" s="281" t="s">
        <v>83</v>
      </c>
      <c r="C48" s="281"/>
      <c r="D48" s="281"/>
      <c r="E48" s="281"/>
      <c r="F48" s="281"/>
      <c r="G48" s="281"/>
      <c r="H48" s="281"/>
      <c r="I48" s="282"/>
      <c r="J48" s="128" t="s">
        <v>104</v>
      </c>
      <c r="K48" s="129"/>
      <c r="L48" s="130">
        <f>L19+K45+M45</f>
        <v>13298428.868911605</v>
      </c>
      <c r="M48" s="130"/>
      <c r="N48" s="130">
        <f t="shared" ref="N48:AB48" si="53">N19+M45+O45</f>
        <v>3787562.8797354177</v>
      </c>
      <c r="O48" s="130">
        <f t="shared" si="53"/>
        <v>18312.332531569453</v>
      </c>
      <c r="P48" s="130">
        <f t="shared" si="53"/>
        <v>14990224.750450991</v>
      </c>
      <c r="Q48" s="130">
        <f t="shared" si="53"/>
        <v>11044.32832230908</v>
      </c>
      <c r="R48" s="130">
        <f t="shared" si="53"/>
        <v>3705492.7143716179</v>
      </c>
      <c r="S48" s="130">
        <f t="shared" si="53"/>
        <v>11176.186049308479</v>
      </c>
      <c r="T48" s="130">
        <f t="shared" si="53"/>
        <v>12525648.073601924</v>
      </c>
      <c r="U48" s="130">
        <f t="shared" si="53"/>
        <v>6071.1409500901982</v>
      </c>
      <c r="V48" s="130">
        <f t="shared" si="53"/>
        <v>1848488.9689717381</v>
      </c>
      <c r="W48" s="130">
        <f>W19+V45+X45</f>
        <v>2944.3309681298856</v>
      </c>
      <c r="X48" s="130">
        <f t="shared" si="53"/>
        <v>4108119.8164762482</v>
      </c>
      <c r="Y48" s="130">
        <f t="shared" si="53"/>
        <v>10785.016476247745</v>
      </c>
      <c r="Z48" s="130">
        <f t="shared" si="53"/>
        <v>2320593.4532772098</v>
      </c>
      <c r="AA48" s="130">
        <f t="shared" si="53"/>
        <v>11653.311124473843</v>
      </c>
      <c r="AB48" s="130">
        <f t="shared" si="53"/>
        <v>13423478.284064941</v>
      </c>
      <c r="AC48" s="130">
        <f>AC19+AB45+AD45</f>
        <v>1870.6749248346362</v>
      </c>
      <c r="AD48" s="7"/>
      <c r="AE48" s="130">
        <f>AE45+AE19</f>
        <v>5312428.5</v>
      </c>
      <c r="AF48" s="7"/>
      <c r="AG48" s="7"/>
      <c r="AH48" s="7"/>
      <c r="AI48" s="7"/>
      <c r="AJ48" s="188">
        <v>9698.4822008418523</v>
      </c>
      <c r="AK48" s="188"/>
      <c r="AL48" s="188"/>
      <c r="AM48" s="188"/>
      <c r="AN48" s="188"/>
      <c r="AO48" s="7"/>
      <c r="AP48" s="163">
        <f>AP45+AP19</f>
        <v>9531925.25</v>
      </c>
      <c r="AQ48" s="163"/>
      <c r="AR48" s="163"/>
      <c r="AS48" s="163"/>
      <c r="AT48" s="163">
        <v>8332.9411605532168</v>
      </c>
      <c r="AU48" s="163"/>
      <c r="AV48" s="163"/>
      <c r="AW48" s="163"/>
      <c r="AX48" s="163"/>
      <c r="AY48" s="163">
        <f>AU19+AY46+AU45</f>
        <v>4478664.5680096205</v>
      </c>
    </row>
    <row r="49" spans="1:51" ht="33" customHeight="1" x14ac:dyDescent="0.25">
      <c r="A49" s="7" t="s">
        <v>24</v>
      </c>
      <c r="B49" s="283" t="s">
        <v>84</v>
      </c>
      <c r="C49" s="283"/>
      <c r="D49" s="283"/>
      <c r="E49" s="283"/>
      <c r="F49" s="283"/>
      <c r="G49" s="283"/>
      <c r="H49" s="283"/>
      <c r="I49" s="283"/>
      <c r="T49" s="76"/>
      <c r="V49" s="164">
        <f>V45+V19</f>
        <v>9405.0324714371618</v>
      </c>
      <c r="X49" s="76"/>
      <c r="Z49" s="76"/>
      <c r="AD49" s="7"/>
      <c r="AE49" s="7">
        <f>(AE48-X48)/X48%</f>
        <v>29.315325193137891</v>
      </c>
      <c r="AF49" s="7"/>
      <c r="AG49" s="7"/>
      <c r="AH49" s="7"/>
      <c r="AI49" s="195">
        <f>AM46+AN19+AN45</f>
        <v>4367760.3788514733</v>
      </c>
      <c r="AJ49" s="187"/>
      <c r="AK49" s="187">
        <f>AI49/Y51</f>
        <v>1.0632017988701052</v>
      </c>
      <c r="AL49" s="187"/>
      <c r="AM49" s="187"/>
      <c r="AN49" s="187">
        <f>AN45/W45</f>
        <v>1.0667590446463375</v>
      </c>
      <c r="AO49" s="7"/>
      <c r="AP49" s="7">
        <f>(AP48-X48)/X48%</f>
        <v>132.02646650593644</v>
      </c>
      <c r="AU49" s="187">
        <f>AU45/W45</f>
        <v>1.1709597158761391</v>
      </c>
      <c r="AV49" s="187"/>
      <c r="AW49" s="187"/>
      <c r="AX49" s="187"/>
      <c r="AY49" s="187"/>
    </row>
    <row r="50" spans="1:51" x14ac:dyDescent="0.25">
      <c r="T50" s="76"/>
      <c r="V50" s="76"/>
      <c r="X50" s="76"/>
      <c r="Z50" s="76"/>
    </row>
    <row r="51" spans="1:51" x14ac:dyDescent="0.25">
      <c r="I51" s="76"/>
      <c r="L51" s="76"/>
      <c r="N51" s="76"/>
      <c r="P51" s="76"/>
      <c r="R51" s="76"/>
      <c r="T51" s="76"/>
      <c r="V51" s="76"/>
      <c r="X51" s="76"/>
      <c r="Y51" s="164">
        <f>Y46+X19</f>
        <v>4108119.8164762482</v>
      </c>
      <c r="Z51" s="76"/>
      <c r="AB51" s="76"/>
      <c r="AE51" s="163">
        <f>AE45+AE19</f>
        <v>5312428.5</v>
      </c>
      <c r="AY51" s="197">
        <f>AY48/Y51</f>
        <v>1.0901981363949624</v>
      </c>
    </row>
    <row r="52" spans="1:51" ht="14.5" x14ac:dyDescent="0.25">
      <c r="B52" s="119" t="s">
        <v>132</v>
      </c>
      <c r="C52" s="261" t="s">
        <v>120</v>
      </c>
      <c r="D52" s="261"/>
      <c r="E52" s="261" t="s">
        <v>130</v>
      </c>
      <c r="F52" s="261"/>
      <c r="G52" s="122" t="s">
        <v>131</v>
      </c>
      <c r="I52" s="76"/>
      <c r="L52" s="76"/>
      <c r="N52" s="76"/>
      <c r="P52" s="76"/>
      <c r="R52" s="76"/>
      <c r="T52" s="76"/>
      <c r="V52" s="76"/>
      <c r="X52" s="76"/>
      <c r="Z52" s="76"/>
      <c r="AB52" s="76"/>
    </row>
    <row r="53" spans="1:51" ht="14.5" x14ac:dyDescent="0.25">
      <c r="B53" s="120" t="s">
        <v>121</v>
      </c>
      <c r="C53" s="261" t="s">
        <v>129</v>
      </c>
      <c r="D53" s="261"/>
      <c r="E53" s="261" t="s">
        <v>122</v>
      </c>
      <c r="F53" s="261"/>
      <c r="G53" s="122" t="s">
        <v>128</v>
      </c>
      <c r="I53" s="76"/>
      <c r="L53" s="76"/>
      <c r="N53" s="76"/>
      <c r="P53" s="76"/>
      <c r="R53" s="76"/>
      <c r="T53" s="76"/>
      <c r="V53" s="76"/>
      <c r="X53" s="76"/>
      <c r="Z53" s="76"/>
      <c r="AB53" s="76"/>
      <c r="AK53" s="198">
        <f>0.25*AI49</f>
        <v>1091940.0947128683</v>
      </c>
      <c r="AY53" s="195">
        <f>AY48*0.2</f>
        <v>895732.9136019242</v>
      </c>
    </row>
    <row r="54" spans="1:51" ht="14.5" x14ac:dyDescent="0.25">
      <c r="B54" s="121" t="s">
        <v>123</v>
      </c>
      <c r="C54" s="261"/>
      <c r="D54" s="261"/>
      <c r="E54" s="261"/>
      <c r="F54" s="261"/>
      <c r="G54" s="123"/>
      <c r="I54" s="76"/>
      <c r="L54" s="76"/>
      <c r="N54" s="76"/>
      <c r="P54" s="76"/>
      <c r="R54" s="76"/>
      <c r="T54" s="76"/>
      <c r="V54" s="76"/>
      <c r="X54" s="76"/>
      <c r="Z54" s="76"/>
      <c r="AB54" s="76"/>
    </row>
    <row r="55" spans="1:51" ht="14.5" x14ac:dyDescent="0.25">
      <c r="B55" s="121" t="s">
        <v>124</v>
      </c>
      <c r="C55" s="261"/>
      <c r="D55" s="261"/>
      <c r="E55" s="261"/>
      <c r="F55" s="261"/>
      <c r="G55" s="123"/>
      <c r="I55" s="76"/>
      <c r="L55" s="76"/>
      <c r="N55" s="76"/>
      <c r="P55" s="76"/>
      <c r="R55" s="76"/>
      <c r="T55" s="76"/>
      <c r="V55" s="76"/>
      <c r="X55" s="76"/>
      <c r="Z55" s="76"/>
      <c r="AB55" s="76"/>
      <c r="AY55" s="195">
        <f>AY48*0.15</f>
        <v>671799.68520144303</v>
      </c>
    </row>
    <row r="56" spans="1:51" x14ac:dyDescent="0.25">
      <c r="I56" s="76"/>
      <c r="L56" s="76"/>
      <c r="N56" s="76"/>
      <c r="P56" s="76"/>
      <c r="R56" s="76"/>
      <c r="T56" s="76"/>
      <c r="V56" s="76"/>
      <c r="X56" s="76"/>
      <c r="Z56" s="76"/>
      <c r="AB56" s="76"/>
    </row>
    <row r="57" spans="1:51" x14ac:dyDescent="0.25">
      <c r="I57" s="76"/>
      <c r="L57" s="76"/>
      <c r="N57" s="76"/>
      <c r="P57" s="76"/>
      <c r="R57" s="76"/>
      <c r="T57" s="76"/>
      <c r="V57" s="76"/>
      <c r="X57" s="76"/>
      <c r="Z57" s="76"/>
      <c r="AB57" s="76"/>
    </row>
    <row r="58" spans="1:51" x14ac:dyDescent="0.25">
      <c r="I58" s="76"/>
      <c r="L58" s="76"/>
      <c r="N58" s="76"/>
      <c r="P58" s="76"/>
      <c r="R58" s="76"/>
      <c r="T58" s="76"/>
      <c r="V58" s="76"/>
      <c r="X58" s="76"/>
      <c r="Z58" s="76"/>
      <c r="AB58" s="76"/>
    </row>
    <row r="59" spans="1:51" x14ac:dyDescent="0.25">
      <c r="I59" s="76"/>
      <c r="L59" s="76"/>
      <c r="N59" s="76"/>
      <c r="P59" s="76"/>
      <c r="R59" s="76"/>
      <c r="T59" s="76"/>
      <c r="V59" s="76"/>
      <c r="X59" s="76"/>
      <c r="Z59" s="76"/>
      <c r="AB59" s="76"/>
    </row>
    <row r="60" spans="1:51" x14ac:dyDescent="0.25">
      <c r="I60" s="76"/>
      <c r="L60" s="76"/>
      <c r="N60" s="76"/>
      <c r="P60" s="76"/>
      <c r="R60" s="76"/>
      <c r="T60" s="76"/>
      <c r="V60" s="76"/>
      <c r="X60" s="76"/>
      <c r="Z60" s="76"/>
      <c r="AB60" s="76"/>
    </row>
    <row r="61" spans="1:51" x14ac:dyDescent="0.25">
      <c r="I61" s="76"/>
      <c r="L61" s="76"/>
      <c r="N61" s="76"/>
      <c r="P61" s="76"/>
      <c r="R61" s="76"/>
      <c r="T61" s="76"/>
      <c r="V61" s="76"/>
      <c r="X61" s="76"/>
      <c r="Z61" s="76"/>
      <c r="AB61" s="76"/>
    </row>
    <row r="62" spans="1:51" x14ac:dyDescent="0.25">
      <c r="I62" s="76"/>
      <c r="L62" s="76"/>
      <c r="N62" s="76"/>
      <c r="P62" s="76"/>
      <c r="R62" s="76"/>
      <c r="T62" s="76"/>
      <c r="V62" s="76"/>
      <c r="X62" s="76"/>
      <c r="Z62" s="76"/>
      <c r="AB62" s="76"/>
    </row>
    <row r="63" spans="1:51" x14ac:dyDescent="0.25">
      <c r="I63" s="76"/>
      <c r="L63" s="76"/>
      <c r="N63" s="76"/>
      <c r="P63" s="76"/>
      <c r="R63" s="76"/>
      <c r="T63" s="76"/>
      <c r="V63" s="76"/>
      <c r="X63" s="76"/>
      <c r="Z63" s="76"/>
      <c r="AB63" s="76"/>
    </row>
    <row r="64" spans="1:51" x14ac:dyDescent="0.25">
      <c r="I64" s="76"/>
      <c r="L64" s="76"/>
      <c r="N64" s="76"/>
      <c r="P64" s="76"/>
      <c r="R64" s="76"/>
      <c r="T64" s="76"/>
      <c r="V64" s="76"/>
      <c r="X64" s="76"/>
      <c r="Z64" s="76"/>
      <c r="AB64" s="76"/>
    </row>
    <row r="65" spans="20:26" x14ac:dyDescent="0.25">
      <c r="T65" s="76"/>
      <c r="V65" s="76"/>
      <c r="X65" s="76"/>
      <c r="Z65" s="76"/>
    </row>
    <row r="66" spans="20:26" x14ac:dyDescent="0.25">
      <c r="T66" s="76"/>
      <c r="V66" s="76"/>
      <c r="X66" s="76"/>
      <c r="Z66" s="76"/>
    </row>
    <row r="67" spans="20:26" x14ac:dyDescent="0.25">
      <c r="T67" s="76"/>
      <c r="V67" s="76"/>
      <c r="X67" s="76"/>
      <c r="Z67" s="76"/>
    </row>
    <row r="68" spans="20:26" x14ac:dyDescent="0.25">
      <c r="T68" s="76"/>
      <c r="V68" s="76"/>
      <c r="X68" s="76"/>
      <c r="Z68" s="76"/>
    </row>
    <row r="69" spans="20:26" x14ac:dyDescent="0.25">
      <c r="T69" s="76"/>
      <c r="V69" s="76"/>
      <c r="X69" s="76"/>
      <c r="Z69" s="76"/>
    </row>
    <row r="70" spans="20:26" x14ac:dyDescent="0.25">
      <c r="T70" s="76"/>
      <c r="V70" s="76"/>
      <c r="X70" s="76"/>
      <c r="Z70" s="76"/>
    </row>
    <row r="71" spans="20:26" x14ac:dyDescent="0.25">
      <c r="T71" s="76"/>
      <c r="V71" s="76"/>
      <c r="X71" s="76"/>
      <c r="Z71" s="76"/>
    </row>
    <row r="72" spans="20:26" x14ac:dyDescent="0.25">
      <c r="T72" s="76"/>
      <c r="V72" s="76"/>
      <c r="X72" s="76"/>
      <c r="Z72" s="76"/>
    </row>
    <row r="73" spans="20:26" x14ac:dyDescent="0.25">
      <c r="T73" s="76"/>
      <c r="V73" s="76"/>
      <c r="X73" s="76"/>
      <c r="Z73" s="76"/>
    </row>
    <row r="74" spans="20:26" x14ac:dyDescent="0.25">
      <c r="T74" s="76"/>
      <c r="V74" s="76"/>
      <c r="X74" s="76"/>
      <c r="Z74" s="76"/>
    </row>
    <row r="75" spans="20:26" x14ac:dyDescent="0.25">
      <c r="T75" s="76"/>
      <c r="V75" s="76"/>
      <c r="X75" s="76"/>
      <c r="Z75" s="76"/>
    </row>
    <row r="76" spans="20:26" x14ac:dyDescent="0.25">
      <c r="T76" s="76"/>
      <c r="V76" s="76"/>
      <c r="X76" s="76"/>
      <c r="Z76" s="76"/>
    </row>
    <row r="77" spans="20:26" x14ac:dyDescent="0.25">
      <c r="T77" s="76"/>
      <c r="V77" s="76"/>
      <c r="X77" s="76"/>
      <c r="Z77" s="76"/>
    </row>
    <row r="78" spans="20:26" x14ac:dyDescent="0.25">
      <c r="T78" s="76"/>
      <c r="V78" s="76"/>
      <c r="X78" s="76"/>
      <c r="Z78" s="76"/>
    </row>
    <row r="79" spans="20:26" x14ac:dyDescent="0.25">
      <c r="T79" s="76"/>
      <c r="V79" s="76"/>
      <c r="X79" s="76"/>
      <c r="Z79" s="76"/>
    </row>
    <row r="80" spans="20:26" x14ac:dyDescent="0.25">
      <c r="T80" s="76"/>
      <c r="V80" s="76"/>
      <c r="X80" s="76"/>
      <c r="Z80" s="76"/>
    </row>
    <row r="81" spans="20:26" x14ac:dyDescent="0.25">
      <c r="T81" s="76"/>
      <c r="V81" s="76"/>
      <c r="X81" s="76"/>
      <c r="Z81" s="76"/>
    </row>
    <row r="82" spans="20:26" x14ac:dyDescent="0.25">
      <c r="T82" s="76"/>
      <c r="V82" s="76"/>
      <c r="X82" s="76"/>
      <c r="Z82" s="76"/>
    </row>
    <row r="83" spans="20:26" x14ac:dyDescent="0.25">
      <c r="T83" s="76"/>
      <c r="V83" s="76"/>
      <c r="X83" s="76"/>
      <c r="Z83" s="76"/>
    </row>
    <row r="84" spans="20:26" x14ac:dyDescent="0.25">
      <c r="T84" s="76"/>
      <c r="V84" s="76"/>
      <c r="X84" s="76"/>
      <c r="Z84" s="76"/>
    </row>
    <row r="85" spans="20:26" x14ac:dyDescent="0.25">
      <c r="T85" s="76"/>
      <c r="V85" s="76"/>
      <c r="X85" s="76"/>
      <c r="Z85" s="76"/>
    </row>
    <row r="86" spans="20:26" x14ac:dyDescent="0.25">
      <c r="T86" s="76"/>
      <c r="V86" s="76"/>
      <c r="X86" s="76"/>
      <c r="Z86" s="76"/>
    </row>
    <row r="87" spans="20:26" x14ac:dyDescent="0.25">
      <c r="T87" s="76"/>
      <c r="V87" s="76"/>
      <c r="X87" s="76"/>
      <c r="Z87" s="76"/>
    </row>
    <row r="88" spans="20:26" x14ac:dyDescent="0.25">
      <c r="T88" s="76"/>
      <c r="V88" s="76"/>
      <c r="X88" s="76"/>
      <c r="Z88" s="76"/>
    </row>
    <row r="89" spans="20:26" x14ac:dyDescent="0.25">
      <c r="T89" s="76"/>
      <c r="V89" s="76"/>
      <c r="X89" s="76"/>
      <c r="Z89" s="76"/>
    </row>
    <row r="90" spans="20:26" x14ac:dyDescent="0.25">
      <c r="T90" s="76"/>
      <c r="V90" s="76"/>
      <c r="X90" s="76"/>
      <c r="Z90" s="76"/>
    </row>
    <row r="91" spans="20:26" x14ac:dyDescent="0.25">
      <c r="T91" s="76"/>
      <c r="V91" s="76"/>
      <c r="X91" s="76"/>
      <c r="Z91" s="76"/>
    </row>
    <row r="92" spans="20:26" x14ac:dyDescent="0.25">
      <c r="T92" s="76"/>
      <c r="V92" s="76"/>
      <c r="X92" s="76"/>
      <c r="Z92" s="76"/>
    </row>
    <row r="93" spans="20:26" x14ac:dyDescent="0.25">
      <c r="T93" s="76"/>
      <c r="V93" s="76"/>
      <c r="X93" s="76"/>
      <c r="Z93" s="76"/>
    </row>
    <row r="94" spans="20:26" x14ac:dyDescent="0.25">
      <c r="T94" s="76"/>
      <c r="V94" s="76"/>
      <c r="X94" s="76"/>
      <c r="Z94" s="76"/>
    </row>
    <row r="95" spans="20:26" x14ac:dyDescent="0.25">
      <c r="T95" s="76"/>
      <c r="V95" s="76"/>
      <c r="X95" s="76"/>
      <c r="Z95" s="76"/>
    </row>
    <row r="96" spans="20:26" x14ac:dyDescent="0.25">
      <c r="T96" s="76"/>
      <c r="V96" s="76"/>
      <c r="X96" s="76"/>
      <c r="Z96" s="76"/>
    </row>
    <row r="97" spans="20:26" x14ac:dyDescent="0.25">
      <c r="T97" s="76"/>
      <c r="V97" s="76"/>
      <c r="X97" s="76"/>
      <c r="Z97" s="76"/>
    </row>
    <row r="98" spans="20:26" x14ac:dyDescent="0.25">
      <c r="T98" s="76"/>
      <c r="V98" s="76"/>
      <c r="X98" s="76"/>
      <c r="Z98" s="76"/>
    </row>
    <row r="99" spans="20:26" x14ac:dyDescent="0.25">
      <c r="T99" s="76"/>
      <c r="V99" s="76"/>
      <c r="X99" s="76"/>
      <c r="Z99" s="76"/>
    </row>
    <row r="100" spans="20:26" x14ac:dyDescent="0.25">
      <c r="T100" s="76"/>
      <c r="V100" s="76"/>
      <c r="X100" s="76"/>
      <c r="Z100" s="76"/>
    </row>
    <row r="101" spans="20:26" x14ac:dyDescent="0.25">
      <c r="T101" s="76"/>
      <c r="V101" s="76"/>
      <c r="X101" s="76"/>
      <c r="Z101" s="76"/>
    </row>
    <row r="102" spans="20:26" x14ac:dyDescent="0.25">
      <c r="T102" s="76"/>
      <c r="V102" s="76"/>
      <c r="X102" s="76"/>
      <c r="Z102" s="76"/>
    </row>
    <row r="103" spans="20:26" x14ac:dyDescent="0.25">
      <c r="T103" s="76"/>
      <c r="V103" s="76"/>
      <c r="X103" s="76"/>
      <c r="Z103" s="76"/>
    </row>
    <row r="104" spans="20:26" x14ac:dyDescent="0.25">
      <c r="T104" s="76"/>
      <c r="V104" s="76"/>
      <c r="X104" s="76"/>
      <c r="Z104" s="76"/>
    </row>
    <row r="105" spans="20:26" x14ac:dyDescent="0.25">
      <c r="T105" s="76"/>
      <c r="V105" s="76"/>
      <c r="X105" s="76"/>
      <c r="Z105" s="76"/>
    </row>
    <row r="106" spans="20:26" x14ac:dyDescent="0.25">
      <c r="T106" s="76"/>
      <c r="V106" s="76"/>
      <c r="X106" s="76"/>
      <c r="Z106" s="76"/>
    </row>
    <row r="107" spans="20:26" x14ac:dyDescent="0.25">
      <c r="T107" s="76"/>
      <c r="V107" s="76"/>
      <c r="X107" s="76"/>
      <c r="Z107" s="76"/>
    </row>
    <row r="108" spans="20:26" x14ac:dyDescent="0.25">
      <c r="T108" s="76"/>
      <c r="V108" s="76"/>
      <c r="X108" s="76"/>
      <c r="Z108" s="76"/>
    </row>
    <row r="109" spans="20:26" x14ac:dyDescent="0.25">
      <c r="T109" s="76"/>
      <c r="V109" s="76"/>
      <c r="X109" s="76"/>
      <c r="Z109" s="76"/>
    </row>
    <row r="110" spans="20:26" x14ac:dyDescent="0.25">
      <c r="T110" s="76"/>
      <c r="V110" s="76"/>
      <c r="X110" s="76"/>
      <c r="Z110" s="76"/>
    </row>
    <row r="111" spans="20:26" x14ac:dyDescent="0.25">
      <c r="T111" s="76"/>
      <c r="V111" s="76"/>
      <c r="X111" s="76"/>
      <c r="Z111" s="76"/>
    </row>
    <row r="112" spans="20:26" x14ac:dyDescent="0.25">
      <c r="T112" s="76"/>
      <c r="V112" s="76"/>
      <c r="X112" s="76"/>
      <c r="Z112" s="76"/>
    </row>
    <row r="113" spans="20:26" x14ac:dyDescent="0.25">
      <c r="T113" s="76"/>
      <c r="V113" s="76"/>
      <c r="X113" s="76"/>
      <c r="Z113" s="76"/>
    </row>
    <row r="114" spans="20:26" x14ac:dyDescent="0.25">
      <c r="T114" s="76"/>
      <c r="V114" s="76"/>
      <c r="X114" s="76"/>
      <c r="Z114" s="76"/>
    </row>
    <row r="115" spans="20:26" x14ac:dyDescent="0.25">
      <c r="T115" s="76"/>
      <c r="V115" s="76"/>
      <c r="X115" s="76"/>
      <c r="Z115" s="76"/>
    </row>
    <row r="116" spans="20:26" x14ac:dyDescent="0.25">
      <c r="T116" s="76"/>
      <c r="V116" s="76"/>
      <c r="X116" s="76"/>
      <c r="Z116" s="76"/>
    </row>
    <row r="117" spans="20:26" x14ac:dyDescent="0.25">
      <c r="T117" s="76"/>
      <c r="V117" s="76"/>
      <c r="X117" s="76"/>
      <c r="Z117" s="76"/>
    </row>
    <row r="118" spans="20:26" x14ac:dyDescent="0.25">
      <c r="T118" s="76"/>
      <c r="V118" s="76"/>
      <c r="X118" s="76"/>
      <c r="Z118" s="76"/>
    </row>
    <row r="119" spans="20:26" x14ac:dyDescent="0.25">
      <c r="T119" s="76"/>
      <c r="V119" s="76"/>
      <c r="X119" s="76"/>
      <c r="Z119" s="76"/>
    </row>
    <row r="120" spans="20:26" x14ac:dyDescent="0.25">
      <c r="T120" s="76"/>
      <c r="V120" s="76"/>
      <c r="X120" s="76"/>
      <c r="Z120" s="76"/>
    </row>
    <row r="121" spans="20:26" x14ac:dyDescent="0.25">
      <c r="T121" s="76"/>
      <c r="V121" s="76"/>
      <c r="X121" s="76"/>
      <c r="Z121" s="76"/>
    </row>
    <row r="122" spans="20:26" x14ac:dyDescent="0.25">
      <c r="T122" s="76"/>
      <c r="V122" s="76"/>
      <c r="X122" s="76"/>
      <c r="Z122" s="76"/>
    </row>
    <row r="123" spans="20:26" x14ac:dyDescent="0.25">
      <c r="T123" s="76"/>
      <c r="V123" s="76"/>
      <c r="X123" s="76"/>
      <c r="Z123" s="76"/>
    </row>
    <row r="124" spans="20:26" x14ac:dyDescent="0.25">
      <c r="T124" s="76"/>
      <c r="V124" s="76"/>
      <c r="X124" s="76"/>
      <c r="Z124" s="76"/>
    </row>
    <row r="125" spans="20:26" x14ac:dyDescent="0.25">
      <c r="T125" s="76"/>
      <c r="V125" s="76"/>
      <c r="X125" s="76"/>
      <c r="Z125" s="76"/>
    </row>
    <row r="126" spans="20:26" x14ac:dyDescent="0.25">
      <c r="T126" s="76"/>
      <c r="V126" s="76"/>
      <c r="X126" s="76"/>
      <c r="Z126" s="76"/>
    </row>
    <row r="127" spans="20:26" x14ac:dyDescent="0.25">
      <c r="T127" s="76"/>
      <c r="V127" s="76"/>
      <c r="X127" s="76"/>
      <c r="Z127" s="76"/>
    </row>
    <row r="128" spans="20:26" x14ac:dyDescent="0.25">
      <c r="T128" s="76"/>
      <c r="V128" s="76"/>
      <c r="X128" s="76"/>
      <c r="Z128" s="76"/>
    </row>
    <row r="129" spans="20:26" x14ac:dyDescent="0.25">
      <c r="T129" s="76"/>
      <c r="V129" s="76"/>
      <c r="X129" s="76"/>
      <c r="Z129" s="76"/>
    </row>
    <row r="130" spans="20:26" x14ac:dyDescent="0.25">
      <c r="T130" s="76"/>
      <c r="V130" s="76"/>
      <c r="X130" s="76"/>
      <c r="Z130" s="76"/>
    </row>
    <row r="131" spans="20:26" x14ac:dyDescent="0.25">
      <c r="T131" s="76"/>
      <c r="V131" s="76"/>
      <c r="X131" s="76"/>
      <c r="Z131" s="76"/>
    </row>
    <row r="132" spans="20:26" x14ac:dyDescent="0.25">
      <c r="T132" s="76"/>
      <c r="V132" s="76"/>
      <c r="X132" s="76"/>
      <c r="Z132" s="76"/>
    </row>
    <row r="133" spans="20:26" x14ac:dyDescent="0.25">
      <c r="T133" s="76"/>
      <c r="V133" s="76"/>
      <c r="X133" s="76"/>
      <c r="Z133" s="76"/>
    </row>
    <row r="134" spans="20:26" x14ac:dyDescent="0.25">
      <c r="T134" s="76"/>
      <c r="V134" s="76"/>
      <c r="X134" s="76"/>
      <c r="Z134" s="76"/>
    </row>
    <row r="135" spans="20:26" x14ac:dyDescent="0.25">
      <c r="T135" s="76"/>
      <c r="V135" s="76"/>
      <c r="X135" s="76"/>
      <c r="Z135" s="76"/>
    </row>
    <row r="136" spans="20:26" x14ac:dyDescent="0.25">
      <c r="T136" s="76"/>
      <c r="V136" s="76"/>
      <c r="X136" s="76"/>
      <c r="Z136" s="76"/>
    </row>
    <row r="137" spans="20:26" x14ac:dyDescent="0.25">
      <c r="T137" s="76"/>
      <c r="V137" s="76"/>
      <c r="X137" s="76"/>
      <c r="Z137" s="76"/>
    </row>
    <row r="138" spans="20:26" x14ac:dyDescent="0.25">
      <c r="T138" s="76"/>
      <c r="V138" s="76"/>
      <c r="X138" s="76"/>
      <c r="Z138" s="76"/>
    </row>
    <row r="139" spans="20:26" x14ac:dyDescent="0.25">
      <c r="T139" s="76"/>
      <c r="V139" s="76"/>
      <c r="X139" s="76"/>
      <c r="Z139" s="76"/>
    </row>
    <row r="140" spans="20:26" x14ac:dyDescent="0.25">
      <c r="T140" s="76"/>
      <c r="V140" s="76"/>
      <c r="X140" s="76"/>
      <c r="Z140" s="76"/>
    </row>
    <row r="141" spans="20:26" x14ac:dyDescent="0.25">
      <c r="T141" s="76"/>
      <c r="V141" s="76"/>
      <c r="X141" s="76"/>
      <c r="Z141" s="76"/>
    </row>
    <row r="142" spans="20:26" x14ac:dyDescent="0.25">
      <c r="T142" s="76"/>
      <c r="V142" s="76"/>
      <c r="X142" s="76"/>
      <c r="Z142" s="76"/>
    </row>
    <row r="143" spans="20:26" x14ac:dyDescent="0.25">
      <c r="T143" s="76"/>
      <c r="V143" s="76"/>
      <c r="X143" s="76"/>
      <c r="Z143" s="76"/>
    </row>
    <row r="144" spans="20:26" x14ac:dyDescent="0.25">
      <c r="T144" s="76"/>
      <c r="V144" s="76"/>
      <c r="X144" s="76"/>
      <c r="Z144" s="76"/>
    </row>
    <row r="145" spans="20:26" x14ac:dyDescent="0.25">
      <c r="T145" s="76"/>
      <c r="V145" s="76"/>
      <c r="X145" s="76"/>
      <c r="Z145" s="76"/>
    </row>
    <row r="146" spans="20:26" x14ac:dyDescent="0.25">
      <c r="T146" s="76"/>
      <c r="V146" s="76"/>
      <c r="X146" s="76"/>
      <c r="Z146" s="76"/>
    </row>
    <row r="147" spans="20:26" x14ac:dyDescent="0.25">
      <c r="T147" s="76"/>
      <c r="V147" s="76"/>
      <c r="X147" s="76"/>
      <c r="Z147" s="76"/>
    </row>
    <row r="148" spans="20:26" x14ac:dyDescent="0.25">
      <c r="T148" s="76"/>
      <c r="V148" s="76"/>
      <c r="X148" s="76"/>
      <c r="Z148" s="76"/>
    </row>
    <row r="149" spans="20:26" x14ac:dyDescent="0.25">
      <c r="T149" s="76"/>
      <c r="V149" s="76"/>
      <c r="X149" s="76"/>
      <c r="Z149" s="76"/>
    </row>
    <row r="150" spans="20:26" x14ac:dyDescent="0.25">
      <c r="T150" s="76"/>
      <c r="V150" s="76"/>
      <c r="X150" s="76"/>
      <c r="Z150" s="76"/>
    </row>
    <row r="151" spans="20:26" x14ac:dyDescent="0.25">
      <c r="T151" s="76"/>
      <c r="V151" s="76"/>
      <c r="X151" s="76"/>
      <c r="Z151" s="76"/>
    </row>
    <row r="152" spans="20:26" x14ac:dyDescent="0.25">
      <c r="T152" s="76"/>
      <c r="V152" s="76"/>
      <c r="X152" s="76"/>
      <c r="Z152" s="76"/>
    </row>
    <row r="153" spans="20:26" x14ac:dyDescent="0.25">
      <c r="T153" s="76"/>
      <c r="V153" s="76"/>
      <c r="X153" s="76"/>
      <c r="Z153" s="76"/>
    </row>
    <row r="154" spans="20:26" x14ac:dyDescent="0.25">
      <c r="T154" s="76"/>
      <c r="V154" s="76"/>
      <c r="X154" s="76"/>
      <c r="Z154" s="76"/>
    </row>
    <row r="155" spans="20:26" x14ac:dyDescent="0.25">
      <c r="T155" s="76"/>
      <c r="V155" s="76"/>
      <c r="X155" s="76"/>
      <c r="Z155" s="76"/>
    </row>
    <row r="156" spans="20:26" x14ac:dyDescent="0.25">
      <c r="T156" s="76"/>
      <c r="V156" s="76"/>
      <c r="X156" s="76"/>
      <c r="Z156" s="76"/>
    </row>
    <row r="157" spans="20:26" x14ac:dyDescent="0.25">
      <c r="T157" s="76"/>
      <c r="V157" s="76"/>
      <c r="X157" s="76"/>
      <c r="Z157" s="76"/>
    </row>
    <row r="158" spans="20:26" x14ac:dyDescent="0.25">
      <c r="T158" s="76"/>
      <c r="V158" s="76"/>
      <c r="X158" s="76"/>
      <c r="Z158" s="76"/>
    </row>
    <row r="159" spans="20:26" x14ac:dyDescent="0.25">
      <c r="T159" s="76"/>
      <c r="V159" s="76"/>
      <c r="X159" s="76"/>
      <c r="Z159" s="76"/>
    </row>
    <row r="160" spans="20:26" x14ac:dyDescent="0.25">
      <c r="T160" s="76"/>
      <c r="V160" s="76"/>
      <c r="X160" s="76"/>
      <c r="Z160" s="76"/>
    </row>
    <row r="161" spans="20:26" x14ac:dyDescent="0.25">
      <c r="T161" s="76"/>
      <c r="V161" s="76"/>
      <c r="X161" s="76"/>
      <c r="Z161" s="76"/>
    </row>
    <row r="162" spans="20:26" x14ac:dyDescent="0.25">
      <c r="T162" s="76"/>
      <c r="V162" s="76"/>
      <c r="X162" s="76"/>
      <c r="Z162" s="76"/>
    </row>
    <row r="163" spans="20:26" x14ac:dyDescent="0.25">
      <c r="T163" s="76"/>
      <c r="V163" s="76"/>
      <c r="X163" s="76"/>
      <c r="Z163" s="76"/>
    </row>
    <row r="164" spans="20:26" x14ac:dyDescent="0.25">
      <c r="T164" s="76"/>
      <c r="V164" s="76"/>
      <c r="X164" s="76"/>
      <c r="Z164" s="76"/>
    </row>
    <row r="165" spans="20:26" x14ac:dyDescent="0.25">
      <c r="T165" s="76"/>
      <c r="V165" s="76"/>
      <c r="X165" s="76"/>
      <c r="Z165" s="76"/>
    </row>
    <row r="166" spans="20:26" x14ac:dyDescent="0.25">
      <c r="T166" s="76"/>
      <c r="V166" s="76"/>
      <c r="X166" s="76"/>
      <c r="Z166" s="76"/>
    </row>
    <row r="167" spans="20:26" x14ac:dyDescent="0.25">
      <c r="T167" s="76"/>
      <c r="V167" s="76"/>
      <c r="X167" s="76"/>
      <c r="Z167" s="76"/>
    </row>
    <row r="168" spans="20:26" x14ac:dyDescent="0.25">
      <c r="T168" s="76"/>
      <c r="V168" s="76"/>
      <c r="X168" s="76"/>
      <c r="Z168" s="76"/>
    </row>
    <row r="169" spans="20:26" x14ac:dyDescent="0.25">
      <c r="T169" s="76"/>
      <c r="V169" s="76"/>
      <c r="X169" s="76"/>
      <c r="Z169" s="76"/>
    </row>
    <row r="170" spans="20:26" x14ac:dyDescent="0.25">
      <c r="T170" s="76"/>
      <c r="V170" s="76"/>
      <c r="X170" s="76"/>
      <c r="Z170" s="76"/>
    </row>
    <row r="171" spans="20:26" x14ac:dyDescent="0.25">
      <c r="T171" s="76"/>
      <c r="V171" s="76"/>
      <c r="X171" s="76"/>
      <c r="Z171" s="76"/>
    </row>
    <row r="172" spans="20:26" x14ac:dyDescent="0.25">
      <c r="T172" s="76"/>
      <c r="V172" s="76"/>
      <c r="X172" s="76"/>
      <c r="Z172" s="76"/>
    </row>
    <row r="173" spans="20:26" x14ac:dyDescent="0.25">
      <c r="T173" s="76"/>
      <c r="V173" s="76"/>
      <c r="X173" s="76"/>
      <c r="Z173" s="76"/>
    </row>
    <row r="174" spans="20:26" x14ac:dyDescent="0.25">
      <c r="T174" s="76"/>
      <c r="V174" s="76"/>
      <c r="X174" s="76"/>
      <c r="Z174" s="76"/>
    </row>
    <row r="175" spans="20:26" x14ac:dyDescent="0.25">
      <c r="T175" s="76"/>
      <c r="V175" s="76"/>
      <c r="X175" s="76"/>
      <c r="Z175" s="76"/>
    </row>
    <row r="176" spans="20:26" x14ac:dyDescent="0.25">
      <c r="T176" s="76"/>
      <c r="V176" s="76"/>
      <c r="X176" s="76"/>
      <c r="Z176" s="76"/>
    </row>
    <row r="177" spans="20:26" x14ac:dyDescent="0.25">
      <c r="T177" s="76"/>
      <c r="V177" s="76"/>
      <c r="X177" s="76"/>
      <c r="Z177" s="76"/>
    </row>
    <row r="178" spans="20:26" x14ac:dyDescent="0.25">
      <c r="T178" s="76"/>
      <c r="V178" s="76"/>
      <c r="X178" s="76"/>
      <c r="Z178" s="76"/>
    </row>
    <row r="179" spans="20:26" x14ac:dyDescent="0.25">
      <c r="T179" s="76"/>
      <c r="V179" s="76"/>
      <c r="X179" s="76"/>
      <c r="Z179" s="76"/>
    </row>
    <row r="180" spans="20:26" x14ac:dyDescent="0.25">
      <c r="T180" s="76"/>
      <c r="V180" s="76"/>
      <c r="X180" s="76"/>
      <c r="Z180" s="76"/>
    </row>
    <row r="181" spans="20:26" x14ac:dyDescent="0.25">
      <c r="T181" s="76"/>
      <c r="V181" s="76"/>
      <c r="X181" s="76"/>
      <c r="Z181" s="76"/>
    </row>
    <row r="182" spans="20:26" x14ac:dyDescent="0.25">
      <c r="T182" s="76"/>
      <c r="V182" s="76"/>
      <c r="X182" s="76"/>
      <c r="Z182" s="76"/>
    </row>
    <row r="183" spans="20:26" x14ac:dyDescent="0.25">
      <c r="T183" s="76"/>
      <c r="V183" s="76"/>
      <c r="X183" s="76"/>
      <c r="Z183" s="76"/>
    </row>
    <row r="184" spans="20:26" x14ac:dyDescent="0.25">
      <c r="T184" s="76"/>
      <c r="V184" s="76"/>
      <c r="X184" s="76"/>
      <c r="Z184" s="76"/>
    </row>
    <row r="185" spans="20:26" x14ac:dyDescent="0.25">
      <c r="T185" s="76"/>
      <c r="V185" s="76"/>
      <c r="X185" s="76"/>
      <c r="Z185" s="76"/>
    </row>
    <row r="186" spans="20:26" x14ac:dyDescent="0.25">
      <c r="T186" s="76"/>
      <c r="V186" s="76"/>
      <c r="X186" s="76"/>
      <c r="Z186" s="76"/>
    </row>
    <row r="187" spans="20:26" x14ac:dyDescent="0.25">
      <c r="T187" s="76"/>
      <c r="V187" s="76"/>
      <c r="X187" s="76"/>
      <c r="Z187" s="76"/>
    </row>
    <row r="188" spans="20:26" x14ac:dyDescent="0.25">
      <c r="T188" s="76"/>
      <c r="V188" s="76"/>
      <c r="X188" s="76"/>
      <c r="Z188" s="76"/>
    </row>
    <row r="189" spans="20:26" x14ac:dyDescent="0.25">
      <c r="T189" s="76"/>
      <c r="V189" s="76"/>
      <c r="X189" s="76"/>
      <c r="Z189" s="76"/>
    </row>
    <row r="190" spans="20:26" x14ac:dyDescent="0.25">
      <c r="T190" s="76"/>
      <c r="V190" s="76"/>
      <c r="X190" s="76"/>
      <c r="Z190" s="76"/>
    </row>
    <row r="191" spans="20:26" x14ac:dyDescent="0.25">
      <c r="T191" s="76"/>
      <c r="V191" s="76"/>
      <c r="X191" s="76"/>
      <c r="Z191" s="76"/>
    </row>
    <row r="192" spans="20:26" x14ac:dyDescent="0.25">
      <c r="T192" s="76"/>
      <c r="V192" s="76"/>
      <c r="X192" s="76"/>
      <c r="Z192" s="76"/>
    </row>
    <row r="193" spans="20:26" x14ac:dyDescent="0.25">
      <c r="T193" s="76"/>
      <c r="V193" s="76"/>
      <c r="X193" s="76"/>
      <c r="Z193" s="76"/>
    </row>
    <row r="194" spans="20:26" x14ac:dyDescent="0.25">
      <c r="T194" s="76"/>
      <c r="V194" s="76"/>
      <c r="X194" s="76"/>
      <c r="Z194" s="76"/>
    </row>
    <row r="195" spans="20:26" x14ac:dyDescent="0.25">
      <c r="T195" s="76"/>
      <c r="V195" s="76"/>
      <c r="X195" s="76"/>
      <c r="Z195" s="76"/>
    </row>
    <row r="196" spans="20:26" x14ac:dyDescent="0.25">
      <c r="T196" s="76"/>
      <c r="V196" s="76"/>
      <c r="X196" s="76"/>
      <c r="Z196" s="76"/>
    </row>
    <row r="197" spans="20:26" x14ac:dyDescent="0.25">
      <c r="T197" s="76"/>
      <c r="V197" s="76"/>
      <c r="X197" s="76"/>
      <c r="Z197" s="76"/>
    </row>
    <row r="198" spans="20:26" x14ac:dyDescent="0.25">
      <c r="T198" s="76"/>
      <c r="V198" s="76"/>
      <c r="X198" s="76"/>
      <c r="Z198" s="76"/>
    </row>
    <row r="199" spans="20:26" x14ac:dyDescent="0.25">
      <c r="T199" s="76"/>
      <c r="V199" s="76"/>
      <c r="X199" s="76"/>
      <c r="Z199" s="76"/>
    </row>
    <row r="200" spans="20:26" x14ac:dyDescent="0.25">
      <c r="T200" s="76"/>
      <c r="V200" s="76"/>
      <c r="X200" s="76"/>
      <c r="Z200" s="76"/>
    </row>
    <row r="201" spans="20:26" x14ac:dyDescent="0.25">
      <c r="T201" s="76"/>
      <c r="V201" s="76"/>
      <c r="X201" s="76"/>
      <c r="Z201" s="76"/>
    </row>
    <row r="202" spans="20:26" x14ac:dyDescent="0.25">
      <c r="T202" s="76"/>
      <c r="V202" s="76"/>
      <c r="X202" s="76"/>
      <c r="Z202" s="76"/>
    </row>
    <row r="203" spans="20:26" x14ac:dyDescent="0.25">
      <c r="T203" s="76"/>
      <c r="V203" s="76"/>
      <c r="X203" s="76"/>
      <c r="Z203" s="76"/>
    </row>
    <row r="204" spans="20:26" x14ac:dyDescent="0.25">
      <c r="T204" s="76"/>
      <c r="V204" s="76"/>
      <c r="X204" s="76"/>
      <c r="Z204" s="76"/>
    </row>
    <row r="205" spans="20:26" x14ac:dyDescent="0.25">
      <c r="T205" s="76"/>
      <c r="V205" s="76"/>
      <c r="X205" s="76"/>
      <c r="Z205" s="76"/>
    </row>
    <row r="206" spans="20:26" x14ac:dyDescent="0.25">
      <c r="T206" s="76"/>
      <c r="V206" s="76"/>
      <c r="X206" s="76"/>
      <c r="Z206" s="76"/>
    </row>
    <row r="207" spans="20:26" x14ac:dyDescent="0.25">
      <c r="T207" s="76"/>
      <c r="V207" s="76"/>
      <c r="X207" s="76"/>
      <c r="Z207" s="76"/>
    </row>
    <row r="208" spans="20:26" x14ac:dyDescent="0.25">
      <c r="T208" s="76"/>
      <c r="V208" s="76"/>
      <c r="X208" s="76"/>
      <c r="Z208" s="76"/>
    </row>
    <row r="209" spans="20:26" x14ac:dyDescent="0.25">
      <c r="T209" s="76"/>
      <c r="V209" s="76"/>
      <c r="X209" s="76"/>
      <c r="Z209" s="76"/>
    </row>
    <row r="210" spans="20:26" x14ac:dyDescent="0.25">
      <c r="T210" s="76"/>
      <c r="V210" s="76"/>
      <c r="X210" s="76"/>
      <c r="Z210" s="76"/>
    </row>
    <row r="211" spans="20:26" x14ac:dyDescent="0.25">
      <c r="T211" s="76"/>
      <c r="V211" s="76"/>
      <c r="X211" s="76"/>
      <c r="Z211" s="76"/>
    </row>
    <row r="212" spans="20:26" x14ac:dyDescent="0.25">
      <c r="T212" s="76"/>
      <c r="V212" s="76"/>
      <c r="X212" s="76"/>
      <c r="Z212" s="76"/>
    </row>
    <row r="213" spans="20:26" x14ac:dyDescent="0.25">
      <c r="T213" s="76"/>
      <c r="V213" s="76"/>
      <c r="X213" s="76"/>
      <c r="Z213" s="76"/>
    </row>
    <row r="214" spans="20:26" x14ac:dyDescent="0.25">
      <c r="T214" s="76"/>
      <c r="V214" s="76"/>
      <c r="X214" s="76"/>
      <c r="Z214" s="76"/>
    </row>
    <row r="215" spans="20:26" x14ac:dyDescent="0.25">
      <c r="T215" s="76"/>
      <c r="V215" s="76"/>
      <c r="X215" s="76"/>
      <c r="Z215" s="76"/>
    </row>
    <row r="216" spans="20:26" x14ac:dyDescent="0.25">
      <c r="T216" s="76"/>
      <c r="V216" s="76"/>
      <c r="X216" s="76"/>
      <c r="Z216" s="76"/>
    </row>
    <row r="217" spans="20:26" x14ac:dyDescent="0.25">
      <c r="T217" s="76"/>
      <c r="V217" s="76"/>
      <c r="X217" s="76"/>
      <c r="Z217" s="76"/>
    </row>
    <row r="218" spans="20:26" x14ac:dyDescent="0.25">
      <c r="T218" s="76"/>
      <c r="V218" s="76"/>
      <c r="X218" s="76"/>
      <c r="Z218" s="76"/>
    </row>
    <row r="219" spans="20:26" x14ac:dyDescent="0.25">
      <c r="T219" s="76"/>
      <c r="V219" s="76"/>
      <c r="X219" s="76"/>
      <c r="Z219" s="76"/>
    </row>
    <row r="220" spans="20:26" x14ac:dyDescent="0.25">
      <c r="T220" s="76"/>
      <c r="V220" s="76"/>
      <c r="X220" s="76"/>
      <c r="Z220" s="76"/>
    </row>
    <row r="221" spans="20:26" x14ac:dyDescent="0.25">
      <c r="T221" s="76"/>
      <c r="V221" s="76"/>
      <c r="X221" s="76"/>
      <c r="Z221" s="76"/>
    </row>
    <row r="222" spans="20:26" x14ac:dyDescent="0.25">
      <c r="T222" s="76"/>
      <c r="V222" s="76"/>
      <c r="X222" s="76"/>
      <c r="Z222" s="76"/>
    </row>
    <row r="223" spans="20:26" x14ac:dyDescent="0.25">
      <c r="T223" s="76"/>
      <c r="V223" s="76"/>
      <c r="X223" s="76"/>
      <c r="Z223" s="76"/>
    </row>
    <row r="224" spans="20:26" x14ac:dyDescent="0.25">
      <c r="T224" s="76"/>
      <c r="V224" s="76"/>
      <c r="X224" s="76"/>
      <c r="Z224" s="76"/>
    </row>
    <row r="225" spans="20:26" x14ac:dyDescent="0.25">
      <c r="T225" s="76"/>
      <c r="V225" s="76"/>
      <c r="X225" s="76"/>
      <c r="Z225" s="76"/>
    </row>
    <row r="226" spans="20:26" x14ac:dyDescent="0.25">
      <c r="T226" s="76"/>
      <c r="V226" s="76"/>
      <c r="X226" s="76"/>
      <c r="Z226" s="76"/>
    </row>
    <row r="227" spans="20:26" x14ac:dyDescent="0.25">
      <c r="T227" s="76"/>
      <c r="V227" s="76"/>
      <c r="X227" s="76"/>
      <c r="Z227" s="76"/>
    </row>
    <row r="228" spans="20:26" x14ac:dyDescent="0.25">
      <c r="T228" s="76"/>
      <c r="V228" s="76"/>
      <c r="X228" s="76"/>
      <c r="Z228" s="76"/>
    </row>
    <row r="229" spans="20:26" x14ac:dyDescent="0.25">
      <c r="T229" s="76"/>
      <c r="V229" s="76"/>
      <c r="X229" s="76"/>
      <c r="Z229" s="76"/>
    </row>
    <row r="230" spans="20:26" x14ac:dyDescent="0.25">
      <c r="T230" s="76"/>
      <c r="V230" s="76"/>
      <c r="X230" s="76"/>
      <c r="Z230" s="76"/>
    </row>
    <row r="231" spans="20:26" x14ac:dyDescent="0.25">
      <c r="T231" s="76"/>
      <c r="V231" s="76"/>
      <c r="X231" s="76"/>
      <c r="Z231" s="76"/>
    </row>
    <row r="232" spans="20:26" x14ac:dyDescent="0.25">
      <c r="T232" s="76"/>
      <c r="V232" s="76"/>
      <c r="X232" s="76"/>
      <c r="Z232" s="76"/>
    </row>
    <row r="233" spans="20:26" x14ac:dyDescent="0.25">
      <c r="T233" s="76"/>
      <c r="V233" s="76"/>
      <c r="X233" s="76"/>
      <c r="Z233" s="76"/>
    </row>
    <row r="234" spans="20:26" x14ac:dyDescent="0.25">
      <c r="T234" s="76"/>
      <c r="V234" s="76"/>
      <c r="X234" s="76"/>
      <c r="Z234" s="76"/>
    </row>
    <row r="235" spans="20:26" x14ac:dyDescent="0.25">
      <c r="T235" s="76"/>
      <c r="V235" s="76"/>
      <c r="X235" s="76"/>
      <c r="Z235" s="76"/>
    </row>
    <row r="236" spans="20:26" x14ac:dyDescent="0.25">
      <c r="T236" s="76"/>
      <c r="V236" s="76"/>
      <c r="X236" s="76"/>
      <c r="Z236" s="76"/>
    </row>
    <row r="237" spans="20:26" x14ac:dyDescent="0.25">
      <c r="T237" s="76"/>
      <c r="V237" s="76"/>
      <c r="X237" s="76"/>
      <c r="Z237" s="76"/>
    </row>
    <row r="238" spans="20:26" x14ac:dyDescent="0.25">
      <c r="T238" s="76"/>
      <c r="V238" s="76"/>
      <c r="X238" s="76"/>
      <c r="Z238" s="76"/>
    </row>
    <row r="239" spans="20:26" x14ac:dyDescent="0.25">
      <c r="T239" s="76"/>
      <c r="V239" s="76"/>
      <c r="X239" s="76"/>
      <c r="Z239" s="76"/>
    </row>
    <row r="240" spans="20:26" x14ac:dyDescent="0.25">
      <c r="T240" s="76"/>
      <c r="V240" s="76"/>
      <c r="X240" s="76"/>
      <c r="Z240" s="76"/>
    </row>
    <row r="241" spans="20:26" x14ac:dyDescent="0.25">
      <c r="T241" s="76"/>
      <c r="V241" s="76"/>
      <c r="X241" s="76"/>
      <c r="Z241" s="76"/>
    </row>
    <row r="242" spans="20:26" x14ac:dyDescent="0.25">
      <c r="T242" s="76"/>
      <c r="V242" s="76"/>
      <c r="X242" s="76"/>
      <c r="Z242" s="76"/>
    </row>
    <row r="243" spans="20:26" x14ac:dyDescent="0.25">
      <c r="T243" s="76"/>
      <c r="V243" s="76"/>
      <c r="X243" s="76"/>
      <c r="Z243" s="76"/>
    </row>
    <row r="244" spans="20:26" x14ac:dyDescent="0.25">
      <c r="T244" s="76"/>
      <c r="V244" s="76"/>
      <c r="X244" s="76"/>
      <c r="Z244" s="76"/>
    </row>
    <row r="245" spans="20:26" x14ac:dyDescent="0.25">
      <c r="T245" s="76"/>
      <c r="V245" s="76"/>
      <c r="X245" s="76"/>
      <c r="Z245" s="76"/>
    </row>
    <row r="246" spans="20:26" x14ac:dyDescent="0.25">
      <c r="T246" s="76"/>
      <c r="V246" s="76"/>
      <c r="X246" s="76"/>
      <c r="Z246" s="76"/>
    </row>
    <row r="247" spans="20:26" x14ac:dyDescent="0.25">
      <c r="T247" s="76"/>
      <c r="V247" s="76"/>
      <c r="X247" s="76"/>
      <c r="Z247" s="76"/>
    </row>
    <row r="248" spans="20:26" x14ac:dyDescent="0.25">
      <c r="T248" s="76"/>
      <c r="V248" s="76"/>
      <c r="X248" s="76"/>
      <c r="Z248" s="76"/>
    </row>
    <row r="249" spans="20:26" x14ac:dyDescent="0.25">
      <c r="T249" s="76"/>
      <c r="V249" s="76"/>
      <c r="X249" s="76"/>
      <c r="Z249" s="76"/>
    </row>
    <row r="250" spans="20:26" x14ac:dyDescent="0.25">
      <c r="T250" s="76"/>
      <c r="V250" s="76"/>
      <c r="X250" s="76"/>
      <c r="Z250" s="76"/>
    </row>
    <row r="251" spans="20:26" x14ac:dyDescent="0.25">
      <c r="T251" s="76"/>
      <c r="V251" s="76"/>
      <c r="X251" s="76"/>
      <c r="Z251" s="76"/>
    </row>
    <row r="252" spans="20:26" x14ac:dyDescent="0.25">
      <c r="T252" s="76"/>
      <c r="V252" s="76"/>
      <c r="X252" s="76"/>
      <c r="Z252" s="76"/>
    </row>
    <row r="253" spans="20:26" x14ac:dyDescent="0.25">
      <c r="T253" s="76"/>
      <c r="V253" s="76"/>
      <c r="X253" s="76"/>
      <c r="Z253" s="76"/>
    </row>
    <row r="254" spans="20:26" x14ac:dyDescent="0.25">
      <c r="T254" s="76"/>
      <c r="V254" s="76"/>
      <c r="X254" s="76"/>
      <c r="Z254" s="76"/>
    </row>
    <row r="255" spans="20:26" x14ac:dyDescent="0.25">
      <c r="T255" s="76"/>
      <c r="V255" s="76"/>
      <c r="X255" s="76"/>
      <c r="Z255" s="76"/>
    </row>
    <row r="256" spans="20:26" x14ac:dyDescent="0.25">
      <c r="T256" s="76"/>
      <c r="V256" s="76"/>
      <c r="X256" s="76"/>
      <c r="Z256" s="76"/>
    </row>
    <row r="257" spans="20:26" x14ac:dyDescent="0.25">
      <c r="T257" s="76"/>
      <c r="V257" s="76"/>
      <c r="X257" s="76"/>
      <c r="Z257" s="76"/>
    </row>
    <row r="258" spans="20:26" x14ac:dyDescent="0.25">
      <c r="T258" s="76"/>
      <c r="V258" s="76"/>
      <c r="X258" s="76"/>
      <c r="Z258" s="76"/>
    </row>
  </sheetData>
  <mergeCells count="38">
    <mergeCell ref="N23:Q23"/>
    <mergeCell ref="C55:D55"/>
    <mergeCell ref="E55:F55"/>
    <mergeCell ref="Z6:AC6"/>
    <mergeCell ref="I6:M6"/>
    <mergeCell ref="C52:D52"/>
    <mergeCell ref="E52:F52"/>
    <mergeCell ref="C53:D53"/>
    <mergeCell ref="E53:F53"/>
    <mergeCell ref="N6:Q6"/>
    <mergeCell ref="R6:U6"/>
    <mergeCell ref="V6:Y6"/>
    <mergeCell ref="B48:I48"/>
    <mergeCell ref="B49:I49"/>
    <mergeCell ref="B23:B24"/>
    <mergeCell ref="E23:E24"/>
    <mergeCell ref="C23:C24"/>
    <mergeCell ref="D23:D24"/>
    <mergeCell ref="C45:D45"/>
    <mergeCell ref="I23:M23"/>
    <mergeCell ref="C54:D54"/>
    <mergeCell ref="E54:F54"/>
    <mergeCell ref="B25:I25"/>
    <mergeCell ref="A1:I1"/>
    <mergeCell ref="A2:I2"/>
    <mergeCell ref="A3:I3"/>
    <mergeCell ref="B6:B7"/>
    <mergeCell ref="C6:C7"/>
    <mergeCell ref="D6:D7"/>
    <mergeCell ref="E6:E7"/>
    <mergeCell ref="F6:F7"/>
    <mergeCell ref="G6:G7"/>
    <mergeCell ref="H6:H7"/>
    <mergeCell ref="AD6:AN6"/>
    <mergeCell ref="AO6:AY6"/>
    <mergeCell ref="R23:U23"/>
    <mergeCell ref="V23:Y23"/>
    <mergeCell ref="Z23:AC23"/>
  </mergeCells>
  <pageMargins left="0.70866141732283472" right="0.70866141732283472" top="0.74803149606299213" bottom="0.74803149606299213" header="0.31496062992125984" footer="0.31496062992125984"/>
  <pageSetup paperSize="73" scale="14" orientation="landscape"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B0EC6C-A683-4179-AE92-A80EFAF971A2}">
  <dimension ref="A1:AD258"/>
  <sheetViews>
    <sheetView topLeftCell="H1" workbookViewId="0">
      <selection activeCell="N10" sqref="N10"/>
    </sheetView>
  </sheetViews>
  <sheetFormatPr defaultColWidth="9.1796875" defaultRowHeight="12.5" x14ac:dyDescent="0.25"/>
  <cols>
    <col min="1" max="1" width="5" style="169" customWidth="1"/>
    <col min="2" max="2" width="8.54296875" style="169" customWidth="1"/>
    <col min="3" max="3" width="36.7265625" style="169" customWidth="1"/>
    <col min="4" max="4" width="54.81640625" style="169" customWidth="1"/>
    <col min="5" max="5" width="10.453125" style="169" customWidth="1"/>
    <col min="6" max="6" width="10.1796875" style="169" hidden="1" customWidth="1"/>
    <col min="7" max="7" width="11" style="169" hidden="1" customWidth="1"/>
    <col min="8" max="11" width="21.1796875" style="7" customWidth="1"/>
    <col min="12" max="12" width="16.453125" style="52" customWidth="1"/>
    <col min="13" max="13" width="16.453125" style="76" customWidth="1"/>
    <col min="14" max="15" width="12.81640625" style="169" customWidth="1"/>
    <col min="16" max="17" width="16.7265625" style="7" customWidth="1"/>
    <col min="18" max="19" width="16" style="169" customWidth="1"/>
    <col min="20" max="16384" width="9.1796875" style="169"/>
  </cols>
  <sheetData>
    <row r="1" spans="1:29" s="170" customFormat="1" ht="20" x14ac:dyDescent="0.25">
      <c r="A1" s="300" t="s">
        <v>0</v>
      </c>
      <c r="B1" s="300"/>
      <c r="C1" s="300"/>
      <c r="D1" s="300"/>
      <c r="E1" s="300"/>
      <c r="F1" s="300"/>
      <c r="G1" s="300"/>
      <c r="H1" s="300"/>
      <c r="I1" s="300"/>
      <c r="J1" s="300"/>
      <c r="K1" s="300"/>
      <c r="L1" s="300"/>
      <c r="M1" s="300"/>
      <c r="N1" s="300"/>
      <c r="O1" s="300"/>
      <c r="P1" s="300"/>
      <c r="Q1" s="300"/>
      <c r="R1" s="300"/>
    </row>
    <row r="2" spans="1:29" s="170" customFormat="1" ht="18" x14ac:dyDescent="0.25">
      <c r="A2" s="301" t="s">
        <v>1</v>
      </c>
      <c r="B2" s="301"/>
      <c r="C2" s="301"/>
      <c r="D2" s="301"/>
      <c r="E2" s="301"/>
      <c r="F2" s="301"/>
      <c r="G2" s="301"/>
      <c r="H2" s="301"/>
      <c r="I2" s="301"/>
      <c r="J2" s="301"/>
      <c r="K2" s="301"/>
      <c r="L2" s="301"/>
      <c r="M2" s="301"/>
      <c r="N2" s="301"/>
      <c r="O2" s="301"/>
      <c r="P2" s="301"/>
      <c r="Q2" s="301"/>
      <c r="R2" s="301"/>
    </row>
    <row r="3" spans="1:29" s="170" customFormat="1" ht="21" x14ac:dyDescent="0.25">
      <c r="A3" s="269" t="s">
        <v>2</v>
      </c>
      <c r="B3" s="269"/>
      <c r="C3" s="269"/>
      <c r="D3" s="269"/>
      <c r="E3" s="269"/>
      <c r="F3" s="269"/>
      <c r="G3" s="269"/>
      <c r="H3" s="269"/>
      <c r="I3" s="269"/>
      <c r="J3" s="269"/>
      <c r="K3" s="269"/>
      <c r="L3" s="269"/>
      <c r="M3" s="269"/>
      <c r="N3" s="269"/>
      <c r="O3" s="269"/>
      <c r="P3" s="269"/>
      <c r="Q3" s="269"/>
      <c r="R3" s="269"/>
    </row>
    <row r="4" spans="1:29" s="165" customFormat="1" ht="15.5" x14ac:dyDescent="0.25">
      <c r="B4" s="200"/>
      <c r="H4" s="2"/>
      <c r="I4" s="2"/>
      <c r="J4" s="2"/>
      <c r="K4" s="2"/>
      <c r="L4" s="71"/>
      <c r="M4" s="71"/>
      <c r="P4" s="2"/>
      <c r="Q4" s="2"/>
    </row>
    <row r="5" spans="1:29" s="165" customFormat="1" ht="16" thickBot="1" x14ac:dyDescent="0.3">
      <c r="B5" s="200" t="s">
        <v>3</v>
      </c>
      <c r="H5" s="2"/>
      <c r="I5" s="2"/>
      <c r="J5" s="2"/>
      <c r="K5" s="2"/>
      <c r="L5" s="45"/>
      <c r="M5" s="71"/>
      <c r="P5" s="2"/>
      <c r="Q5" s="2"/>
    </row>
    <row r="6" spans="1:29" s="201" customFormat="1" ht="13" x14ac:dyDescent="0.25">
      <c r="B6" s="288" t="s">
        <v>4</v>
      </c>
      <c r="C6" s="290" t="s">
        <v>5</v>
      </c>
      <c r="D6" s="290" t="s">
        <v>6</v>
      </c>
      <c r="E6" s="291" t="s">
        <v>7</v>
      </c>
      <c r="F6" s="291" t="s">
        <v>7</v>
      </c>
      <c r="G6" s="288" t="s">
        <v>172</v>
      </c>
      <c r="H6" s="289"/>
      <c r="I6" s="289"/>
      <c r="J6" s="289"/>
      <c r="K6" s="289"/>
      <c r="L6" s="289"/>
      <c r="M6" s="289"/>
      <c r="N6" s="289"/>
      <c r="O6" s="289"/>
      <c r="P6" s="290"/>
      <c r="Q6" s="291"/>
      <c r="R6" s="292"/>
      <c r="S6" s="288" t="s">
        <v>172</v>
      </c>
      <c r="T6" s="289"/>
      <c r="U6" s="289"/>
      <c r="V6" s="289"/>
      <c r="W6" s="289"/>
      <c r="X6" s="289"/>
      <c r="Y6" s="289"/>
      <c r="Z6" s="289"/>
      <c r="AA6" s="290"/>
      <c r="AB6" s="291"/>
      <c r="AC6" s="292"/>
    </row>
    <row r="7" spans="1:29" s="201" customFormat="1" ht="39.5" thickBot="1" x14ac:dyDescent="0.3">
      <c r="B7" s="293"/>
      <c r="C7" s="294"/>
      <c r="D7" s="294"/>
      <c r="E7" s="295"/>
      <c r="F7" s="295"/>
      <c r="G7" s="202" t="s">
        <v>12</v>
      </c>
      <c r="H7" s="241"/>
      <c r="I7" s="241"/>
      <c r="J7" s="241"/>
      <c r="K7" s="241"/>
      <c r="L7" s="166" t="s">
        <v>182</v>
      </c>
      <c r="M7" s="199" t="s">
        <v>183</v>
      </c>
      <c r="N7" s="199" t="s">
        <v>187</v>
      </c>
      <c r="O7" s="199" t="s">
        <v>184</v>
      </c>
      <c r="P7" s="199" t="s">
        <v>188</v>
      </c>
      <c r="Q7" s="199" t="s">
        <v>185</v>
      </c>
      <c r="R7" s="166" t="s">
        <v>189</v>
      </c>
      <c r="S7" s="166" t="s">
        <v>186</v>
      </c>
    </row>
    <row r="8" spans="1:29" ht="25" x14ac:dyDescent="0.25">
      <c r="B8" s="203">
        <v>1</v>
      </c>
      <c r="C8" s="204" t="s">
        <v>13</v>
      </c>
      <c r="D8" s="204" t="s">
        <v>173</v>
      </c>
      <c r="E8" s="205" t="s">
        <v>174</v>
      </c>
      <c r="F8" s="205" t="s">
        <v>175</v>
      </c>
      <c r="G8" s="203" t="s">
        <v>17</v>
      </c>
      <c r="H8" s="8" t="s">
        <v>15</v>
      </c>
      <c r="I8" s="8">
        <v>19</v>
      </c>
      <c r="J8" s="8" t="s">
        <v>16</v>
      </c>
      <c r="K8" s="64" t="s">
        <v>16</v>
      </c>
      <c r="L8" s="191">
        <v>1032.952495490078</v>
      </c>
      <c r="M8" s="191">
        <f>L8*I8</f>
        <v>19626.097414311484</v>
      </c>
      <c r="N8" s="191">
        <v>950</v>
      </c>
      <c r="O8" s="191">
        <f>N8*I8</f>
        <v>18050</v>
      </c>
      <c r="P8" s="196">
        <v>0</v>
      </c>
      <c r="Q8" s="196">
        <f>P8*I8</f>
        <v>0</v>
      </c>
      <c r="R8" s="191">
        <v>1032.952495490078</v>
      </c>
      <c r="S8" s="191">
        <f>R8*I8</f>
        <v>19626.097414311484</v>
      </c>
    </row>
    <row r="9" spans="1:29" ht="25" x14ac:dyDescent="0.25">
      <c r="B9" s="203">
        <v>2</v>
      </c>
      <c r="C9" s="204" t="s">
        <v>18</v>
      </c>
      <c r="D9" s="204" t="s">
        <v>176</v>
      </c>
      <c r="E9" s="205" t="s">
        <v>174</v>
      </c>
      <c r="F9" s="205" t="s">
        <v>175</v>
      </c>
      <c r="G9" s="73" t="s">
        <v>17</v>
      </c>
      <c r="H9" s="8" t="s">
        <v>15</v>
      </c>
      <c r="I9" s="8">
        <v>19</v>
      </c>
      <c r="J9" s="8" t="s">
        <v>16</v>
      </c>
      <c r="K9" s="64" t="s">
        <v>16</v>
      </c>
      <c r="L9" s="191">
        <v>1032.952495490078</v>
      </c>
      <c r="M9" s="191">
        <f>L9*I9</f>
        <v>19626.097414311484</v>
      </c>
      <c r="N9" s="191">
        <v>950</v>
      </c>
      <c r="O9" s="191">
        <f>N9*I9</f>
        <v>18050</v>
      </c>
      <c r="P9" s="196">
        <v>0</v>
      </c>
      <c r="Q9" s="196">
        <f>P9*I9</f>
        <v>0</v>
      </c>
      <c r="R9" s="191">
        <v>1032.952495490078</v>
      </c>
      <c r="S9" s="191">
        <f>R9*I9</f>
        <v>19626.097414311484</v>
      </c>
    </row>
    <row r="10" spans="1:29" ht="75" x14ac:dyDescent="0.25">
      <c r="B10" s="73" t="s">
        <v>20</v>
      </c>
      <c r="C10" s="9" t="s">
        <v>21</v>
      </c>
      <c r="D10" s="9" t="s">
        <v>22</v>
      </c>
      <c r="E10" s="64" t="s">
        <v>23</v>
      </c>
      <c r="F10" s="64" t="s">
        <v>177</v>
      </c>
      <c r="G10" s="74">
        <v>1</v>
      </c>
      <c r="H10" s="8" t="s">
        <v>23</v>
      </c>
      <c r="I10" s="8" t="s">
        <v>16</v>
      </c>
      <c r="J10" s="8">
        <v>52</v>
      </c>
      <c r="K10" s="64">
        <f>J10*14</f>
        <v>728</v>
      </c>
      <c r="L10" s="191">
        <v>433.84004810583281</v>
      </c>
      <c r="M10" s="191">
        <f>L10*K10</f>
        <v>315835.55502104631</v>
      </c>
      <c r="N10" s="191">
        <v>427.5</v>
      </c>
      <c r="O10" s="191">
        <f>N10*K10</f>
        <v>311220</v>
      </c>
      <c r="P10" s="191">
        <v>105</v>
      </c>
      <c r="Q10" s="191">
        <f>P10*K10</f>
        <v>76440</v>
      </c>
      <c r="R10" s="191">
        <f t="shared" ref="R10:R18" si="0">L10*1.2</f>
        <v>520.60805772699939</v>
      </c>
      <c r="S10" s="191">
        <f>R10*K10</f>
        <v>379002.66602525557</v>
      </c>
    </row>
    <row r="11" spans="1:29" ht="112.5" x14ac:dyDescent="0.25">
      <c r="B11" s="203" t="s">
        <v>24</v>
      </c>
      <c r="C11" s="9" t="s">
        <v>25</v>
      </c>
      <c r="D11" s="9" t="s">
        <v>26</v>
      </c>
      <c r="E11" s="64" t="s">
        <v>174</v>
      </c>
      <c r="F11" s="64" t="s">
        <v>175</v>
      </c>
      <c r="G11" s="73" t="s">
        <v>17</v>
      </c>
      <c r="H11" s="8" t="s">
        <v>27</v>
      </c>
      <c r="I11" s="8" t="s">
        <v>16</v>
      </c>
      <c r="J11" s="8">
        <v>52</v>
      </c>
      <c r="K11" s="64">
        <f>J11*14</f>
        <v>728</v>
      </c>
      <c r="L11" s="191">
        <v>723.06674684305472</v>
      </c>
      <c r="M11" s="191">
        <f t="shared" ref="M11:M18" si="1">L11*K11</f>
        <v>526392.59170174389</v>
      </c>
      <c r="N11" s="191">
        <v>475</v>
      </c>
      <c r="O11" s="191">
        <f t="shared" ref="O11:O18" si="2">N11*K11</f>
        <v>345800</v>
      </c>
      <c r="P11" s="191">
        <v>867.68009621166561</v>
      </c>
      <c r="Q11" s="191">
        <f t="shared" ref="Q11:Q18" si="3">P11*K11</f>
        <v>631671.11004209262</v>
      </c>
      <c r="R11" s="191">
        <f t="shared" si="0"/>
        <v>867.68009621166561</v>
      </c>
      <c r="S11" s="191">
        <f t="shared" ref="S11:S18" si="4">R11*K11</f>
        <v>631671.11004209262</v>
      </c>
    </row>
    <row r="12" spans="1:29" ht="175" x14ac:dyDescent="0.25">
      <c r="B12" s="73">
        <v>5</v>
      </c>
      <c r="C12" s="9" t="s">
        <v>28</v>
      </c>
      <c r="D12" s="9" t="s">
        <v>29</v>
      </c>
      <c r="E12" s="64" t="s">
        <v>23</v>
      </c>
      <c r="F12" s="64" t="s">
        <v>177</v>
      </c>
      <c r="G12" s="74">
        <v>1</v>
      </c>
      <c r="H12" s="8" t="s">
        <v>23</v>
      </c>
      <c r="I12" s="8" t="s">
        <v>16</v>
      </c>
      <c r="J12" s="8">
        <v>44</v>
      </c>
      <c r="K12" s="64">
        <f>J12*30</f>
        <v>1320</v>
      </c>
      <c r="L12" s="191">
        <v>609.4419723391461</v>
      </c>
      <c r="M12" s="191">
        <f t="shared" si="1"/>
        <v>804463.40348767291</v>
      </c>
      <c r="N12" s="191">
        <v>731.33036680697535</v>
      </c>
      <c r="O12" s="191">
        <f t="shared" si="2"/>
        <v>965356.0841852075</v>
      </c>
      <c r="P12" s="191">
        <v>731.33036680697535</v>
      </c>
      <c r="Q12" s="191">
        <f t="shared" si="3"/>
        <v>965356.0841852075</v>
      </c>
      <c r="R12" s="191">
        <f t="shared" si="0"/>
        <v>731.33036680697535</v>
      </c>
      <c r="S12" s="191">
        <f t="shared" si="4"/>
        <v>965356.0841852075</v>
      </c>
    </row>
    <row r="13" spans="1:29" ht="100" x14ac:dyDescent="0.25">
      <c r="B13" s="206">
        <v>6</v>
      </c>
      <c r="C13" s="207" t="s">
        <v>30</v>
      </c>
      <c r="D13" s="208" t="s">
        <v>31</v>
      </c>
      <c r="E13" s="209" t="s">
        <v>23</v>
      </c>
      <c r="F13" s="209" t="s">
        <v>177</v>
      </c>
      <c r="G13" s="210">
        <v>1</v>
      </c>
      <c r="H13" s="8" t="s">
        <v>23</v>
      </c>
      <c r="I13" s="8" t="s">
        <v>16</v>
      </c>
      <c r="J13" s="8">
        <v>44</v>
      </c>
      <c r="K13" s="64">
        <f>J13*15</f>
        <v>660</v>
      </c>
      <c r="L13" s="191">
        <v>506.14672279013831</v>
      </c>
      <c r="M13" s="191">
        <f t="shared" si="1"/>
        <v>334056.83704149129</v>
      </c>
      <c r="N13" s="191">
        <v>607.37606734816598</v>
      </c>
      <c r="O13" s="191">
        <f t="shared" si="2"/>
        <v>400868.20444978954</v>
      </c>
      <c r="P13" s="191">
        <v>607.37606734816598</v>
      </c>
      <c r="Q13" s="191">
        <f t="shared" si="3"/>
        <v>400868.20444978954</v>
      </c>
      <c r="R13" s="191">
        <f t="shared" si="0"/>
        <v>607.37606734816598</v>
      </c>
      <c r="S13" s="191">
        <f t="shared" si="4"/>
        <v>400868.20444978954</v>
      </c>
    </row>
    <row r="14" spans="1:29" ht="150" x14ac:dyDescent="0.25">
      <c r="B14" s="211">
        <v>7</v>
      </c>
      <c r="C14" s="207" t="s">
        <v>32</v>
      </c>
      <c r="D14" s="208" t="s">
        <v>33</v>
      </c>
      <c r="E14" s="209" t="s">
        <v>23</v>
      </c>
      <c r="F14" s="209" t="s">
        <v>177</v>
      </c>
      <c r="G14" s="210">
        <v>1</v>
      </c>
      <c r="H14" s="8" t="s">
        <v>23</v>
      </c>
      <c r="I14" s="8" t="s">
        <v>16</v>
      </c>
      <c r="J14" s="8">
        <v>7</v>
      </c>
      <c r="K14" s="64">
        <f>J14*45</f>
        <v>315</v>
      </c>
      <c r="L14" s="191">
        <v>671.41912206855079</v>
      </c>
      <c r="M14" s="191">
        <f t="shared" si="1"/>
        <v>211497.0234515935</v>
      </c>
      <c r="N14" s="191">
        <v>805.70294648226093</v>
      </c>
      <c r="O14" s="191">
        <f t="shared" si="2"/>
        <v>253796.42814191218</v>
      </c>
      <c r="P14" s="191">
        <v>805.70294648226093</v>
      </c>
      <c r="Q14" s="191">
        <f t="shared" si="3"/>
        <v>253796.42814191218</v>
      </c>
      <c r="R14" s="191">
        <f t="shared" si="0"/>
        <v>805.70294648226093</v>
      </c>
      <c r="S14" s="191">
        <f t="shared" si="4"/>
        <v>253796.42814191218</v>
      </c>
    </row>
    <row r="15" spans="1:29" ht="100" x14ac:dyDescent="0.25">
      <c r="B15" s="211">
        <v>8</v>
      </c>
      <c r="C15" s="207" t="s">
        <v>34</v>
      </c>
      <c r="D15" s="208" t="s">
        <v>35</v>
      </c>
      <c r="E15" s="209" t="s">
        <v>23</v>
      </c>
      <c r="F15" s="209" t="s">
        <v>177</v>
      </c>
      <c r="G15" s="210">
        <v>1</v>
      </c>
      <c r="H15" s="8" t="s">
        <v>23</v>
      </c>
      <c r="I15" s="8" t="s">
        <v>16</v>
      </c>
      <c r="J15" s="8">
        <v>8</v>
      </c>
      <c r="K15" s="64">
        <f>J15*21</f>
        <v>168</v>
      </c>
      <c r="L15" s="191">
        <v>619.77149729404687</v>
      </c>
      <c r="M15" s="191">
        <f t="shared" si="1"/>
        <v>104121.61154539988</v>
      </c>
      <c r="N15" s="191">
        <v>743.72579675285624</v>
      </c>
      <c r="O15" s="191">
        <f t="shared" si="2"/>
        <v>124945.93385447985</v>
      </c>
      <c r="P15" s="191">
        <v>743.72579675285624</v>
      </c>
      <c r="Q15" s="191">
        <f t="shared" si="3"/>
        <v>124945.93385447985</v>
      </c>
      <c r="R15" s="191">
        <f t="shared" si="0"/>
        <v>743.72579675285624</v>
      </c>
      <c r="S15" s="191">
        <f t="shared" si="4"/>
        <v>124945.93385447985</v>
      </c>
    </row>
    <row r="16" spans="1:29" ht="251" x14ac:dyDescent="0.25">
      <c r="B16" s="211">
        <v>9</v>
      </c>
      <c r="C16" s="9" t="s">
        <v>36</v>
      </c>
      <c r="D16" s="9" t="s">
        <v>37</v>
      </c>
      <c r="E16" s="212" t="s">
        <v>23</v>
      </c>
      <c r="F16" s="212" t="s">
        <v>177</v>
      </c>
      <c r="G16" s="213">
        <v>1</v>
      </c>
      <c r="H16" s="8" t="s">
        <v>23</v>
      </c>
      <c r="I16" s="8" t="s">
        <v>16</v>
      </c>
      <c r="J16" s="8">
        <v>13</v>
      </c>
      <c r="K16" s="64">
        <f>J16*60</f>
        <v>780</v>
      </c>
      <c r="L16" s="191">
        <v>878.00962116656638</v>
      </c>
      <c r="M16" s="191">
        <f t="shared" si="1"/>
        <v>684847.50450992177</v>
      </c>
      <c r="N16" s="191">
        <v>950</v>
      </c>
      <c r="O16" s="191">
        <f t="shared" si="2"/>
        <v>741000</v>
      </c>
      <c r="P16" s="191">
        <v>1053.6115453998796</v>
      </c>
      <c r="Q16" s="191">
        <f t="shared" si="3"/>
        <v>821817.00541190605</v>
      </c>
      <c r="R16" s="191">
        <f t="shared" si="0"/>
        <v>1053.6115453998796</v>
      </c>
      <c r="S16" s="191">
        <f t="shared" si="4"/>
        <v>821817.00541190605</v>
      </c>
    </row>
    <row r="17" spans="2:30" ht="112.5" x14ac:dyDescent="0.25">
      <c r="B17" s="211">
        <v>10</v>
      </c>
      <c r="C17" s="208" t="s">
        <v>38</v>
      </c>
      <c r="D17" s="208" t="s">
        <v>39</v>
      </c>
      <c r="E17" s="209" t="s">
        <v>23</v>
      </c>
      <c r="F17" s="209" t="s">
        <v>177</v>
      </c>
      <c r="G17" s="214">
        <v>1</v>
      </c>
      <c r="H17" s="8" t="s">
        <v>23</v>
      </c>
      <c r="I17" s="8" t="s">
        <v>16</v>
      </c>
      <c r="J17" s="8">
        <v>6</v>
      </c>
      <c r="K17" s="64">
        <f>J17*28</f>
        <v>168</v>
      </c>
      <c r="L17" s="191">
        <v>800.53818400481055</v>
      </c>
      <c r="M17" s="191">
        <f t="shared" si="1"/>
        <v>134490.41491280816</v>
      </c>
      <c r="N17" s="191">
        <v>931</v>
      </c>
      <c r="O17" s="191">
        <f t="shared" si="2"/>
        <v>156408</v>
      </c>
      <c r="P17" s="191">
        <v>960.64582080577259</v>
      </c>
      <c r="Q17" s="191">
        <f t="shared" si="3"/>
        <v>161388.4978953698</v>
      </c>
      <c r="R17" s="191">
        <f t="shared" si="0"/>
        <v>960.64582080577259</v>
      </c>
      <c r="S17" s="191">
        <f t="shared" si="4"/>
        <v>161388.4978953698</v>
      </c>
    </row>
    <row r="18" spans="2:30" ht="101" thickBot="1" x14ac:dyDescent="0.3">
      <c r="B18" s="8">
        <v>11</v>
      </c>
      <c r="C18" s="9" t="s">
        <v>40</v>
      </c>
      <c r="D18" s="9" t="s">
        <v>41</v>
      </c>
      <c r="E18" s="209" t="s">
        <v>23</v>
      </c>
      <c r="F18" s="209" t="s">
        <v>177</v>
      </c>
      <c r="G18" s="215">
        <v>1</v>
      </c>
      <c r="H18" s="8" t="s">
        <v>23</v>
      </c>
      <c r="I18" s="8" t="s">
        <v>16</v>
      </c>
      <c r="J18" s="8">
        <v>38</v>
      </c>
      <c r="K18" s="64">
        <f>J18*21</f>
        <v>798</v>
      </c>
      <c r="L18" s="191">
        <v>154.94287432351172</v>
      </c>
      <c r="M18" s="191">
        <f t="shared" si="1"/>
        <v>123644.41371016235</v>
      </c>
      <c r="N18" s="191">
        <v>185.93144918821406</v>
      </c>
      <c r="O18" s="191">
        <f t="shared" si="2"/>
        <v>148373.29645219483</v>
      </c>
      <c r="P18" s="191">
        <v>185.93144918821406</v>
      </c>
      <c r="Q18" s="191">
        <f t="shared" si="3"/>
        <v>148373.29645219483</v>
      </c>
      <c r="R18" s="191">
        <f t="shared" si="0"/>
        <v>185.93144918821406</v>
      </c>
      <c r="S18" s="191">
        <f t="shared" si="4"/>
        <v>148373.29645219483</v>
      </c>
    </row>
    <row r="19" spans="2:30" s="221" customFormat="1" ht="13" thickBot="1" x14ac:dyDescent="0.3">
      <c r="B19" s="216"/>
      <c r="C19" s="217"/>
      <c r="D19" s="218"/>
      <c r="E19" s="219"/>
      <c r="F19" s="220"/>
      <c r="G19" s="216"/>
      <c r="H19" s="11"/>
      <c r="I19" s="11"/>
      <c r="J19" s="11"/>
      <c r="K19" s="65"/>
      <c r="L19" s="247">
        <f>SUM(L8:L18)</f>
        <v>7463.0817799158149</v>
      </c>
      <c r="M19" s="247">
        <f>SUM(M8:M18)</f>
        <v>3278601.5502104633</v>
      </c>
      <c r="N19" s="247">
        <f t="shared" ref="N19:O19" si="5">SUM(N8:N18)</f>
        <v>7757.566626578473</v>
      </c>
      <c r="O19" s="247">
        <f t="shared" si="5"/>
        <v>3483867.947083584</v>
      </c>
      <c r="P19" s="247">
        <f t="shared" ref="P19" si="6">SUM(P8:P18)</f>
        <v>6061.0040889957909</v>
      </c>
      <c r="Q19" s="247">
        <f t="shared" ref="Q19" si="7">SUM(Q8:Q18)</f>
        <v>3584656.5604329524</v>
      </c>
      <c r="R19" s="247">
        <f t="shared" ref="R19" si="8">SUM(R8:R18)</f>
        <v>8542.5171377029455</v>
      </c>
      <c r="S19" s="247">
        <f t="shared" ref="S19" si="9">SUM(S8:S18)</f>
        <v>3926471.4212868307</v>
      </c>
      <c r="T19" s="169"/>
      <c r="U19" s="169"/>
      <c r="V19" s="169"/>
      <c r="W19" s="169"/>
      <c r="X19" s="169"/>
      <c r="Y19" s="169"/>
      <c r="Z19" s="169"/>
      <c r="AA19" s="169"/>
      <c r="AB19" s="169"/>
      <c r="AC19" s="169"/>
    </row>
    <row r="20" spans="2:30" x14ac:dyDescent="0.25">
      <c r="H20" s="13"/>
      <c r="I20" s="13"/>
      <c r="J20" s="13"/>
      <c r="K20" s="38"/>
      <c r="L20" s="54"/>
      <c r="N20" s="185"/>
      <c r="O20" s="185"/>
      <c r="P20" s="186"/>
      <c r="Q20" s="245"/>
    </row>
    <row r="21" spans="2:30" x14ac:dyDescent="0.25">
      <c r="H21" s="13"/>
      <c r="I21" s="13"/>
      <c r="J21" s="13"/>
      <c r="K21" s="38"/>
      <c r="L21" s="54"/>
      <c r="N21" s="185"/>
      <c r="O21" s="185"/>
      <c r="P21" s="186"/>
      <c r="Q21" s="245"/>
    </row>
    <row r="22" spans="2:30" s="170" customFormat="1" ht="16" thickBot="1" x14ac:dyDescent="0.3">
      <c r="B22" s="3" t="s">
        <v>42</v>
      </c>
      <c r="H22" s="90"/>
      <c r="I22" s="90"/>
      <c r="J22" s="90"/>
      <c r="K22" s="95"/>
      <c r="L22" s="54"/>
      <c r="M22" s="76"/>
      <c r="N22" s="185"/>
      <c r="O22" s="185"/>
      <c r="P22" s="186"/>
      <c r="Q22" s="245"/>
      <c r="T22" s="169"/>
      <c r="U22" s="169"/>
      <c r="V22" s="169"/>
      <c r="W22" s="169"/>
      <c r="X22" s="169"/>
      <c r="Y22" s="169"/>
      <c r="Z22" s="169"/>
      <c r="AA22" s="169"/>
      <c r="AB22" s="169"/>
      <c r="AC22" s="169"/>
      <c r="AD22" s="169"/>
    </row>
    <row r="23" spans="2:30" s="222" customFormat="1" ht="13" x14ac:dyDescent="0.25">
      <c r="B23" s="288" t="s">
        <v>4</v>
      </c>
      <c r="C23" s="290" t="s">
        <v>5</v>
      </c>
      <c r="D23" s="290" t="s">
        <v>6</v>
      </c>
      <c r="E23" s="291" t="s">
        <v>7</v>
      </c>
      <c r="F23" s="291" t="s">
        <v>7</v>
      </c>
      <c r="G23" s="288" t="s">
        <v>172</v>
      </c>
      <c r="H23" s="289"/>
      <c r="I23" s="289"/>
      <c r="J23" s="289"/>
      <c r="K23" s="289"/>
      <c r="L23" s="289"/>
      <c r="M23" s="289"/>
      <c r="N23" s="289"/>
      <c r="O23" s="289"/>
      <c r="P23" s="290"/>
      <c r="Q23" s="291"/>
      <c r="R23" s="292"/>
      <c r="S23" s="169"/>
      <c r="T23" s="169"/>
      <c r="U23" s="169"/>
      <c r="V23" s="169"/>
      <c r="W23" s="169"/>
      <c r="X23" s="169"/>
      <c r="Y23" s="169"/>
      <c r="Z23" s="169"/>
      <c r="AA23" s="169"/>
      <c r="AB23" s="169"/>
      <c r="AC23" s="169"/>
    </row>
    <row r="24" spans="2:30" s="222" customFormat="1" ht="39.5" thickBot="1" x14ac:dyDescent="0.3">
      <c r="B24" s="293"/>
      <c r="C24" s="294"/>
      <c r="D24" s="294"/>
      <c r="E24" s="295"/>
      <c r="F24" s="295"/>
      <c r="G24" s="223" t="s">
        <v>44</v>
      </c>
      <c r="H24" s="242"/>
      <c r="I24" s="176" t="s">
        <v>8</v>
      </c>
      <c r="J24" s="176" t="s">
        <v>9</v>
      </c>
      <c r="K24" s="177" t="s">
        <v>43</v>
      </c>
      <c r="L24" s="224" t="s">
        <v>182</v>
      </c>
      <c r="M24" s="243" t="s">
        <v>183</v>
      </c>
      <c r="N24" s="166" t="s">
        <v>187</v>
      </c>
      <c r="O24" s="166" t="s">
        <v>184</v>
      </c>
      <c r="P24" s="166" t="s">
        <v>188</v>
      </c>
      <c r="Q24" s="246" t="s">
        <v>185</v>
      </c>
      <c r="R24" s="224" t="s">
        <v>189</v>
      </c>
      <c r="S24" s="224" t="s">
        <v>186</v>
      </c>
      <c r="T24" s="169"/>
      <c r="U24" s="169"/>
      <c r="V24" s="169"/>
      <c r="W24" s="169"/>
      <c r="X24" s="169"/>
      <c r="Y24" s="169"/>
      <c r="Z24" s="169"/>
      <c r="AA24" s="169"/>
      <c r="AB24" s="169"/>
      <c r="AC24" s="169"/>
    </row>
    <row r="25" spans="2:30" s="170" customFormat="1" ht="15.5" x14ac:dyDescent="0.25">
      <c r="B25" s="296" t="s">
        <v>47</v>
      </c>
      <c r="C25" s="297"/>
      <c r="D25" s="297"/>
      <c r="E25" s="297"/>
      <c r="F25" s="297"/>
      <c r="G25" s="297"/>
      <c r="H25" s="297"/>
      <c r="I25" s="297"/>
      <c r="J25" s="297"/>
      <c r="K25" s="297"/>
      <c r="L25" s="297"/>
      <c r="M25" s="297"/>
      <c r="N25" s="297"/>
      <c r="O25" s="297"/>
      <c r="P25" s="297"/>
      <c r="Q25" s="297"/>
      <c r="R25" s="297"/>
      <c r="S25" s="169"/>
      <c r="T25" s="169"/>
      <c r="U25" s="169"/>
      <c r="V25" s="169"/>
      <c r="W25" s="169"/>
      <c r="X25" s="169"/>
      <c r="Y25" s="169"/>
      <c r="Z25" s="169"/>
      <c r="AA25" s="169"/>
      <c r="AB25" s="169"/>
      <c r="AC25" s="169"/>
      <c r="AD25" s="169"/>
    </row>
    <row r="26" spans="2:30" ht="25" x14ac:dyDescent="0.25">
      <c r="B26" s="178">
        <v>1</v>
      </c>
      <c r="C26" s="16" t="s">
        <v>48</v>
      </c>
      <c r="D26" s="17" t="s">
        <v>49</v>
      </c>
      <c r="E26" s="26" t="s">
        <v>23</v>
      </c>
      <c r="F26" s="26" t="s">
        <v>177</v>
      </c>
      <c r="G26" s="58">
        <v>1</v>
      </c>
      <c r="H26" s="18" t="s">
        <v>23</v>
      </c>
      <c r="I26" s="18" t="s">
        <v>16</v>
      </c>
      <c r="J26" s="18">
        <v>15</v>
      </c>
      <c r="K26" s="26">
        <f>J26*12</f>
        <v>180</v>
      </c>
      <c r="L26" s="248">
        <v>61.977149729404687</v>
      </c>
      <c r="M26" s="248">
        <f>L26*K26</f>
        <v>11155.886951292843</v>
      </c>
      <c r="N26" s="191">
        <v>74.372579675285621</v>
      </c>
      <c r="O26" s="191">
        <f>N26*K26</f>
        <v>13387.064341551411</v>
      </c>
      <c r="P26" s="191">
        <v>74.372579675285621</v>
      </c>
      <c r="Q26" s="191">
        <f>P26*K26</f>
        <v>13387.064341551411</v>
      </c>
      <c r="R26" s="250">
        <f>L26*1.2</f>
        <v>74.372579675285621</v>
      </c>
      <c r="S26" s="250">
        <f>R26*K26</f>
        <v>13387.064341551411</v>
      </c>
    </row>
    <row r="27" spans="2:30" ht="25" x14ac:dyDescent="0.25">
      <c r="B27" s="226">
        <v>2</v>
      </c>
      <c r="C27" s="16" t="s">
        <v>50</v>
      </c>
      <c r="D27" s="16" t="s">
        <v>51</v>
      </c>
      <c r="E27" s="26" t="s">
        <v>23</v>
      </c>
      <c r="F27" s="26" t="s">
        <v>177</v>
      </c>
      <c r="G27" s="58">
        <v>1</v>
      </c>
      <c r="H27" s="18" t="s">
        <v>23</v>
      </c>
      <c r="I27" s="18" t="s">
        <v>16</v>
      </c>
      <c r="J27" s="18">
        <v>15</v>
      </c>
      <c r="K27" s="26">
        <f t="shared" ref="K27:K33" si="10">J27*12</f>
        <v>180</v>
      </c>
      <c r="L27" s="248">
        <v>25.823812387251955</v>
      </c>
      <c r="M27" s="248">
        <f t="shared" ref="M27:M43" si="11">L27*K27</f>
        <v>4648.2862297053516</v>
      </c>
      <c r="N27" s="191">
        <v>30.988574864702343</v>
      </c>
      <c r="O27" s="191">
        <f t="shared" ref="O27:O43" si="12">N27*K27</f>
        <v>5577.9434756464216</v>
      </c>
      <c r="P27" s="191">
        <v>30.988574864702343</v>
      </c>
      <c r="Q27" s="191">
        <f t="shared" ref="Q27:Q43" si="13">P27*K27</f>
        <v>5577.9434756464216</v>
      </c>
      <c r="R27" s="250">
        <f t="shared" ref="R27:R43" si="14">L27*1.2</f>
        <v>30.988574864702343</v>
      </c>
      <c r="S27" s="250">
        <f t="shared" ref="S27:S43" si="15">R27*K27</f>
        <v>5577.9434756464216</v>
      </c>
    </row>
    <row r="28" spans="2:30" ht="25" x14ac:dyDescent="0.25">
      <c r="B28" s="226">
        <v>3</v>
      </c>
      <c r="C28" s="16" t="s">
        <v>52</v>
      </c>
      <c r="D28" s="16" t="s">
        <v>53</v>
      </c>
      <c r="E28" s="26" t="s">
        <v>23</v>
      </c>
      <c r="F28" s="26" t="s">
        <v>177</v>
      </c>
      <c r="G28" s="58">
        <v>1</v>
      </c>
      <c r="H28" s="18" t="s">
        <v>23</v>
      </c>
      <c r="I28" s="18" t="s">
        <v>16</v>
      </c>
      <c r="J28" s="18">
        <v>15</v>
      </c>
      <c r="K28" s="26">
        <f t="shared" si="10"/>
        <v>180</v>
      </c>
      <c r="L28" s="248">
        <v>41.318099819603127</v>
      </c>
      <c r="M28" s="248">
        <f t="shared" si="11"/>
        <v>7437.2579675285624</v>
      </c>
      <c r="N28" s="191">
        <v>47.5</v>
      </c>
      <c r="O28" s="191">
        <f t="shared" si="12"/>
        <v>8550</v>
      </c>
      <c r="P28" s="191">
        <v>49.581719783523752</v>
      </c>
      <c r="Q28" s="191">
        <f t="shared" si="13"/>
        <v>8924.7095610342749</v>
      </c>
      <c r="R28" s="250">
        <f t="shared" si="14"/>
        <v>49.581719783523752</v>
      </c>
      <c r="S28" s="250">
        <f t="shared" si="15"/>
        <v>8924.7095610342749</v>
      </c>
    </row>
    <row r="29" spans="2:30" x14ac:dyDescent="0.25">
      <c r="B29" s="226">
        <v>4</v>
      </c>
      <c r="C29" s="16" t="s">
        <v>54</v>
      </c>
      <c r="D29" s="16" t="s">
        <v>55</v>
      </c>
      <c r="E29" s="26" t="s">
        <v>23</v>
      </c>
      <c r="F29" s="26" t="s">
        <v>177</v>
      </c>
      <c r="G29" s="58">
        <v>1</v>
      </c>
      <c r="H29" s="18" t="s">
        <v>23</v>
      </c>
      <c r="I29" s="18" t="s">
        <v>16</v>
      </c>
      <c r="J29" s="18">
        <v>15</v>
      </c>
      <c r="K29" s="26">
        <f t="shared" si="10"/>
        <v>180</v>
      </c>
      <c r="L29" s="248">
        <v>61.977149729404687</v>
      </c>
      <c r="M29" s="248">
        <f t="shared" si="11"/>
        <v>11155.886951292843</v>
      </c>
      <c r="N29" s="191">
        <v>47.5</v>
      </c>
      <c r="O29" s="191">
        <f t="shared" si="12"/>
        <v>8550</v>
      </c>
      <c r="P29" s="191">
        <v>68.25</v>
      </c>
      <c r="Q29" s="191">
        <f t="shared" si="13"/>
        <v>12285</v>
      </c>
      <c r="R29" s="250">
        <f t="shared" si="14"/>
        <v>74.372579675285621</v>
      </c>
      <c r="S29" s="250">
        <f t="shared" si="15"/>
        <v>13387.064341551411</v>
      </c>
    </row>
    <row r="30" spans="2:30" x14ac:dyDescent="0.25">
      <c r="B30" s="226">
        <v>5</v>
      </c>
      <c r="C30" s="16" t="s">
        <v>56</v>
      </c>
      <c r="D30" s="16" t="s">
        <v>57</v>
      </c>
      <c r="E30" s="26" t="s">
        <v>23</v>
      </c>
      <c r="F30" s="26" t="s">
        <v>177</v>
      </c>
      <c r="G30" s="58">
        <v>1</v>
      </c>
      <c r="H30" s="18" t="s">
        <v>23</v>
      </c>
      <c r="I30" s="18" t="s">
        <v>16</v>
      </c>
      <c r="J30" s="18">
        <v>15</v>
      </c>
      <c r="K30" s="26">
        <f t="shared" si="10"/>
        <v>180</v>
      </c>
      <c r="L30" s="248">
        <v>123.95429945880937</v>
      </c>
      <c r="M30" s="248">
        <f t="shared" si="11"/>
        <v>22311.773902585686</v>
      </c>
      <c r="N30" s="191">
        <v>148.74515935057124</v>
      </c>
      <c r="O30" s="191">
        <f t="shared" si="12"/>
        <v>26774.128683102823</v>
      </c>
      <c r="P30" s="191">
        <v>130</v>
      </c>
      <c r="Q30" s="191">
        <f t="shared" si="13"/>
        <v>23400</v>
      </c>
      <c r="R30" s="250">
        <f t="shared" si="14"/>
        <v>148.74515935057124</v>
      </c>
      <c r="S30" s="250">
        <f t="shared" si="15"/>
        <v>26774.128683102823</v>
      </c>
    </row>
    <row r="31" spans="2:30" ht="25" x14ac:dyDescent="0.25">
      <c r="B31" s="226">
        <v>6</v>
      </c>
      <c r="C31" s="16" t="s">
        <v>58</v>
      </c>
      <c r="D31" s="16" t="s">
        <v>59</v>
      </c>
      <c r="E31" s="26" t="s">
        <v>60</v>
      </c>
      <c r="F31" s="26" t="s">
        <v>178</v>
      </c>
      <c r="G31" s="58">
        <v>1</v>
      </c>
      <c r="H31" s="18" t="s">
        <v>60</v>
      </c>
      <c r="I31" s="18" t="s">
        <v>16</v>
      </c>
      <c r="J31" s="18">
        <v>15</v>
      </c>
      <c r="K31" s="26">
        <f t="shared" si="10"/>
        <v>180</v>
      </c>
      <c r="L31" s="248">
        <v>51.64762477450391</v>
      </c>
      <c r="M31" s="248">
        <f t="shared" si="11"/>
        <v>9296.5724594107032</v>
      </c>
      <c r="N31" s="191">
        <v>61.977149729404687</v>
      </c>
      <c r="O31" s="191">
        <f t="shared" si="12"/>
        <v>11155.886951292843</v>
      </c>
      <c r="P31" s="191">
        <v>61.977149729404687</v>
      </c>
      <c r="Q31" s="191">
        <f t="shared" si="13"/>
        <v>11155.886951292843</v>
      </c>
      <c r="R31" s="250">
        <f t="shared" si="14"/>
        <v>61.977149729404687</v>
      </c>
      <c r="S31" s="250">
        <f t="shared" si="15"/>
        <v>11155.886951292843</v>
      </c>
    </row>
    <row r="32" spans="2:30" ht="25" x14ac:dyDescent="0.25">
      <c r="B32" s="226">
        <v>7</v>
      </c>
      <c r="C32" s="66" t="s">
        <v>61</v>
      </c>
      <c r="D32" s="16" t="s">
        <v>62</v>
      </c>
      <c r="E32" s="173" t="s">
        <v>63</v>
      </c>
      <c r="F32" s="173" t="s">
        <v>179</v>
      </c>
      <c r="G32" s="173">
        <v>1</v>
      </c>
      <c r="H32" s="18" t="s">
        <v>63</v>
      </c>
      <c r="I32" s="18" t="s">
        <v>16</v>
      </c>
      <c r="J32" s="18">
        <v>15</v>
      </c>
      <c r="K32" s="26">
        <f t="shared" si="10"/>
        <v>180</v>
      </c>
      <c r="L32" s="248">
        <v>41.318099819603127</v>
      </c>
      <c r="M32" s="248">
        <f t="shared" si="11"/>
        <v>7437.2579675285624</v>
      </c>
      <c r="N32" s="191">
        <v>38</v>
      </c>
      <c r="O32" s="191">
        <f t="shared" si="12"/>
        <v>6840</v>
      </c>
      <c r="P32" s="191">
        <v>40</v>
      </c>
      <c r="Q32" s="191">
        <f t="shared" si="13"/>
        <v>7200</v>
      </c>
      <c r="R32" s="250">
        <f t="shared" si="14"/>
        <v>49.581719783523752</v>
      </c>
      <c r="S32" s="250">
        <f t="shared" si="15"/>
        <v>8924.7095610342749</v>
      </c>
    </row>
    <row r="33" spans="1:30" x14ac:dyDescent="0.25">
      <c r="B33" s="226">
        <v>8</v>
      </c>
      <c r="C33" s="66" t="s">
        <v>64</v>
      </c>
      <c r="D33" s="227" t="s">
        <v>65</v>
      </c>
      <c r="E33" s="227"/>
      <c r="F33" s="227"/>
      <c r="G33" s="173"/>
      <c r="H33" s="18" t="s">
        <v>66</v>
      </c>
      <c r="I33" s="18" t="s">
        <v>16</v>
      </c>
      <c r="J33" s="18">
        <v>58</v>
      </c>
      <c r="K33" s="26">
        <f t="shared" si="10"/>
        <v>696</v>
      </c>
      <c r="L33" s="248">
        <v>82.636199639206254</v>
      </c>
      <c r="M33" s="248">
        <f t="shared" si="11"/>
        <v>57514.794948887553</v>
      </c>
      <c r="N33" s="191">
        <v>47.5</v>
      </c>
      <c r="O33" s="191">
        <f t="shared" si="12"/>
        <v>33060</v>
      </c>
      <c r="P33" s="191">
        <v>99.163439567047504</v>
      </c>
      <c r="Q33" s="191">
        <f t="shared" si="13"/>
        <v>69017.753938665061</v>
      </c>
      <c r="R33" s="250">
        <f t="shared" si="14"/>
        <v>99.163439567047504</v>
      </c>
      <c r="S33" s="250">
        <f t="shared" si="15"/>
        <v>69017.753938665061</v>
      </c>
    </row>
    <row r="34" spans="1:30" ht="15.5" x14ac:dyDescent="0.25">
      <c r="B34" s="226"/>
      <c r="C34" s="66"/>
      <c r="D34" s="227"/>
      <c r="E34" s="174"/>
      <c r="F34" s="174"/>
      <c r="G34" s="173"/>
      <c r="H34" s="16"/>
      <c r="I34" s="16"/>
      <c r="J34" s="16"/>
      <c r="K34" s="66"/>
      <c r="L34" s="248"/>
      <c r="M34" s="248"/>
      <c r="N34" s="191"/>
      <c r="O34" s="191"/>
      <c r="P34" s="191"/>
      <c r="Q34" s="191"/>
      <c r="R34" s="250"/>
      <c r="S34" s="250"/>
    </row>
    <row r="35" spans="1:30" s="170" customFormat="1" ht="31" x14ac:dyDescent="0.25">
      <c r="B35" s="228"/>
      <c r="C35" s="67" t="s">
        <v>67</v>
      </c>
      <c r="D35" s="174"/>
      <c r="E35" s="26"/>
      <c r="F35" s="26"/>
      <c r="G35" s="174"/>
      <c r="H35" s="21"/>
      <c r="I35" s="21"/>
      <c r="J35" s="21"/>
      <c r="K35" s="67"/>
      <c r="L35" s="248"/>
      <c r="M35" s="248"/>
      <c r="N35" s="191"/>
      <c r="O35" s="191"/>
      <c r="P35" s="191"/>
      <c r="Q35" s="191"/>
      <c r="R35" s="250"/>
      <c r="S35" s="250"/>
      <c r="T35" s="169"/>
      <c r="U35" s="169"/>
      <c r="V35" s="169"/>
      <c r="W35" s="169"/>
      <c r="X35" s="169"/>
      <c r="Y35" s="169"/>
      <c r="Z35" s="169"/>
      <c r="AA35" s="169"/>
      <c r="AB35" s="169"/>
      <c r="AC35" s="169"/>
      <c r="AD35" s="169"/>
    </row>
    <row r="36" spans="1:30" x14ac:dyDescent="0.25">
      <c r="B36" s="226">
        <v>8</v>
      </c>
      <c r="C36" s="16" t="s">
        <v>68</v>
      </c>
      <c r="D36" s="16" t="s">
        <v>69</v>
      </c>
      <c r="E36" s="26" t="s">
        <v>23</v>
      </c>
      <c r="F36" s="26" t="s">
        <v>177</v>
      </c>
      <c r="G36" s="58">
        <v>1</v>
      </c>
      <c r="H36" s="18" t="s">
        <v>23</v>
      </c>
      <c r="I36" s="18" t="s">
        <v>16</v>
      </c>
      <c r="J36" s="18">
        <v>8</v>
      </c>
      <c r="K36" s="26">
        <f>J36*60</f>
        <v>480</v>
      </c>
      <c r="L36" s="248">
        <v>51.64762477450391</v>
      </c>
      <c r="M36" s="248">
        <f t="shared" si="11"/>
        <v>24790.859891761876</v>
      </c>
      <c r="N36" s="191">
        <v>9.5</v>
      </c>
      <c r="O36" s="191">
        <f t="shared" si="12"/>
        <v>4560</v>
      </c>
      <c r="P36" s="191">
        <v>50</v>
      </c>
      <c r="Q36" s="191">
        <f t="shared" si="13"/>
        <v>24000</v>
      </c>
      <c r="R36" s="250">
        <f t="shared" si="14"/>
        <v>61.977149729404687</v>
      </c>
      <c r="S36" s="250">
        <f t="shared" si="15"/>
        <v>29749.03187011425</v>
      </c>
    </row>
    <row r="37" spans="1:30" x14ac:dyDescent="0.25">
      <c r="B37" s="226">
        <v>9</v>
      </c>
      <c r="C37" s="16" t="s">
        <v>70</v>
      </c>
      <c r="D37" s="16" t="s">
        <v>69</v>
      </c>
      <c r="E37" s="26" t="s">
        <v>23</v>
      </c>
      <c r="F37" s="26" t="s">
        <v>177</v>
      </c>
      <c r="G37" s="58">
        <v>1</v>
      </c>
      <c r="H37" s="18" t="s">
        <v>23</v>
      </c>
      <c r="I37" s="18" t="s">
        <v>16</v>
      </c>
      <c r="J37" s="18">
        <v>8</v>
      </c>
      <c r="K37" s="26" t="s">
        <v>133</v>
      </c>
      <c r="L37" s="248">
        <v>51.64762477450391</v>
      </c>
      <c r="M37" s="248">
        <f>L37*J37</f>
        <v>413.18099819603128</v>
      </c>
      <c r="N37" s="191">
        <v>9.5</v>
      </c>
      <c r="O37" s="191">
        <f>N37*J37</f>
        <v>76</v>
      </c>
      <c r="P37" s="191">
        <v>50</v>
      </c>
      <c r="Q37" s="191">
        <f>P37*J37</f>
        <v>400</v>
      </c>
      <c r="R37" s="250">
        <f t="shared" si="14"/>
        <v>61.977149729404687</v>
      </c>
      <c r="S37" s="250">
        <f>R37*J37</f>
        <v>495.81719783523749</v>
      </c>
    </row>
    <row r="38" spans="1:30" x14ac:dyDescent="0.25">
      <c r="B38" s="226">
        <v>10</v>
      </c>
      <c r="C38" s="16" t="s">
        <v>71</v>
      </c>
      <c r="D38" s="16" t="s">
        <v>72</v>
      </c>
      <c r="E38" s="26" t="s">
        <v>23</v>
      </c>
      <c r="F38" s="26" t="s">
        <v>177</v>
      </c>
      <c r="G38" s="58">
        <v>1</v>
      </c>
      <c r="H38" s="18" t="s">
        <v>23</v>
      </c>
      <c r="I38" s="18" t="s">
        <v>16</v>
      </c>
      <c r="J38" s="18">
        <v>8</v>
      </c>
      <c r="K38" s="26">
        <f>J38*12</f>
        <v>96</v>
      </c>
      <c r="L38" s="248">
        <v>30.988574864702343</v>
      </c>
      <c r="M38" s="248">
        <f t="shared" si="11"/>
        <v>2974.903187011425</v>
      </c>
      <c r="N38" s="191">
        <v>37.186289837642811</v>
      </c>
      <c r="O38" s="191">
        <f t="shared" si="12"/>
        <v>3569.8838244137096</v>
      </c>
      <c r="P38" s="191">
        <v>37.186289837642811</v>
      </c>
      <c r="Q38" s="191">
        <f t="shared" si="13"/>
        <v>3569.8838244137096</v>
      </c>
      <c r="R38" s="250">
        <f t="shared" si="14"/>
        <v>37.186289837642811</v>
      </c>
      <c r="S38" s="250">
        <f t="shared" si="15"/>
        <v>3569.8838244137096</v>
      </c>
    </row>
    <row r="39" spans="1:30" x14ac:dyDescent="0.25">
      <c r="B39" s="229">
        <v>11</v>
      </c>
      <c r="C39" s="66" t="s">
        <v>73</v>
      </c>
      <c r="D39" s="227" t="s">
        <v>74</v>
      </c>
      <c r="E39" s="26" t="s">
        <v>23</v>
      </c>
      <c r="F39" s="26" t="s">
        <v>177</v>
      </c>
      <c r="G39" s="58">
        <v>1</v>
      </c>
      <c r="H39" s="18" t="s">
        <v>23</v>
      </c>
      <c r="I39" s="18" t="s">
        <v>16</v>
      </c>
      <c r="J39" s="18">
        <v>8</v>
      </c>
      <c r="K39" s="26">
        <f>J39*60</f>
        <v>480</v>
      </c>
      <c r="L39" s="248">
        <v>258.23812387251951</v>
      </c>
      <c r="M39" s="248">
        <f t="shared" si="11"/>
        <v>123954.29945880937</v>
      </c>
      <c r="N39" s="191">
        <v>309.88574864702338</v>
      </c>
      <c r="O39" s="191">
        <f t="shared" si="12"/>
        <v>148745.15935057122</v>
      </c>
      <c r="P39" s="191">
        <v>309.88574864702338</v>
      </c>
      <c r="Q39" s="191">
        <f t="shared" si="13"/>
        <v>148745.15935057122</v>
      </c>
      <c r="R39" s="250">
        <f t="shared" si="14"/>
        <v>309.88574864702338</v>
      </c>
      <c r="S39" s="250">
        <f t="shared" si="15"/>
        <v>148745.15935057122</v>
      </c>
    </row>
    <row r="40" spans="1:30" ht="25" x14ac:dyDescent="0.25">
      <c r="B40" s="230">
        <v>12</v>
      </c>
      <c r="C40" s="16" t="s">
        <v>75</v>
      </c>
      <c r="D40" s="16" t="s">
        <v>76</v>
      </c>
      <c r="E40" s="26" t="s">
        <v>23</v>
      </c>
      <c r="F40" s="26" t="s">
        <v>177</v>
      </c>
      <c r="G40" s="230" t="s">
        <v>77</v>
      </c>
      <c r="H40" s="18" t="s">
        <v>27</v>
      </c>
      <c r="I40" s="18" t="s">
        <v>16</v>
      </c>
      <c r="J40" s="18">
        <v>8</v>
      </c>
      <c r="K40" s="26">
        <v>1</v>
      </c>
      <c r="L40" s="248">
        <v>516.47624774503902</v>
      </c>
      <c r="M40" s="248">
        <f t="shared" si="11"/>
        <v>516.47624774503902</v>
      </c>
      <c r="N40" s="191">
        <v>427.5</v>
      </c>
      <c r="O40" s="191">
        <f t="shared" si="12"/>
        <v>427.5</v>
      </c>
      <c r="P40" s="191">
        <v>619.77149729404675</v>
      </c>
      <c r="Q40" s="191">
        <f t="shared" si="13"/>
        <v>619.77149729404675</v>
      </c>
      <c r="R40" s="250">
        <f t="shared" si="14"/>
        <v>619.77149729404675</v>
      </c>
      <c r="S40" s="250">
        <f t="shared" si="15"/>
        <v>619.77149729404675</v>
      </c>
    </row>
    <row r="41" spans="1:30" ht="25" x14ac:dyDescent="0.25">
      <c r="B41" s="230">
        <v>13</v>
      </c>
      <c r="C41" s="16" t="s">
        <v>78</v>
      </c>
      <c r="D41" s="16" t="s">
        <v>79</v>
      </c>
      <c r="E41" s="231" t="s">
        <v>66</v>
      </c>
      <c r="F41" s="231" t="s">
        <v>180</v>
      </c>
      <c r="G41" s="230">
        <v>1</v>
      </c>
      <c r="H41" s="18" t="s">
        <v>23</v>
      </c>
      <c r="I41" s="18" t="s">
        <v>16</v>
      </c>
      <c r="J41" s="18">
        <v>8</v>
      </c>
      <c r="K41" s="26">
        <f>J41*60</f>
        <v>480</v>
      </c>
      <c r="L41" s="248">
        <v>129.11906193625975</v>
      </c>
      <c r="M41" s="248">
        <f t="shared" si="11"/>
        <v>61977.149729404686</v>
      </c>
      <c r="N41" s="191">
        <v>154.94287432351169</v>
      </c>
      <c r="O41" s="191">
        <f t="shared" si="12"/>
        <v>74372.579675285611</v>
      </c>
      <c r="P41" s="191">
        <v>154.94287432351169</v>
      </c>
      <c r="Q41" s="191">
        <f t="shared" si="13"/>
        <v>74372.579675285611</v>
      </c>
      <c r="R41" s="250">
        <f t="shared" si="14"/>
        <v>154.94287432351169</v>
      </c>
      <c r="S41" s="250">
        <f t="shared" si="15"/>
        <v>74372.579675285611</v>
      </c>
    </row>
    <row r="42" spans="1:30" ht="13" thickBot="1" x14ac:dyDescent="0.3">
      <c r="B42" s="114">
        <v>14</v>
      </c>
      <c r="C42" s="233" t="s">
        <v>181</v>
      </c>
      <c r="D42" s="234" t="s">
        <v>81</v>
      </c>
      <c r="E42" s="231" t="s">
        <v>66</v>
      </c>
      <c r="F42" s="231" t="s">
        <v>180</v>
      </c>
      <c r="G42" s="139">
        <v>1</v>
      </c>
      <c r="H42" s="18" t="s">
        <v>66</v>
      </c>
      <c r="I42" s="18" t="s">
        <v>16</v>
      </c>
      <c r="J42" s="18">
        <v>8</v>
      </c>
      <c r="K42" s="26">
        <f t="shared" ref="K42:K43" si="16">J42*60</f>
        <v>480</v>
      </c>
      <c r="L42" s="248">
        <v>206.59049909801564</v>
      </c>
      <c r="M42" s="248">
        <f t="shared" si="11"/>
        <v>99163.439567047506</v>
      </c>
      <c r="N42" s="191">
        <v>247.90859891761875</v>
      </c>
      <c r="O42" s="191">
        <f t="shared" si="12"/>
        <v>118996.127480457</v>
      </c>
      <c r="P42" s="191">
        <v>247.90859891761875</v>
      </c>
      <c r="Q42" s="191">
        <f t="shared" si="13"/>
        <v>118996.127480457</v>
      </c>
      <c r="R42" s="250">
        <f t="shared" si="14"/>
        <v>247.90859891761875</v>
      </c>
      <c r="S42" s="250">
        <f t="shared" si="15"/>
        <v>118996.127480457</v>
      </c>
    </row>
    <row r="43" spans="1:30" x14ac:dyDescent="0.25">
      <c r="B43" s="230">
        <v>15</v>
      </c>
      <c r="C43" s="233" t="s">
        <v>82</v>
      </c>
      <c r="D43" s="235"/>
      <c r="E43" s="26"/>
      <c r="F43" s="26"/>
      <c r="G43" s="230">
        <v>1</v>
      </c>
      <c r="H43" s="18" t="s">
        <v>66</v>
      </c>
      <c r="I43" s="18" t="s">
        <v>16</v>
      </c>
      <c r="J43" s="18">
        <v>8</v>
      </c>
      <c r="K43" s="26">
        <f t="shared" si="16"/>
        <v>480</v>
      </c>
      <c r="L43" s="248">
        <v>206.59049909801564</v>
      </c>
      <c r="M43" s="248">
        <f t="shared" si="11"/>
        <v>99163.439567047506</v>
      </c>
      <c r="N43" s="191">
        <v>247.90859891761875</v>
      </c>
      <c r="O43" s="191">
        <f t="shared" si="12"/>
        <v>118996.127480457</v>
      </c>
      <c r="P43" s="191">
        <v>247.90859891761875</v>
      </c>
      <c r="Q43" s="191">
        <f t="shared" si="13"/>
        <v>118996.127480457</v>
      </c>
      <c r="R43" s="250">
        <f t="shared" si="14"/>
        <v>247.90859891761875</v>
      </c>
      <c r="S43" s="250">
        <f t="shared" si="15"/>
        <v>118996.127480457</v>
      </c>
    </row>
    <row r="44" spans="1:30" ht="13" thickBot="1" x14ac:dyDescent="0.3">
      <c r="B44" s="230"/>
      <c r="C44" s="7"/>
      <c r="D44" s="235"/>
      <c r="E44" s="236"/>
      <c r="F44" s="26"/>
      <c r="G44" s="230"/>
      <c r="H44" s="18"/>
      <c r="I44" s="18"/>
      <c r="J44" s="18"/>
      <c r="K44" s="26"/>
      <c r="L44" s="225"/>
      <c r="M44" s="225"/>
      <c r="N44" s="186"/>
      <c r="O44" s="245"/>
      <c r="P44" s="225"/>
      <c r="Q44" s="225"/>
      <c r="R44" s="232"/>
      <c r="S44" s="232"/>
    </row>
    <row r="45" spans="1:30" ht="13" thickBot="1" x14ac:dyDescent="0.3">
      <c r="B45" s="237"/>
      <c r="C45" s="287"/>
      <c r="D45" s="287"/>
      <c r="E45" s="238"/>
      <c r="F45" s="239"/>
      <c r="G45" s="240"/>
      <c r="H45" s="23"/>
      <c r="I45" s="23"/>
      <c r="J45" s="23"/>
      <c r="K45" s="68"/>
      <c r="L45" s="249">
        <f>SUM(L26:L43)</f>
        <v>1941.9506915213469</v>
      </c>
      <c r="M45" s="249">
        <f>SUM(M26:M43)</f>
        <v>543911.46602525562</v>
      </c>
      <c r="N45" s="249">
        <f t="shared" ref="N45:R45" si="17">SUM(N26:N43)</f>
        <v>1940.9155742633793</v>
      </c>
      <c r="O45" s="249">
        <f t="shared" si="17"/>
        <v>583638.40126277809</v>
      </c>
      <c r="P45" s="249">
        <f t="shared" si="17"/>
        <v>2271.937071557426</v>
      </c>
      <c r="Q45" s="249">
        <f t="shared" si="17"/>
        <v>640648.00757666864</v>
      </c>
      <c r="R45" s="249">
        <f t="shared" si="17"/>
        <v>2330.3408298256159</v>
      </c>
      <c r="S45" s="249">
        <f t="shared" ref="S45" si="18">SUM(S26:S43)</f>
        <v>652693.75923030649</v>
      </c>
    </row>
    <row r="46" spans="1:30" s="7" customFormat="1" x14ac:dyDescent="0.25">
      <c r="H46" s="13"/>
      <c r="I46" s="13"/>
      <c r="J46" s="13"/>
      <c r="K46" s="38"/>
      <c r="L46" s="143"/>
      <c r="M46" s="244"/>
      <c r="N46" s="7">
        <v>1940.9155742633793</v>
      </c>
      <c r="P46" s="163">
        <v>2271.937071557426</v>
      </c>
      <c r="Q46" s="163"/>
    </row>
    <row r="47" spans="1:30" ht="13" thickBot="1" x14ac:dyDescent="0.3">
      <c r="H47" s="13"/>
      <c r="I47" s="13"/>
      <c r="J47" s="13"/>
      <c r="K47" s="38"/>
      <c r="L47" s="139"/>
      <c r="M47" s="251"/>
      <c r="O47" s="251"/>
      <c r="P47" s="251"/>
      <c r="Q47" s="251"/>
      <c r="R47" s="251"/>
      <c r="S47" s="251"/>
    </row>
    <row r="48" spans="1:30" x14ac:dyDescent="0.25">
      <c r="A48" s="169" t="s">
        <v>20</v>
      </c>
      <c r="B48" s="298" t="s">
        <v>83</v>
      </c>
      <c r="C48" s="298"/>
      <c r="D48" s="298"/>
      <c r="E48" s="298"/>
      <c r="F48" s="298"/>
      <c r="G48" s="298"/>
      <c r="H48" s="298"/>
      <c r="I48" s="298"/>
      <c r="J48" s="298"/>
      <c r="K48" s="298"/>
      <c r="L48" s="298"/>
      <c r="M48" s="298"/>
      <c r="N48" s="298"/>
      <c r="O48" s="298"/>
      <c r="P48" s="298"/>
      <c r="Q48" s="298"/>
      <c r="R48" s="298"/>
    </row>
    <row r="49" spans="1:30" ht="33" customHeight="1" x14ac:dyDescent="0.25">
      <c r="A49" s="169" t="s">
        <v>24</v>
      </c>
      <c r="B49" s="299" t="s">
        <v>84</v>
      </c>
      <c r="C49" s="299"/>
      <c r="D49" s="299"/>
      <c r="E49" s="299"/>
      <c r="F49" s="299"/>
      <c r="G49" s="299"/>
      <c r="H49" s="299"/>
      <c r="I49" s="299"/>
      <c r="J49" s="299"/>
      <c r="K49" s="299"/>
      <c r="L49" s="299"/>
      <c r="M49" s="299"/>
      <c r="N49" s="299"/>
      <c r="O49" s="299"/>
      <c r="P49" s="299"/>
      <c r="Q49" s="299"/>
      <c r="R49" s="299"/>
    </row>
    <row r="50" spans="1:30" x14ac:dyDescent="0.25">
      <c r="L50" s="76"/>
    </row>
    <row r="51" spans="1:30" s="170" customFormat="1" ht="16" thickBot="1" x14ac:dyDescent="0.3">
      <c r="B51" s="3" t="s">
        <v>42</v>
      </c>
      <c r="H51" s="90"/>
      <c r="I51" s="90"/>
      <c r="J51" s="90"/>
      <c r="K51" s="95"/>
      <c r="L51" s="54"/>
      <c r="M51" s="76"/>
      <c r="N51" s="185"/>
      <c r="O51" s="185"/>
      <c r="P51" s="186"/>
      <c r="Q51" s="245"/>
      <c r="T51" s="169"/>
      <c r="U51" s="169"/>
      <c r="V51" s="169"/>
      <c r="W51" s="169"/>
      <c r="X51" s="169"/>
      <c r="Y51" s="169"/>
      <c r="Z51" s="169"/>
      <c r="AA51" s="169"/>
      <c r="AB51" s="169"/>
      <c r="AC51" s="169"/>
      <c r="AD51" s="169"/>
    </row>
    <row r="52" spans="1:30" s="222" customFormat="1" ht="13" x14ac:dyDescent="0.25">
      <c r="B52" s="288" t="s">
        <v>4</v>
      </c>
      <c r="C52" s="290" t="s">
        <v>5</v>
      </c>
      <c r="D52" s="290" t="s">
        <v>6</v>
      </c>
      <c r="E52" s="291" t="s">
        <v>7</v>
      </c>
      <c r="F52" s="291" t="s">
        <v>7</v>
      </c>
      <c r="G52" s="288" t="s">
        <v>172</v>
      </c>
      <c r="H52" s="289"/>
      <c r="I52" s="289"/>
      <c r="J52" s="289"/>
      <c r="K52" s="289"/>
      <c r="L52" s="289"/>
      <c r="M52" s="289"/>
      <c r="N52" s="289"/>
      <c r="O52" s="289"/>
      <c r="P52" s="290"/>
      <c r="Q52" s="291"/>
      <c r="R52" s="292"/>
      <c r="S52" s="169"/>
      <c r="T52" s="169"/>
      <c r="U52" s="169"/>
      <c r="V52" s="169"/>
      <c r="W52" s="169"/>
      <c r="X52" s="169"/>
      <c r="Y52" s="169"/>
      <c r="Z52" s="169"/>
      <c r="AA52" s="169"/>
      <c r="AB52" s="169"/>
      <c r="AC52" s="169"/>
    </row>
    <row r="53" spans="1:30" s="222" customFormat="1" ht="52.5" thickBot="1" x14ac:dyDescent="0.3">
      <c r="B53" s="293"/>
      <c r="C53" s="294"/>
      <c r="D53" s="294"/>
      <c r="E53" s="295"/>
      <c r="F53" s="295"/>
      <c r="G53" s="223" t="s">
        <v>44</v>
      </c>
      <c r="H53" s="242"/>
      <c r="I53" s="176" t="s">
        <v>8</v>
      </c>
      <c r="J53" s="176" t="s">
        <v>9</v>
      </c>
      <c r="K53" s="177" t="s">
        <v>43</v>
      </c>
      <c r="L53" s="224" t="s">
        <v>192</v>
      </c>
      <c r="M53" s="243" t="s">
        <v>183</v>
      </c>
      <c r="N53" s="166" t="s">
        <v>193</v>
      </c>
      <c r="O53" s="166" t="s">
        <v>184</v>
      </c>
      <c r="P53" s="166" t="s">
        <v>194</v>
      </c>
      <c r="Q53" s="246" t="s">
        <v>185</v>
      </c>
      <c r="R53" s="224" t="s">
        <v>195</v>
      </c>
      <c r="S53" s="224" t="s">
        <v>186</v>
      </c>
      <c r="T53" s="169"/>
      <c r="U53" s="169"/>
      <c r="V53" s="169"/>
      <c r="W53" s="169"/>
      <c r="X53" s="169"/>
      <c r="Y53" s="169"/>
      <c r="Z53" s="169"/>
      <c r="AA53" s="169"/>
      <c r="AB53" s="169"/>
      <c r="AC53" s="169"/>
    </row>
    <row r="54" spans="1:30" s="170" customFormat="1" ht="15.5" x14ac:dyDescent="0.25">
      <c r="B54" s="296" t="s">
        <v>47</v>
      </c>
      <c r="C54" s="297"/>
      <c r="D54" s="297"/>
      <c r="E54" s="297"/>
      <c r="F54" s="297"/>
      <c r="G54" s="297"/>
      <c r="H54" s="297"/>
      <c r="I54" s="297"/>
      <c r="J54" s="297"/>
      <c r="K54" s="297"/>
      <c r="L54" s="297"/>
      <c r="M54" s="297"/>
      <c r="N54" s="297"/>
      <c r="O54" s="297"/>
      <c r="P54" s="297"/>
      <c r="Q54" s="297"/>
      <c r="R54" s="297"/>
      <c r="S54" s="169"/>
      <c r="T54" s="169"/>
      <c r="U54" s="169"/>
      <c r="V54" s="169"/>
      <c r="W54" s="169"/>
      <c r="X54" s="169"/>
      <c r="Y54" s="169"/>
      <c r="Z54" s="169"/>
      <c r="AA54" s="169"/>
      <c r="AB54" s="169"/>
      <c r="AC54" s="169"/>
      <c r="AD54" s="169"/>
    </row>
    <row r="55" spans="1:30" ht="25" x14ac:dyDescent="0.25">
      <c r="B55" s="178">
        <v>1</v>
      </c>
      <c r="C55" s="16" t="s">
        <v>48</v>
      </c>
      <c r="D55" s="17" t="s">
        <v>49</v>
      </c>
      <c r="E55" s="26" t="s">
        <v>23</v>
      </c>
      <c r="F55" s="26" t="s">
        <v>177</v>
      </c>
      <c r="G55" s="58">
        <v>1</v>
      </c>
      <c r="H55" s="18" t="s">
        <v>23</v>
      </c>
      <c r="I55" s="18" t="s">
        <v>16</v>
      </c>
      <c r="J55" s="18">
        <v>15</v>
      </c>
      <c r="K55" s="26">
        <f>J55*12</f>
        <v>180</v>
      </c>
      <c r="L55" s="248">
        <v>31.990859891761872</v>
      </c>
      <c r="M55" s="248">
        <f>L55*K55</f>
        <v>5758.3547805171365</v>
      </c>
      <c r="N55" s="191">
        <v>38.389031870114245</v>
      </c>
      <c r="O55" s="191">
        <f>N55*K55</f>
        <v>6910.0257366205642</v>
      </c>
      <c r="P55" s="191">
        <v>5</v>
      </c>
      <c r="Q55" s="191">
        <f>P55*K55</f>
        <v>900</v>
      </c>
      <c r="R55" s="250">
        <f>L55*1.2</f>
        <v>38.389031870114245</v>
      </c>
      <c r="S55" s="250">
        <f>R55*K55</f>
        <v>6910.0257366205642</v>
      </c>
    </row>
    <row r="56" spans="1:30" ht="25" x14ac:dyDescent="0.25">
      <c r="B56" s="226">
        <v>2</v>
      </c>
      <c r="C56" s="16" t="s">
        <v>50</v>
      </c>
      <c r="D56" s="16" t="s">
        <v>51</v>
      </c>
      <c r="E56" s="26" t="s">
        <v>23</v>
      </c>
      <c r="F56" s="26" t="s">
        <v>177</v>
      </c>
      <c r="G56" s="58">
        <v>1</v>
      </c>
      <c r="H56" s="18" t="s">
        <v>23</v>
      </c>
      <c r="I56" s="18" t="s">
        <v>16</v>
      </c>
      <c r="J56" s="18">
        <v>15</v>
      </c>
      <c r="K56" s="26">
        <f t="shared" ref="K56:K62" si="19">J56*12</f>
        <v>180</v>
      </c>
      <c r="L56" s="248">
        <v>13.329524954900782</v>
      </c>
      <c r="M56" s="248">
        <f t="shared" ref="M56:M65" si="20">L56*K56</f>
        <v>2399.3144918821408</v>
      </c>
      <c r="N56" s="191">
        <v>15.995429945880938</v>
      </c>
      <c r="O56" s="191">
        <f t="shared" ref="O56:O65" si="21">N56*K56</f>
        <v>2879.1773902585687</v>
      </c>
      <c r="P56" s="191">
        <v>20</v>
      </c>
      <c r="Q56" s="191">
        <f t="shared" ref="Q56:Q65" si="22">P56*K56</f>
        <v>3600</v>
      </c>
      <c r="R56" s="250">
        <f t="shared" ref="R56:R72" si="23">L56*1.2</f>
        <v>15.995429945880938</v>
      </c>
      <c r="S56" s="250">
        <f t="shared" ref="S56:S64" si="24">R56*K56</f>
        <v>2879.1773902585687</v>
      </c>
    </row>
    <row r="57" spans="1:30" ht="25" x14ac:dyDescent="0.25">
      <c r="B57" s="226">
        <v>3</v>
      </c>
      <c r="C57" s="16" t="s">
        <v>52</v>
      </c>
      <c r="D57" s="16" t="s">
        <v>53</v>
      </c>
      <c r="E57" s="26" t="s">
        <v>23</v>
      </c>
      <c r="F57" s="26" t="s">
        <v>177</v>
      </c>
      <c r="G57" s="58">
        <v>1</v>
      </c>
      <c r="H57" s="18" t="s">
        <v>23</v>
      </c>
      <c r="I57" s="18" t="s">
        <v>16</v>
      </c>
      <c r="J57" s="18">
        <v>15</v>
      </c>
      <c r="K57" s="26">
        <f t="shared" si="19"/>
        <v>180</v>
      </c>
      <c r="L57" s="248">
        <v>21.327239927841248</v>
      </c>
      <c r="M57" s="248">
        <f t="shared" si="20"/>
        <v>3838.9031870114245</v>
      </c>
      <c r="N57" s="191">
        <v>23.75</v>
      </c>
      <c r="O57" s="191">
        <f t="shared" si="21"/>
        <v>4275</v>
      </c>
      <c r="P57" s="191">
        <v>3</v>
      </c>
      <c r="Q57" s="191">
        <f t="shared" si="22"/>
        <v>540</v>
      </c>
      <c r="R57" s="250">
        <f t="shared" si="23"/>
        <v>25.592687913409495</v>
      </c>
      <c r="S57" s="250">
        <f t="shared" si="24"/>
        <v>4606.6838244137089</v>
      </c>
    </row>
    <row r="58" spans="1:30" x14ac:dyDescent="0.25">
      <c r="B58" s="226">
        <v>4</v>
      </c>
      <c r="C58" s="16" t="s">
        <v>54</v>
      </c>
      <c r="D58" s="16" t="s">
        <v>55</v>
      </c>
      <c r="E58" s="26" t="s">
        <v>23</v>
      </c>
      <c r="F58" s="26" t="s">
        <v>177</v>
      </c>
      <c r="G58" s="58">
        <v>1</v>
      </c>
      <c r="H58" s="18" t="s">
        <v>23</v>
      </c>
      <c r="I58" s="18" t="s">
        <v>16</v>
      </c>
      <c r="J58" s="18">
        <v>15</v>
      </c>
      <c r="K58" s="26">
        <f t="shared" si="19"/>
        <v>180</v>
      </c>
      <c r="L58" s="248">
        <v>31.990859891761872</v>
      </c>
      <c r="M58" s="248">
        <f t="shared" si="20"/>
        <v>5758.3547805171365</v>
      </c>
      <c r="N58" s="191">
        <v>23.75</v>
      </c>
      <c r="O58" s="191">
        <f t="shared" si="21"/>
        <v>4275</v>
      </c>
      <c r="P58" s="191">
        <v>10</v>
      </c>
      <c r="Q58" s="191">
        <f t="shared" si="22"/>
        <v>1800</v>
      </c>
      <c r="R58" s="250">
        <f t="shared" si="23"/>
        <v>38.389031870114245</v>
      </c>
      <c r="S58" s="250">
        <f t="shared" si="24"/>
        <v>6910.0257366205642</v>
      </c>
    </row>
    <row r="59" spans="1:30" x14ac:dyDescent="0.25">
      <c r="B59" s="226">
        <v>5</v>
      </c>
      <c r="C59" s="16" t="s">
        <v>56</v>
      </c>
      <c r="D59" s="16" t="s">
        <v>57</v>
      </c>
      <c r="E59" s="26" t="s">
        <v>23</v>
      </c>
      <c r="F59" s="26" t="s">
        <v>177</v>
      </c>
      <c r="G59" s="58">
        <v>1</v>
      </c>
      <c r="H59" s="18" t="s">
        <v>23</v>
      </c>
      <c r="I59" s="18" t="s">
        <v>16</v>
      </c>
      <c r="J59" s="18">
        <v>15</v>
      </c>
      <c r="K59" s="26">
        <f t="shared" si="19"/>
        <v>180</v>
      </c>
      <c r="L59" s="248">
        <v>63.981719783523744</v>
      </c>
      <c r="M59" s="248">
        <f t="shared" si="20"/>
        <v>11516.709561034273</v>
      </c>
      <c r="N59" s="191">
        <v>76.77806374022849</v>
      </c>
      <c r="O59" s="191">
        <f t="shared" si="21"/>
        <v>13820.051473241128</v>
      </c>
      <c r="P59" s="191">
        <v>20</v>
      </c>
      <c r="Q59" s="191">
        <f t="shared" si="22"/>
        <v>3600</v>
      </c>
      <c r="R59" s="250">
        <f t="shared" si="23"/>
        <v>76.77806374022849</v>
      </c>
      <c r="S59" s="250">
        <f t="shared" si="24"/>
        <v>13820.051473241128</v>
      </c>
    </row>
    <row r="60" spans="1:30" ht="25" x14ac:dyDescent="0.25">
      <c r="B60" s="226">
        <v>6</v>
      </c>
      <c r="C60" s="16" t="s">
        <v>58</v>
      </c>
      <c r="D60" s="16" t="s">
        <v>59</v>
      </c>
      <c r="E60" s="26" t="s">
        <v>60</v>
      </c>
      <c r="F60" s="26" t="s">
        <v>178</v>
      </c>
      <c r="G60" s="58">
        <v>1</v>
      </c>
      <c r="H60" s="18" t="s">
        <v>60</v>
      </c>
      <c r="I60" s="18" t="s">
        <v>16</v>
      </c>
      <c r="J60" s="18">
        <v>15</v>
      </c>
      <c r="K60" s="26">
        <f t="shared" si="19"/>
        <v>180</v>
      </c>
      <c r="L60" s="248">
        <v>26.659049909801563</v>
      </c>
      <c r="M60" s="248">
        <f t="shared" si="20"/>
        <v>4798.6289837642817</v>
      </c>
      <c r="N60" s="191">
        <v>31.990859891761875</v>
      </c>
      <c r="O60" s="191">
        <f t="shared" si="21"/>
        <v>5758.3547805171374</v>
      </c>
      <c r="P60" s="196">
        <v>0</v>
      </c>
      <c r="Q60" s="196">
        <f t="shared" si="22"/>
        <v>0</v>
      </c>
      <c r="R60" s="250">
        <f t="shared" si="23"/>
        <v>31.990859891761875</v>
      </c>
      <c r="S60" s="250">
        <f t="shared" si="24"/>
        <v>5758.3547805171374</v>
      </c>
    </row>
    <row r="61" spans="1:30" ht="25" x14ac:dyDescent="0.25">
      <c r="B61" s="226">
        <v>7</v>
      </c>
      <c r="C61" s="66" t="s">
        <v>61</v>
      </c>
      <c r="D61" s="16" t="s">
        <v>62</v>
      </c>
      <c r="E61" s="173" t="s">
        <v>63</v>
      </c>
      <c r="F61" s="173" t="s">
        <v>179</v>
      </c>
      <c r="G61" s="173">
        <v>1</v>
      </c>
      <c r="H61" s="18" t="s">
        <v>63</v>
      </c>
      <c r="I61" s="18" t="s">
        <v>16</v>
      </c>
      <c r="J61" s="18">
        <v>15</v>
      </c>
      <c r="K61" s="26">
        <f t="shared" si="19"/>
        <v>180</v>
      </c>
      <c r="L61" s="248">
        <v>21.327239927841248</v>
      </c>
      <c r="M61" s="248">
        <f t="shared" si="20"/>
        <v>3838.9031870114245</v>
      </c>
      <c r="N61" s="191">
        <v>19</v>
      </c>
      <c r="O61" s="191">
        <f t="shared" si="21"/>
        <v>3420</v>
      </c>
      <c r="P61" s="196">
        <v>0</v>
      </c>
      <c r="Q61" s="196">
        <f t="shared" si="22"/>
        <v>0</v>
      </c>
      <c r="R61" s="250">
        <f t="shared" si="23"/>
        <v>25.592687913409495</v>
      </c>
      <c r="S61" s="250">
        <f t="shared" si="24"/>
        <v>4606.6838244137089</v>
      </c>
    </row>
    <row r="62" spans="1:30" x14ac:dyDescent="0.25">
      <c r="B62" s="226">
        <v>8</v>
      </c>
      <c r="C62" s="66" t="s">
        <v>64</v>
      </c>
      <c r="D62" s="227" t="s">
        <v>65</v>
      </c>
      <c r="E62" s="227"/>
      <c r="F62" s="227"/>
      <c r="G62" s="173"/>
      <c r="H62" s="18" t="s">
        <v>66</v>
      </c>
      <c r="I62" s="18" t="s">
        <v>16</v>
      </c>
      <c r="J62" s="18">
        <v>58</v>
      </c>
      <c r="K62" s="26">
        <f t="shared" si="19"/>
        <v>696</v>
      </c>
      <c r="L62" s="248">
        <v>42.654479855682496</v>
      </c>
      <c r="M62" s="248">
        <f t="shared" si="20"/>
        <v>29687.517979555018</v>
      </c>
      <c r="N62" s="191">
        <v>23.75</v>
      </c>
      <c r="O62" s="191">
        <f t="shared" si="21"/>
        <v>16530</v>
      </c>
      <c r="P62" s="196"/>
      <c r="Q62" s="196">
        <f t="shared" si="22"/>
        <v>0</v>
      </c>
      <c r="R62" s="250">
        <f t="shared" si="23"/>
        <v>51.185375826818991</v>
      </c>
      <c r="S62" s="250">
        <f t="shared" si="24"/>
        <v>35625.021575466017</v>
      </c>
    </row>
    <row r="63" spans="1:30" ht="15.5" x14ac:dyDescent="0.25">
      <c r="B63" s="226"/>
      <c r="C63" s="66"/>
      <c r="D63" s="227"/>
      <c r="E63" s="174"/>
      <c r="F63" s="174"/>
      <c r="G63" s="173"/>
      <c r="H63" s="16"/>
      <c r="I63" s="16"/>
      <c r="J63" s="16"/>
      <c r="K63" s="66"/>
      <c r="L63" s="248"/>
      <c r="M63" s="248">
        <f t="shared" si="20"/>
        <v>0</v>
      </c>
      <c r="N63" s="191"/>
      <c r="O63" s="191">
        <f t="shared" si="21"/>
        <v>0</v>
      </c>
      <c r="P63" s="191"/>
      <c r="Q63" s="191">
        <f t="shared" si="22"/>
        <v>0</v>
      </c>
      <c r="R63" s="250">
        <f t="shared" si="23"/>
        <v>0</v>
      </c>
      <c r="S63" s="250">
        <f t="shared" si="24"/>
        <v>0</v>
      </c>
    </row>
    <row r="64" spans="1:30" s="170" customFormat="1" ht="31" x14ac:dyDescent="0.25">
      <c r="B64" s="228"/>
      <c r="C64" s="67" t="s">
        <v>67</v>
      </c>
      <c r="D64" s="174"/>
      <c r="E64" s="26"/>
      <c r="F64" s="26"/>
      <c r="G64" s="174"/>
      <c r="H64" s="21"/>
      <c r="I64" s="21"/>
      <c r="J64" s="21"/>
      <c r="K64" s="67"/>
      <c r="L64" s="248"/>
      <c r="M64" s="248">
        <f t="shared" si="20"/>
        <v>0</v>
      </c>
      <c r="N64" s="191"/>
      <c r="O64" s="191">
        <f t="shared" si="21"/>
        <v>0</v>
      </c>
      <c r="P64" s="191"/>
      <c r="Q64" s="191">
        <f t="shared" si="22"/>
        <v>0</v>
      </c>
      <c r="R64" s="250">
        <f t="shared" si="23"/>
        <v>0</v>
      </c>
      <c r="S64" s="250">
        <f t="shared" si="24"/>
        <v>0</v>
      </c>
      <c r="T64" s="169"/>
      <c r="U64" s="169"/>
      <c r="V64" s="169"/>
      <c r="W64" s="169"/>
      <c r="X64" s="169"/>
      <c r="Y64" s="169"/>
      <c r="Z64" s="169"/>
      <c r="AA64" s="169"/>
      <c r="AB64" s="169"/>
      <c r="AC64" s="169"/>
      <c r="AD64" s="169"/>
    </row>
    <row r="65" spans="2:19" x14ac:dyDescent="0.25">
      <c r="B65" s="226">
        <v>8</v>
      </c>
      <c r="C65" s="16" t="s">
        <v>68</v>
      </c>
      <c r="D65" s="16" t="s">
        <v>69</v>
      </c>
      <c r="E65" s="26" t="s">
        <v>23</v>
      </c>
      <c r="F65" s="26" t="s">
        <v>177</v>
      </c>
      <c r="G65" s="58">
        <v>1</v>
      </c>
      <c r="H65" s="18" t="s">
        <v>23</v>
      </c>
      <c r="I65" s="18" t="s">
        <v>16</v>
      </c>
      <c r="J65" s="18">
        <v>8</v>
      </c>
      <c r="K65" s="26">
        <f>J65*60</f>
        <v>480</v>
      </c>
      <c r="L65" s="248">
        <v>26.659049909801563</v>
      </c>
      <c r="M65" s="248">
        <f t="shared" si="20"/>
        <v>12796.34395670475</v>
      </c>
      <c r="N65" s="191">
        <v>4.75</v>
      </c>
      <c r="O65" s="191">
        <f t="shared" si="21"/>
        <v>2280</v>
      </c>
      <c r="P65" s="191">
        <v>5</v>
      </c>
      <c r="Q65" s="191">
        <f t="shared" si="22"/>
        <v>2400</v>
      </c>
      <c r="R65" s="250">
        <f t="shared" si="23"/>
        <v>31.990859891761875</v>
      </c>
      <c r="S65" s="250">
        <f>R65*K65</f>
        <v>15355.6127480457</v>
      </c>
    </row>
    <row r="66" spans="2:19" x14ac:dyDescent="0.25">
      <c r="B66" s="226">
        <v>9</v>
      </c>
      <c r="C66" s="16" t="s">
        <v>70</v>
      </c>
      <c r="D66" s="16" t="s">
        <v>69</v>
      </c>
      <c r="E66" s="26" t="s">
        <v>23</v>
      </c>
      <c r="F66" s="26" t="s">
        <v>177</v>
      </c>
      <c r="G66" s="58">
        <v>1</v>
      </c>
      <c r="H66" s="18" t="s">
        <v>23</v>
      </c>
      <c r="I66" s="18" t="s">
        <v>16</v>
      </c>
      <c r="J66" s="18">
        <v>8</v>
      </c>
      <c r="K66" s="26" t="s">
        <v>133</v>
      </c>
      <c r="L66" s="248">
        <v>26.659049909801563</v>
      </c>
      <c r="M66" s="248">
        <f>L66*J66</f>
        <v>213.27239927841251</v>
      </c>
      <c r="N66" s="191">
        <v>4.75</v>
      </c>
      <c r="O66" s="191">
        <f>N66*J66</f>
        <v>38</v>
      </c>
      <c r="P66" s="191">
        <v>5</v>
      </c>
      <c r="Q66" s="191">
        <f>P66*J66</f>
        <v>40</v>
      </c>
      <c r="R66" s="250">
        <f t="shared" si="23"/>
        <v>31.990859891761875</v>
      </c>
      <c r="S66" s="250">
        <f>R66*J66</f>
        <v>255.926879134095</v>
      </c>
    </row>
    <row r="67" spans="2:19" x14ac:dyDescent="0.25">
      <c r="B67" s="226">
        <v>10</v>
      </c>
      <c r="C67" s="16" t="s">
        <v>71</v>
      </c>
      <c r="D67" s="16" t="s">
        <v>72</v>
      </c>
      <c r="E67" s="26" t="s">
        <v>23</v>
      </c>
      <c r="F67" s="26" t="s">
        <v>177</v>
      </c>
      <c r="G67" s="58">
        <v>1</v>
      </c>
      <c r="H67" s="18" t="s">
        <v>23</v>
      </c>
      <c r="I67" s="18" t="s">
        <v>16</v>
      </c>
      <c r="J67" s="18">
        <v>8</v>
      </c>
      <c r="K67" s="26">
        <f>J67*12</f>
        <v>96</v>
      </c>
      <c r="L67" s="248">
        <v>15.995429945880936</v>
      </c>
      <c r="M67" s="248">
        <f t="shared" ref="M67:M72" si="25">L67*K67</f>
        <v>1535.5612748045698</v>
      </c>
      <c r="N67" s="191">
        <v>19.194515935057122</v>
      </c>
      <c r="O67" s="191">
        <f t="shared" ref="O67:O72" si="26">N67*K67</f>
        <v>1842.6735297654836</v>
      </c>
      <c r="P67" s="191">
        <v>5</v>
      </c>
      <c r="Q67" s="191">
        <f t="shared" ref="Q67:Q72" si="27">P67*K67</f>
        <v>480</v>
      </c>
      <c r="R67" s="250">
        <f t="shared" si="23"/>
        <v>19.194515935057122</v>
      </c>
      <c r="S67" s="250">
        <f t="shared" ref="S67:S72" si="28">R67*K67</f>
        <v>1842.6735297654836</v>
      </c>
    </row>
    <row r="68" spans="2:19" x14ac:dyDescent="0.25">
      <c r="B68" s="229">
        <v>11</v>
      </c>
      <c r="C68" s="66" t="s">
        <v>73</v>
      </c>
      <c r="D68" s="227" t="s">
        <v>74</v>
      </c>
      <c r="E68" s="26" t="s">
        <v>23</v>
      </c>
      <c r="F68" s="26" t="s">
        <v>177</v>
      </c>
      <c r="G68" s="58">
        <v>1</v>
      </c>
      <c r="H68" s="18" t="s">
        <v>23</v>
      </c>
      <c r="I68" s="18" t="s">
        <v>16</v>
      </c>
      <c r="J68" s="18">
        <v>8</v>
      </c>
      <c r="K68" s="26">
        <f>J68*60</f>
        <v>480</v>
      </c>
      <c r="L68" s="248">
        <v>133.29524954900782</v>
      </c>
      <c r="M68" s="248">
        <f t="shared" si="25"/>
        <v>63981.719783523753</v>
      </c>
      <c r="N68" s="191">
        <v>159.95429945880937</v>
      </c>
      <c r="O68" s="191">
        <f t="shared" si="26"/>
        <v>76778.063740228507</v>
      </c>
      <c r="P68" s="191">
        <v>100</v>
      </c>
      <c r="Q68" s="191">
        <f t="shared" si="27"/>
        <v>48000</v>
      </c>
      <c r="R68" s="250">
        <f t="shared" si="23"/>
        <v>159.95429945880937</v>
      </c>
      <c r="S68" s="250">
        <f t="shared" si="28"/>
        <v>76778.063740228507</v>
      </c>
    </row>
    <row r="69" spans="2:19" ht="25" x14ac:dyDescent="0.25">
      <c r="B69" s="230">
        <v>12</v>
      </c>
      <c r="C69" s="16" t="s">
        <v>75</v>
      </c>
      <c r="D69" s="16" t="s">
        <v>76</v>
      </c>
      <c r="E69" s="26" t="s">
        <v>23</v>
      </c>
      <c r="F69" s="26" t="s">
        <v>177</v>
      </c>
      <c r="G69" s="230" t="s">
        <v>77</v>
      </c>
      <c r="H69" s="18" t="s">
        <v>27</v>
      </c>
      <c r="I69" s="18" t="s">
        <v>16</v>
      </c>
      <c r="J69" s="18">
        <v>8</v>
      </c>
      <c r="K69" s="26">
        <v>1</v>
      </c>
      <c r="L69" s="248">
        <v>266.59049909801564</v>
      </c>
      <c r="M69" s="248">
        <f t="shared" si="25"/>
        <v>266.59049909801564</v>
      </c>
      <c r="N69" s="191">
        <v>213.75</v>
      </c>
      <c r="O69" s="191">
        <f t="shared" si="26"/>
        <v>213.75</v>
      </c>
      <c r="P69" s="196">
        <v>0</v>
      </c>
      <c r="Q69" s="196">
        <f t="shared" si="27"/>
        <v>0</v>
      </c>
      <c r="R69" s="250">
        <f t="shared" si="23"/>
        <v>319.90859891761875</v>
      </c>
      <c r="S69" s="250">
        <f t="shared" si="28"/>
        <v>319.90859891761875</v>
      </c>
    </row>
    <row r="70" spans="2:19" ht="25" x14ac:dyDescent="0.25">
      <c r="B70" s="230">
        <v>13</v>
      </c>
      <c r="C70" s="16" t="s">
        <v>78</v>
      </c>
      <c r="D70" s="16" t="s">
        <v>79</v>
      </c>
      <c r="E70" s="231" t="s">
        <v>66</v>
      </c>
      <c r="F70" s="231" t="s">
        <v>180</v>
      </c>
      <c r="G70" s="230">
        <v>1</v>
      </c>
      <c r="H70" s="18" t="s">
        <v>23</v>
      </c>
      <c r="I70" s="18" t="s">
        <v>16</v>
      </c>
      <c r="J70" s="18">
        <v>8</v>
      </c>
      <c r="K70" s="26">
        <f>J70*60</f>
        <v>480</v>
      </c>
      <c r="L70" s="248">
        <v>66.64762477450391</v>
      </c>
      <c r="M70" s="248">
        <f t="shared" si="25"/>
        <v>31990.859891761876</v>
      </c>
      <c r="N70" s="191">
        <v>79.977149729404687</v>
      </c>
      <c r="O70" s="191">
        <f t="shared" si="26"/>
        <v>38389.031870114253</v>
      </c>
      <c r="P70" s="196">
        <v>0</v>
      </c>
      <c r="Q70" s="196">
        <f t="shared" si="27"/>
        <v>0</v>
      </c>
      <c r="R70" s="250">
        <f t="shared" si="23"/>
        <v>79.977149729404687</v>
      </c>
      <c r="S70" s="250">
        <f t="shared" si="28"/>
        <v>38389.031870114253</v>
      </c>
    </row>
    <row r="71" spans="2:19" ht="13" thickBot="1" x14ac:dyDescent="0.3">
      <c r="B71" s="114">
        <v>14</v>
      </c>
      <c r="C71" s="233" t="s">
        <v>181</v>
      </c>
      <c r="D71" s="234" t="s">
        <v>81</v>
      </c>
      <c r="E71" s="231" t="s">
        <v>66</v>
      </c>
      <c r="F71" s="231" t="s">
        <v>180</v>
      </c>
      <c r="G71" s="139">
        <v>1</v>
      </c>
      <c r="H71" s="18" t="s">
        <v>66</v>
      </c>
      <c r="I71" s="18" t="s">
        <v>16</v>
      </c>
      <c r="J71" s="18">
        <v>8</v>
      </c>
      <c r="K71" s="26">
        <f t="shared" ref="K71:K72" si="29">J71*60</f>
        <v>480</v>
      </c>
      <c r="L71" s="248">
        <v>106.63619963920625</v>
      </c>
      <c r="M71" s="248">
        <f t="shared" si="25"/>
        <v>51185.375826818999</v>
      </c>
      <c r="N71" s="191">
        <v>127.9634395670475</v>
      </c>
      <c r="O71" s="191">
        <f t="shared" si="26"/>
        <v>61422.450992182799</v>
      </c>
      <c r="P71" s="191">
        <v>250</v>
      </c>
      <c r="Q71" s="191">
        <f t="shared" si="27"/>
        <v>120000</v>
      </c>
      <c r="R71" s="250">
        <f t="shared" si="23"/>
        <v>127.9634395670475</v>
      </c>
      <c r="S71" s="250">
        <f t="shared" si="28"/>
        <v>61422.450992182799</v>
      </c>
    </row>
    <row r="72" spans="2:19" x14ac:dyDescent="0.25">
      <c r="B72" s="230">
        <v>15</v>
      </c>
      <c r="C72" s="233" t="s">
        <v>82</v>
      </c>
      <c r="D72" s="235"/>
      <c r="E72" s="26"/>
      <c r="F72" s="26"/>
      <c r="G72" s="230">
        <v>1</v>
      </c>
      <c r="H72" s="18" t="s">
        <v>66</v>
      </c>
      <c r="I72" s="18" t="s">
        <v>16</v>
      </c>
      <c r="J72" s="18">
        <v>8</v>
      </c>
      <c r="K72" s="26">
        <f t="shared" si="29"/>
        <v>480</v>
      </c>
      <c r="L72" s="248">
        <v>106.63619963920625</v>
      </c>
      <c r="M72" s="248">
        <f t="shared" si="25"/>
        <v>51185.375826818999</v>
      </c>
      <c r="N72" s="191">
        <v>127.9634395670475</v>
      </c>
      <c r="O72" s="191">
        <f t="shared" si="26"/>
        <v>61422.450992182799</v>
      </c>
      <c r="P72" s="191">
        <v>150</v>
      </c>
      <c r="Q72" s="191">
        <f t="shared" si="27"/>
        <v>72000</v>
      </c>
      <c r="R72" s="250">
        <f t="shared" si="23"/>
        <v>127.9634395670475</v>
      </c>
      <c r="S72" s="250">
        <f t="shared" si="28"/>
        <v>61422.450992182799</v>
      </c>
    </row>
    <row r="73" spans="2:19" ht="13" thickBot="1" x14ac:dyDescent="0.3">
      <c r="B73" s="230"/>
      <c r="C73" s="7"/>
      <c r="D73" s="235"/>
      <c r="E73" s="236"/>
      <c r="F73" s="26"/>
      <c r="G73" s="230"/>
      <c r="H73" s="18"/>
      <c r="I73" s="18"/>
      <c r="J73" s="18"/>
      <c r="K73" s="26"/>
      <c r="L73" s="225"/>
      <c r="M73" s="225"/>
      <c r="N73" s="186"/>
      <c r="O73" s="245"/>
      <c r="P73" s="225"/>
      <c r="Q73" s="225"/>
      <c r="R73" s="232"/>
      <c r="S73" s="232"/>
    </row>
    <row r="74" spans="2:19" ht="13" thickBot="1" x14ac:dyDescent="0.3">
      <c r="B74" s="237"/>
      <c r="C74" s="287"/>
      <c r="D74" s="287"/>
      <c r="E74" s="238"/>
      <c r="F74" s="239"/>
      <c r="G74" s="240"/>
      <c r="H74" s="23"/>
      <c r="I74" s="23"/>
      <c r="J74" s="23"/>
      <c r="K74" s="68"/>
      <c r="L74" s="249"/>
      <c r="M74" s="249">
        <f t="shared" ref="M74:S74" si="30">SUM(M55:M72)</f>
        <v>280751.78641010221</v>
      </c>
      <c r="N74" s="249">
        <f t="shared" si="30"/>
        <v>991.7062297053518</v>
      </c>
      <c r="O74" s="249">
        <f t="shared" si="30"/>
        <v>300254.03050511127</v>
      </c>
      <c r="P74" s="249">
        <f t="shared" si="30"/>
        <v>573</v>
      </c>
      <c r="Q74" s="249">
        <f t="shared" si="30"/>
        <v>253360</v>
      </c>
      <c r="R74" s="249">
        <f t="shared" si="30"/>
        <v>1202.8563319302464</v>
      </c>
      <c r="S74" s="249">
        <f t="shared" si="30"/>
        <v>336902.14369212266</v>
      </c>
    </row>
    <row r="75" spans="2:19" x14ac:dyDescent="0.25">
      <c r="L75" s="76"/>
    </row>
    <row r="76" spans="2:19" x14ac:dyDescent="0.25">
      <c r="K76" s="252" t="s">
        <v>191</v>
      </c>
      <c r="L76" s="13"/>
      <c r="M76" s="253">
        <f>M74+M45+M19</f>
        <v>4103264.8026458211</v>
      </c>
      <c r="N76" s="254"/>
      <c r="O76" s="255">
        <f>O74+O45+O19</f>
        <v>4367760.3788514733</v>
      </c>
      <c r="P76" s="13"/>
      <c r="Q76" s="253">
        <f>Q74+Q45+Q19</f>
        <v>4478664.5680096205</v>
      </c>
      <c r="R76" s="254"/>
      <c r="S76" s="255">
        <f>S74+S45+S19</f>
        <v>4916067.3242092598</v>
      </c>
    </row>
    <row r="77" spans="2:19" x14ac:dyDescent="0.25">
      <c r="K77" s="13"/>
      <c r="L77" s="13"/>
      <c r="M77" s="13"/>
      <c r="N77" s="254"/>
      <c r="O77" s="254"/>
      <c r="P77" s="13"/>
      <c r="Q77" s="13"/>
      <c r="R77" s="254"/>
      <c r="S77" s="254"/>
    </row>
    <row r="78" spans="2:19" x14ac:dyDescent="0.25">
      <c r="K78" s="13"/>
      <c r="L78" s="13"/>
      <c r="M78" s="256">
        <v>0.4</v>
      </c>
      <c r="N78" s="254"/>
      <c r="O78" s="257">
        <v>0.25</v>
      </c>
      <c r="P78" s="13"/>
      <c r="Q78" s="256">
        <v>0.2</v>
      </c>
      <c r="R78" s="254"/>
      <c r="S78" s="257">
        <v>0.15</v>
      </c>
    </row>
    <row r="79" spans="2:19" x14ac:dyDescent="0.25">
      <c r="K79" s="13"/>
      <c r="L79" s="13"/>
      <c r="M79" s="13"/>
      <c r="N79" s="254"/>
      <c r="O79" s="254"/>
      <c r="P79" s="13"/>
      <c r="Q79" s="13"/>
      <c r="R79" s="254"/>
      <c r="S79" s="254"/>
    </row>
    <row r="80" spans="2:19" x14ac:dyDescent="0.25">
      <c r="K80" s="13"/>
      <c r="L80" s="13"/>
      <c r="M80" s="13"/>
      <c r="N80" s="254"/>
      <c r="O80" s="255">
        <f>O76*O78</f>
        <v>1091940.0947128683</v>
      </c>
      <c r="P80" s="13"/>
      <c r="Q80" s="253">
        <f>Q76*Q78</f>
        <v>895732.9136019242</v>
      </c>
      <c r="R80" s="254"/>
      <c r="S80" s="255">
        <f>S76*S78</f>
        <v>737410.09863138897</v>
      </c>
    </row>
    <row r="81" spans="12:17" x14ac:dyDescent="0.25">
      <c r="L81" s="76"/>
    </row>
    <row r="82" spans="12:17" x14ac:dyDescent="0.25">
      <c r="L82" s="76"/>
    </row>
    <row r="83" spans="12:17" x14ac:dyDescent="0.25">
      <c r="L83" s="76"/>
    </row>
    <row r="84" spans="12:17" x14ac:dyDescent="0.25">
      <c r="L84" s="76"/>
      <c r="Q84" s="258">
        <f>SUM(O80:S80)</f>
        <v>2725083.1069461815</v>
      </c>
    </row>
    <row r="85" spans="12:17" x14ac:dyDescent="0.25">
      <c r="L85" s="76"/>
      <c r="Q85" s="259">
        <v>1643247.9265904995</v>
      </c>
    </row>
    <row r="86" spans="12:17" x14ac:dyDescent="0.25">
      <c r="L86" s="76"/>
      <c r="Q86" s="253">
        <f>Q84+Q85</f>
        <v>4368331.033536681</v>
      </c>
    </row>
    <row r="87" spans="12:17" x14ac:dyDescent="0.25">
      <c r="L87" s="76"/>
    </row>
    <row r="88" spans="12:17" x14ac:dyDescent="0.25">
      <c r="L88" s="76"/>
    </row>
    <row r="89" spans="12:17" x14ac:dyDescent="0.25">
      <c r="L89" s="76"/>
    </row>
    <row r="90" spans="12:17" x14ac:dyDescent="0.25">
      <c r="L90" s="76"/>
    </row>
    <row r="91" spans="12:17" x14ac:dyDescent="0.25">
      <c r="L91" s="76"/>
    </row>
    <row r="92" spans="12:17" x14ac:dyDescent="0.25">
      <c r="L92" s="76"/>
    </row>
    <row r="93" spans="12:17" x14ac:dyDescent="0.25">
      <c r="L93" s="76"/>
    </row>
    <row r="94" spans="12:17" x14ac:dyDescent="0.25">
      <c r="L94" s="76"/>
    </row>
    <row r="95" spans="12:17" x14ac:dyDescent="0.25">
      <c r="L95" s="76"/>
    </row>
    <row r="96" spans="12:17" x14ac:dyDescent="0.25">
      <c r="L96" s="76"/>
    </row>
    <row r="97" spans="12:12" x14ac:dyDescent="0.25">
      <c r="L97" s="76"/>
    </row>
    <row r="98" spans="12:12" x14ac:dyDescent="0.25">
      <c r="L98" s="76"/>
    </row>
    <row r="99" spans="12:12" x14ac:dyDescent="0.25">
      <c r="L99" s="76"/>
    </row>
    <row r="100" spans="12:12" x14ac:dyDescent="0.25">
      <c r="L100" s="76"/>
    </row>
    <row r="101" spans="12:12" x14ac:dyDescent="0.25">
      <c r="L101" s="76"/>
    </row>
    <row r="102" spans="12:12" x14ac:dyDescent="0.25">
      <c r="L102" s="76"/>
    </row>
    <row r="103" spans="12:12" x14ac:dyDescent="0.25">
      <c r="L103" s="76"/>
    </row>
    <row r="104" spans="12:12" x14ac:dyDescent="0.25">
      <c r="L104" s="76"/>
    </row>
    <row r="105" spans="12:12" x14ac:dyDescent="0.25">
      <c r="L105" s="76"/>
    </row>
    <row r="106" spans="12:12" x14ac:dyDescent="0.25">
      <c r="L106" s="76"/>
    </row>
    <row r="107" spans="12:12" x14ac:dyDescent="0.25">
      <c r="L107" s="76"/>
    </row>
    <row r="108" spans="12:12" x14ac:dyDescent="0.25">
      <c r="L108" s="76"/>
    </row>
    <row r="109" spans="12:12" x14ac:dyDescent="0.25">
      <c r="L109" s="76"/>
    </row>
    <row r="110" spans="12:12" x14ac:dyDescent="0.25">
      <c r="L110" s="76"/>
    </row>
    <row r="111" spans="12:12" x14ac:dyDescent="0.25">
      <c r="L111" s="76"/>
    </row>
    <row r="112" spans="12:12" x14ac:dyDescent="0.25">
      <c r="L112" s="76"/>
    </row>
    <row r="113" spans="12:12" x14ac:dyDescent="0.25">
      <c r="L113" s="76"/>
    </row>
    <row r="114" spans="12:12" x14ac:dyDescent="0.25">
      <c r="L114" s="76"/>
    </row>
    <row r="115" spans="12:12" x14ac:dyDescent="0.25">
      <c r="L115" s="76"/>
    </row>
    <row r="116" spans="12:12" x14ac:dyDescent="0.25">
      <c r="L116" s="76"/>
    </row>
    <row r="117" spans="12:12" x14ac:dyDescent="0.25">
      <c r="L117" s="76"/>
    </row>
    <row r="118" spans="12:12" x14ac:dyDescent="0.25">
      <c r="L118" s="76"/>
    </row>
    <row r="119" spans="12:12" x14ac:dyDescent="0.25">
      <c r="L119" s="76"/>
    </row>
    <row r="120" spans="12:12" x14ac:dyDescent="0.25">
      <c r="L120" s="76"/>
    </row>
    <row r="121" spans="12:12" x14ac:dyDescent="0.25">
      <c r="L121" s="76"/>
    </row>
    <row r="122" spans="12:12" x14ac:dyDescent="0.25">
      <c r="L122" s="76"/>
    </row>
    <row r="123" spans="12:12" x14ac:dyDescent="0.25">
      <c r="L123" s="76"/>
    </row>
    <row r="124" spans="12:12" x14ac:dyDescent="0.25">
      <c r="L124" s="76"/>
    </row>
    <row r="125" spans="12:12" x14ac:dyDescent="0.25">
      <c r="L125" s="76"/>
    </row>
    <row r="126" spans="12:12" x14ac:dyDescent="0.25">
      <c r="L126" s="76"/>
    </row>
    <row r="127" spans="12:12" x14ac:dyDescent="0.25">
      <c r="L127" s="76"/>
    </row>
    <row r="128" spans="12:12" x14ac:dyDescent="0.25">
      <c r="L128" s="76"/>
    </row>
    <row r="129" spans="12:12" x14ac:dyDescent="0.25">
      <c r="L129" s="76"/>
    </row>
    <row r="130" spans="12:12" x14ac:dyDescent="0.25">
      <c r="L130" s="76"/>
    </row>
    <row r="131" spans="12:12" x14ac:dyDescent="0.25">
      <c r="L131" s="76"/>
    </row>
    <row r="132" spans="12:12" x14ac:dyDescent="0.25">
      <c r="L132" s="76"/>
    </row>
    <row r="133" spans="12:12" x14ac:dyDescent="0.25">
      <c r="L133" s="76"/>
    </row>
    <row r="134" spans="12:12" x14ac:dyDescent="0.25">
      <c r="L134" s="76"/>
    </row>
    <row r="135" spans="12:12" x14ac:dyDescent="0.25">
      <c r="L135" s="76"/>
    </row>
    <row r="136" spans="12:12" x14ac:dyDescent="0.25">
      <c r="L136" s="76"/>
    </row>
    <row r="137" spans="12:12" x14ac:dyDescent="0.25">
      <c r="L137" s="76"/>
    </row>
    <row r="138" spans="12:12" x14ac:dyDescent="0.25">
      <c r="L138" s="76"/>
    </row>
    <row r="139" spans="12:12" x14ac:dyDescent="0.25">
      <c r="L139" s="76"/>
    </row>
    <row r="140" spans="12:12" x14ac:dyDescent="0.25">
      <c r="L140" s="76"/>
    </row>
    <row r="141" spans="12:12" x14ac:dyDescent="0.25">
      <c r="L141" s="76"/>
    </row>
    <row r="142" spans="12:12" x14ac:dyDescent="0.25">
      <c r="L142" s="76"/>
    </row>
    <row r="143" spans="12:12" x14ac:dyDescent="0.25">
      <c r="L143" s="76"/>
    </row>
    <row r="144" spans="12:12" x14ac:dyDescent="0.25">
      <c r="L144" s="76"/>
    </row>
    <row r="145" spans="12:12" x14ac:dyDescent="0.25">
      <c r="L145" s="76"/>
    </row>
    <row r="146" spans="12:12" x14ac:dyDescent="0.25">
      <c r="L146" s="76"/>
    </row>
    <row r="147" spans="12:12" x14ac:dyDescent="0.25">
      <c r="L147" s="76"/>
    </row>
    <row r="148" spans="12:12" x14ac:dyDescent="0.25">
      <c r="L148" s="76"/>
    </row>
    <row r="149" spans="12:12" x14ac:dyDescent="0.25">
      <c r="L149" s="76"/>
    </row>
    <row r="150" spans="12:12" x14ac:dyDescent="0.25">
      <c r="L150" s="76"/>
    </row>
    <row r="151" spans="12:12" x14ac:dyDescent="0.25">
      <c r="L151" s="76"/>
    </row>
    <row r="152" spans="12:12" x14ac:dyDescent="0.25">
      <c r="L152" s="76"/>
    </row>
    <row r="153" spans="12:12" x14ac:dyDescent="0.25">
      <c r="L153" s="76"/>
    </row>
    <row r="154" spans="12:12" x14ac:dyDescent="0.25">
      <c r="L154" s="76"/>
    </row>
    <row r="155" spans="12:12" x14ac:dyDescent="0.25">
      <c r="L155" s="76"/>
    </row>
    <row r="156" spans="12:12" x14ac:dyDescent="0.25">
      <c r="L156" s="76"/>
    </row>
    <row r="157" spans="12:12" x14ac:dyDescent="0.25">
      <c r="L157" s="76"/>
    </row>
    <row r="158" spans="12:12" x14ac:dyDescent="0.25">
      <c r="L158" s="76"/>
    </row>
    <row r="159" spans="12:12" x14ac:dyDescent="0.25">
      <c r="L159" s="76"/>
    </row>
    <row r="160" spans="12:12" x14ac:dyDescent="0.25">
      <c r="L160" s="76"/>
    </row>
    <row r="161" spans="12:12" x14ac:dyDescent="0.25">
      <c r="L161" s="76"/>
    </row>
    <row r="162" spans="12:12" x14ac:dyDescent="0.25">
      <c r="L162" s="76"/>
    </row>
    <row r="163" spans="12:12" x14ac:dyDescent="0.25">
      <c r="L163" s="76"/>
    </row>
    <row r="164" spans="12:12" x14ac:dyDescent="0.25">
      <c r="L164" s="76"/>
    </row>
    <row r="165" spans="12:12" x14ac:dyDescent="0.25">
      <c r="L165" s="76"/>
    </row>
    <row r="166" spans="12:12" x14ac:dyDescent="0.25">
      <c r="L166" s="76"/>
    </row>
    <row r="167" spans="12:12" x14ac:dyDescent="0.25">
      <c r="L167" s="76"/>
    </row>
    <row r="168" spans="12:12" x14ac:dyDescent="0.25">
      <c r="L168" s="76"/>
    </row>
    <row r="169" spans="12:12" x14ac:dyDescent="0.25">
      <c r="L169" s="76"/>
    </row>
    <row r="170" spans="12:12" x14ac:dyDescent="0.25">
      <c r="L170" s="76"/>
    </row>
    <row r="171" spans="12:12" x14ac:dyDescent="0.25">
      <c r="L171" s="76"/>
    </row>
    <row r="172" spans="12:12" x14ac:dyDescent="0.25">
      <c r="L172" s="76"/>
    </row>
    <row r="173" spans="12:12" x14ac:dyDescent="0.25">
      <c r="L173" s="76"/>
    </row>
    <row r="174" spans="12:12" x14ac:dyDescent="0.25">
      <c r="L174" s="76"/>
    </row>
    <row r="175" spans="12:12" x14ac:dyDescent="0.25">
      <c r="L175" s="76"/>
    </row>
    <row r="176" spans="12:12" x14ac:dyDescent="0.25">
      <c r="L176" s="76"/>
    </row>
    <row r="177" spans="12:12" x14ac:dyDescent="0.25">
      <c r="L177" s="76"/>
    </row>
    <row r="178" spans="12:12" x14ac:dyDescent="0.25">
      <c r="L178" s="76"/>
    </row>
    <row r="179" spans="12:12" x14ac:dyDescent="0.25">
      <c r="L179" s="76"/>
    </row>
    <row r="180" spans="12:12" x14ac:dyDescent="0.25">
      <c r="L180" s="76"/>
    </row>
    <row r="181" spans="12:12" x14ac:dyDescent="0.25">
      <c r="L181" s="76"/>
    </row>
    <row r="182" spans="12:12" x14ac:dyDescent="0.25">
      <c r="L182" s="76"/>
    </row>
    <row r="183" spans="12:12" x14ac:dyDescent="0.25">
      <c r="L183" s="76"/>
    </row>
    <row r="184" spans="12:12" x14ac:dyDescent="0.25">
      <c r="L184" s="76"/>
    </row>
    <row r="185" spans="12:12" x14ac:dyDescent="0.25">
      <c r="L185" s="76"/>
    </row>
    <row r="186" spans="12:12" x14ac:dyDescent="0.25">
      <c r="L186" s="76"/>
    </row>
    <row r="187" spans="12:12" x14ac:dyDescent="0.25">
      <c r="L187" s="76"/>
    </row>
    <row r="188" spans="12:12" x14ac:dyDescent="0.25">
      <c r="L188" s="76"/>
    </row>
    <row r="189" spans="12:12" x14ac:dyDescent="0.25">
      <c r="L189" s="76"/>
    </row>
    <row r="190" spans="12:12" x14ac:dyDescent="0.25">
      <c r="L190" s="76"/>
    </row>
    <row r="191" spans="12:12" x14ac:dyDescent="0.25">
      <c r="L191" s="76"/>
    </row>
    <row r="192" spans="12:12" x14ac:dyDescent="0.25">
      <c r="L192" s="76"/>
    </row>
    <row r="193" spans="12:12" x14ac:dyDescent="0.25">
      <c r="L193" s="76"/>
    </row>
    <row r="194" spans="12:12" x14ac:dyDescent="0.25">
      <c r="L194" s="76"/>
    </row>
    <row r="195" spans="12:12" x14ac:dyDescent="0.25">
      <c r="L195" s="76"/>
    </row>
    <row r="196" spans="12:12" x14ac:dyDescent="0.25">
      <c r="L196" s="76"/>
    </row>
    <row r="197" spans="12:12" x14ac:dyDescent="0.25">
      <c r="L197" s="76"/>
    </row>
    <row r="198" spans="12:12" x14ac:dyDescent="0.25">
      <c r="L198" s="76"/>
    </row>
    <row r="199" spans="12:12" x14ac:dyDescent="0.25">
      <c r="L199" s="76"/>
    </row>
    <row r="200" spans="12:12" x14ac:dyDescent="0.25">
      <c r="L200" s="76"/>
    </row>
    <row r="201" spans="12:12" x14ac:dyDescent="0.25">
      <c r="L201" s="76"/>
    </row>
    <row r="202" spans="12:12" x14ac:dyDescent="0.25">
      <c r="L202" s="76"/>
    </row>
    <row r="203" spans="12:12" x14ac:dyDescent="0.25">
      <c r="L203" s="76"/>
    </row>
    <row r="204" spans="12:12" x14ac:dyDescent="0.25">
      <c r="L204" s="76"/>
    </row>
    <row r="205" spans="12:12" x14ac:dyDescent="0.25">
      <c r="L205" s="76"/>
    </row>
    <row r="206" spans="12:12" x14ac:dyDescent="0.25">
      <c r="L206" s="76"/>
    </row>
    <row r="207" spans="12:12" x14ac:dyDescent="0.25">
      <c r="L207" s="76"/>
    </row>
    <row r="208" spans="12:12" x14ac:dyDescent="0.25">
      <c r="L208" s="76"/>
    </row>
    <row r="209" spans="12:12" x14ac:dyDescent="0.25">
      <c r="L209" s="76"/>
    </row>
    <row r="210" spans="12:12" x14ac:dyDescent="0.25">
      <c r="L210" s="76"/>
    </row>
    <row r="211" spans="12:12" x14ac:dyDescent="0.25">
      <c r="L211" s="76"/>
    </row>
    <row r="212" spans="12:12" x14ac:dyDescent="0.25">
      <c r="L212" s="76"/>
    </row>
    <row r="213" spans="12:12" x14ac:dyDescent="0.25">
      <c r="L213" s="76"/>
    </row>
    <row r="214" spans="12:12" x14ac:dyDescent="0.25">
      <c r="L214" s="76"/>
    </row>
    <row r="215" spans="12:12" x14ac:dyDescent="0.25">
      <c r="L215" s="76"/>
    </row>
    <row r="216" spans="12:12" x14ac:dyDescent="0.25">
      <c r="L216" s="76"/>
    </row>
    <row r="217" spans="12:12" x14ac:dyDescent="0.25">
      <c r="L217" s="76"/>
    </row>
    <row r="218" spans="12:12" x14ac:dyDescent="0.25">
      <c r="L218" s="76"/>
    </row>
    <row r="219" spans="12:12" x14ac:dyDescent="0.25">
      <c r="L219" s="76"/>
    </row>
    <row r="220" spans="12:12" x14ac:dyDescent="0.25">
      <c r="L220" s="76"/>
    </row>
    <row r="221" spans="12:12" x14ac:dyDescent="0.25">
      <c r="L221" s="76"/>
    </row>
    <row r="222" spans="12:12" x14ac:dyDescent="0.25">
      <c r="L222" s="76"/>
    </row>
    <row r="223" spans="12:12" x14ac:dyDescent="0.25">
      <c r="L223" s="76"/>
    </row>
    <row r="224" spans="12:12" x14ac:dyDescent="0.25">
      <c r="L224" s="76"/>
    </row>
    <row r="225" spans="12:12" x14ac:dyDescent="0.25">
      <c r="L225" s="76"/>
    </row>
    <row r="226" spans="12:12" x14ac:dyDescent="0.25">
      <c r="L226" s="76"/>
    </row>
    <row r="227" spans="12:12" x14ac:dyDescent="0.25">
      <c r="L227" s="76"/>
    </row>
    <row r="228" spans="12:12" x14ac:dyDescent="0.25">
      <c r="L228" s="76"/>
    </row>
    <row r="229" spans="12:12" x14ac:dyDescent="0.25">
      <c r="L229" s="76"/>
    </row>
    <row r="230" spans="12:12" x14ac:dyDescent="0.25">
      <c r="L230" s="76"/>
    </row>
    <row r="231" spans="12:12" x14ac:dyDescent="0.25">
      <c r="L231" s="76"/>
    </row>
    <row r="232" spans="12:12" x14ac:dyDescent="0.25">
      <c r="L232" s="76"/>
    </row>
    <row r="233" spans="12:12" x14ac:dyDescent="0.25">
      <c r="L233" s="76"/>
    </row>
    <row r="234" spans="12:12" x14ac:dyDescent="0.25">
      <c r="L234" s="76"/>
    </row>
    <row r="235" spans="12:12" x14ac:dyDescent="0.25">
      <c r="L235" s="76"/>
    </row>
    <row r="236" spans="12:12" x14ac:dyDescent="0.25">
      <c r="L236" s="76"/>
    </row>
    <row r="237" spans="12:12" x14ac:dyDescent="0.25">
      <c r="L237" s="76"/>
    </row>
    <row r="238" spans="12:12" x14ac:dyDescent="0.25">
      <c r="L238" s="76"/>
    </row>
    <row r="239" spans="12:12" x14ac:dyDescent="0.25">
      <c r="L239" s="76"/>
    </row>
    <row r="240" spans="12:12" x14ac:dyDescent="0.25">
      <c r="L240" s="76"/>
    </row>
    <row r="241" spans="12:12" x14ac:dyDescent="0.25">
      <c r="L241" s="76"/>
    </row>
    <row r="242" spans="12:12" x14ac:dyDescent="0.25">
      <c r="L242" s="76"/>
    </row>
    <row r="243" spans="12:12" x14ac:dyDescent="0.25">
      <c r="L243" s="76"/>
    </row>
    <row r="244" spans="12:12" x14ac:dyDescent="0.25">
      <c r="L244" s="76"/>
    </row>
    <row r="245" spans="12:12" x14ac:dyDescent="0.25">
      <c r="L245" s="76"/>
    </row>
    <row r="246" spans="12:12" x14ac:dyDescent="0.25">
      <c r="L246" s="76"/>
    </row>
    <row r="247" spans="12:12" x14ac:dyDescent="0.25">
      <c r="L247" s="76"/>
    </row>
    <row r="248" spans="12:12" x14ac:dyDescent="0.25">
      <c r="L248" s="76"/>
    </row>
    <row r="249" spans="12:12" x14ac:dyDescent="0.25">
      <c r="L249" s="76"/>
    </row>
    <row r="250" spans="12:12" x14ac:dyDescent="0.25">
      <c r="L250" s="76"/>
    </row>
    <row r="251" spans="12:12" x14ac:dyDescent="0.25">
      <c r="L251" s="76"/>
    </row>
    <row r="252" spans="12:12" x14ac:dyDescent="0.25">
      <c r="L252" s="76"/>
    </row>
    <row r="253" spans="12:12" x14ac:dyDescent="0.25">
      <c r="L253" s="76"/>
    </row>
    <row r="254" spans="12:12" x14ac:dyDescent="0.25">
      <c r="L254" s="76"/>
    </row>
    <row r="255" spans="12:12" x14ac:dyDescent="0.25">
      <c r="L255" s="76"/>
    </row>
    <row r="256" spans="12:12" x14ac:dyDescent="0.25">
      <c r="L256" s="76"/>
    </row>
    <row r="257" spans="12:12" x14ac:dyDescent="0.25">
      <c r="L257" s="76"/>
    </row>
    <row r="258" spans="12:12" x14ac:dyDescent="0.25">
      <c r="L258" s="76"/>
    </row>
  </sheetData>
  <mergeCells count="28">
    <mergeCell ref="E23:E24"/>
    <mergeCell ref="F23:F24"/>
    <mergeCell ref="G23:R23"/>
    <mergeCell ref="A1:R1"/>
    <mergeCell ref="A2:R2"/>
    <mergeCell ref="A3:R3"/>
    <mergeCell ref="B6:B7"/>
    <mergeCell ref="C6:C7"/>
    <mergeCell ref="D6:D7"/>
    <mergeCell ref="E6:E7"/>
    <mergeCell ref="F6:F7"/>
    <mergeCell ref="G6:R6"/>
    <mergeCell ref="C74:D74"/>
    <mergeCell ref="S6:AC6"/>
    <mergeCell ref="B52:B53"/>
    <mergeCell ref="C52:C53"/>
    <mergeCell ref="D52:D53"/>
    <mergeCell ref="E52:E53"/>
    <mergeCell ref="F52:F53"/>
    <mergeCell ref="G52:R52"/>
    <mergeCell ref="B54:R54"/>
    <mergeCell ref="B25:R25"/>
    <mergeCell ref="C45:D45"/>
    <mergeCell ref="B48:R48"/>
    <mergeCell ref="B49:R49"/>
    <mergeCell ref="B23:B24"/>
    <mergeCell ref="C23:C24"/>
    <mergeCell ref="D23:D24"/>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FCA472-D5DC-4469-B2F3-04B641F10AEE}">
  <dimension ref="A1:S258"/>
  <sheetViews>
    <sheetView tabSelected="1" topLeftCell="H30" workbookViewId="0">
      <selection activeCell="N53" sqref="N53"/>
    </sheetView>
  </sheetViews>
  <sheetFormatPr defaultColWidth="9.1796875" defaultRowHeight="12.5" x14ac:dyDescent="0.25"/>
  <cols>
    <col min="1" max="1" width="5" style="7" customWidth="1"/>
    <col min="2" max="2" width="8.54296875" style="7" customWidth="1"/>
    <col min="3" max="3" width="36.7265625" style="7" customWidth="1"/>
    <col min="4" max="4" width="54.81640625" style="7" customWidth="1"/>
    <col min="5" max="8" width="21.1796875" style="7" customWidth="1"/>
    <col min="9" max="9" width="16.453125" style="52" customWidth="1"/>
    <col min="10" max="10" width="16.453125" style="76" customWidth="1"/>
    <col min="11" max="11" width="21.54296875" style="53" bestFit="1" customWidth="1"/>
    <col min="12" max="12" width="21.54296875" style="76" customWidth="1"/>
    <col min="13" max="13" width="23" style="52" customWidth="1"/>
    <col min="14" max="14" width="23.81640625" style="76" customWidth="1"/>
    <col min="15" max="15" width="18" style="7" customWidth="1"/>
    <col min="16" max="16" width="13" style="7" customWidth="1"/>
    <col min="17" max="17" width="12.1796875" style="7" customWidth="1"/>
    <col min="18" max="18" width="13.6328125" style="7" customWidth="1"/>
    <col min="19" max="16384" width="9.1796875" style="7"/>
  </cols>
  <sheetData>
    <row r="1" spans="1:16" s="1" customFormat="1" ht="20" x14ac:dyDescent="0.25">
      <c r="A1" s="267" t="s">
        <v>0</v>
      </c>
      <c r="B1" s="267"/>
      <c r="C1" s="267"/>
      <c r="D1" s="267"/>
      <c r="E1" s="267"/>
      <c r="F1" s="267"/>
      <c r="G1" s="267"/>
      <c r="H1" s="267"/>
      <c r="I1" s="70"/>
      <c r="J1" s="70"/>
      <c r="K1" s="70"/>
      <c r="L1" s="70"/>
      <c r="M1" s="70"/>
      <c r="N1" s="70"/>
    </row>
    <row r="2" spans="1:16" s="1" customFormat="1" ht="17.5" customHeight="1" x14ac:dyDescent="0.25">
      <c r="A2" s="268" t="s">
        <v>1</v>
      </c>
      <c r="B2" s="268"/>
      <c r="C2" s="268"/>
      <c r="D2" s="268"/>
      <c r="E2" s="268"/>
      <c r="F2" s="268"/>
      <c r="G2" s="268"/>
      <c r="H2" s="268"/>
      <c r="I2" s="70"/>
      <c r="J2" s="70"/>
      <c r="K2" s="70"/>
      <c r="L2" s="70"/>
      <c r="M2" s="70"/>
      <c r="N2" s="70"/>
    </row>
    <row r="3" spans="1:16" s="1" customFormat="1" ht="15.65" customHeight="1" x14ac:dyDescent="0.25">
      <c r="A3" s="269" t="s">
        <v>2</v>
      </c>
      <c r="B3" s="269"/>
      <c r="C3" s="269"/>
      <c r="D3" s="269"/>
      <c r="E3" s="269"/>
      <c r="F3" s="269"/>
      <c r="G3" s="269"/>
      <c r="H3" s="269"/>
      <c r="I3" s="70"/>
      <c r="J3" s="70"/>
      <c r="K3" s="70"/>
      <c r="L3" s="70"/>
      <c r="M3" s="70"/>
      <c r="N3" s="70"/>
    </row>
    <row r="4" spans="1:16" s="2" customFormat="1" ht="15.5" x14ac:dyDescent="0.25">
      <c r="B4" s="3"/>
      <c r="I4" s="71"/>
      <c r="J4" s="71"/>
      <c r="K4" s="71"/>
      <c r="L4" s="71"/>
      <c r="M4" s="71"/>
      <c r="N4" s="71"/>
    </row>
    <row r="5" spans="1:16" s="2" customFormat="1" ht="16" thickBot="1" x14ac:dyDescent="0.3">
      <c r="B5" s="3" t="s">
        <v>3</v>
      </c>
      <c r="I5" s="45"/>
      <c r="J5" s="71"/>
      <c r="K5" s="46"/>
      <c r="L5" s="71"/>
      <c r="M5" s="45"/>
      <c r="N5" s="71"/>
    </row>
    <row r="6" spans="1:16" s="4" customFormat="1" ht="13" x14ac:dyDescent="0.25">
      <c r="B6" s="270" t="s">
        <v>4</v>
      </c>
      <c r="C6" s="270" t="s">
        <v>5</v>
      </c>
      <c r="D6" s="270" t="s">
        <v>6</v>
      </c>
      <c r="E6" s="270" t="s">
        <v>7</v>
      </c>
      <c r="F6" s="270" t="s">
        <v>8</v>
      </c>
      <c r="G6" s="270" t="s">
        <v>9</v>
      </c>
      <c r="H6" s="271" t="s">
        <v>10</v>
      </c>
      <c r="I6" s="303" t="s">
        <v>141</v>
      </c>
      <c r="J6" s="308"/>
      <c r="K6" s="304"/>
      <c r="L6" s="309"/>
      <c r="M6" s="303" t="s">
        <v>146</v>
      </c>
      <c r="N6" s="304"/>
      <c r="O6" s="155"/>
      <c r="P6" s="156"/>
    </row>
    <row r="7" spans="1:16" s="4" customFormat="1" ht="13" x14ac:dyDescent="0.25">
      <c r="B7" s="270"/>
      <c r="C7" s="270"/>
      <c r="D7" s="270"/>
      <c r="E7" s="270"/>
      <c r="F7" s="270"/>
      <c r="G7" s="270"/>
      <c r="H7" s="271"/>
      <c r="I7" s="47" t="s">
        <v>140</v>
      </c>
      <c r="J7" s="5"/>
      <c r="K7" s="5" t="s">
        <v>11</v>
      </c>
      <c r="L7" s="48"/>
      <c r="M7" s="47" t="s">
        <v>147</v>
      </c>
      <c r="N7" s="5" t="s">
        <v>142</v>
      </c>
      <c r="O7" s="5"/>
      <c r="P7" s="48"/>
    </row>
    <row r="8" spans="1:16" ht="48.75" customHeight="1" x14ac:dyDescent="0.25">
      <c r="B8" s="8">
        <v>1</v>
      </c>
      <c r="C8" s="9" t="s">
        <v>13</v>
      </c>
      <c r="D8" s="9" t="s">
        <v>14</v>
      </c>
      <c r="E8" s="8" t="s">
        <v>15</v>
      </c>
      <c r="F8" s="8">
        <v>19</v>
      </c>
      <c r="G8" s="8" t="s">
        <v>16</v>
      </c>
      <c r="H8" s="64" t="s">
        <v>16</v>
      </c>
      <c r="I8" s="49">
        <v>1032.952495490078</v>
      </c>
      <c r="J8" s="24"/>
      <c r="K8" s="24">
        <f>I8*F8</f>
        <v>19626.097414311484</v>
      </c>
      <c r="L8" s="51"/>
      <c r="M8" s="161">
        <v>0</v>
      </c>
      <c r="N8" s="24">
        <f>M8*F8</f>
        <v>0</v>
      </c>
      <c r="O8" s="13"/>
      <c r="P8" s="55"/>
    </row>
    <row r="9" spans="1:16" ht="40" customHeight="1" x14ac:dyDescent="0.25">
      <c r="B9" s="8">
        <v>2</v>
      </c>
      <c r="C9" s="9" t="s">
        <v>18</v>
      </c>
      <c r="D9" s="9" t="s">
        <v>19</v>
      </c>
      <c r="E9" s="8" t="s">
        <v>15</v>
      </c>
      <c r="F9" s="8">
        <v>19</v>
      </c>
      <c r="G9" s="8" t="s">
        <v>16</v>
      </c>
      <c r="H9" s="64" t="s">
        <v>16</v>
      </c>
      <c r="I9" s="49">
        <v>1032.952495490078</v>
      </c>
      <c r="J9" s="24"/>
      <c r="K9" s="24">
        <f>I9*F9</f>
        <v>19626.097414311484</v>
      </c>
      <c r="L9" s="50"/>
      <c r="M9" s="161">
        <v>0</v>
      </c>
      <c r="N9" s="24">
        <f>M9*F9</f>
        <v>0</v>
      </c>
      <c r="O9" s="13"/>
      <c r="P9" s="55"/>
    </row>
    <row r="10" spans="1:16" ht="84.65" customHeight="1" x14ac:dyDescent="0.25">
      <c r="B10" s="8" t="s">
        <v>20</v>
      </c>
      <c r="C10" s="9" t="s">
        <v>21</v>
      </c>
      <c r="D10" s="9" t="s">
        <v>22</v>
      </c>
      <c r="E10" s="8" t="s">
        <v>23</v>
      </c>
      <c r="F10" s="8" t="s">
        <v>16</v>
      </c>
      <c r="G10" s="8">
        <v>52</v>
      </c>
      <c r="H10" s="64">
        <f>G10*14</f>
        <v>728</v>
      </c>
      <c r="I10" s="49">
        <v>433.84004810583281</v>
      </c>
      <c r="J10" s="24"/>
      <c r="K10" s="88">
        <f t="shared" ref="K10:K18" si="0">I10*H10</f>
        <v>315835.55502104631</v>
      </c>
      <c r="L10" s="80"/>
      <c r="M10" s="49">
        <v>0</v>
      </c>
      <c r="N10" s="24">
        <f t="shared" ref="N10:N18" si="1">M10*H10</f>
        <v>0</v>
      </c>
      <c r="O10" s="13"/>
      <c r="P10" s="55"/>
    </row>
    <row r="11" spans="1:16" ht="112.5" x14ac:dyDescent="0.25">
      <c r="B11" s="8" t="s">
        <v>24</v>
      </c>
      <c r="C11" s="9" t="s">
        <v>25</v>
      </c>
      <c r="D11" s="9" t="s">
        <v>26</v>
      </c>
      <c r="E11" s="8" t="s">
        <v>27</v>
      </c>
      <c r="F11" s="8" t="s">
        <v>16</v>
      </c>
      <c r="G11" s="8">
        <v>52</v>
      </c>
      <c r="H11" s="64">
        <f>G11*14</f>
        <v>728</v>
      </c>
      <c r="I11" s="49">
        <v>723.06674684305472</v>
      </c>
      <c r="J11" s="24"/>
      <c r="K11" s="88">
        <f>I11*H11</f>
        <v>526392.59170174389</v>
      </c>
      <c r="L11" s="80"/>
      <c r="M11" s="49">
        <v>800</v>
      </c>
      <c r="N11" s="24">
        <f>M11*H11</f>
        <v>582400</v>
      </c>
      <c r="O11" s="253">
        <f>N11-K11</f>
        <v>56007.408298256109</v>
      </c>
      <c r="P11" s="55"/>
    </row>
    <row r="12" spans="1:16" ht="200.5" customHeight="1" x14ac:dyDescent="0.25">
      <c r="B12" s="8">
        <v>5</v>
      </c>
      <c r="C12" s="9" t="s">
        <v>28</v>
      </c>
      <c r="D12" s="9" t="s">
        <v>29</v>
      </c>
      <c r="E12" s="8" t="s">
        <v>23</v>
      </c>
      <c r="F12" s="8" t="s">
        <v>16</v>
      </c>
      <c r="G12" s="8">
        <v>44</v>
      </c>
      <c r="H12" s="64">
        <f>G12*30</f>
        <v>1320</v>
      </c>
      <c r="I12" s="49">
        <v>609.4419723391461</v>
      </c>
      <c r="J12" s="24"/>
      <c r="K12" s="88">
        <f t="shared" si="0"/>
        <v>804463.40348767291</v>
      </c>
      <c r="L12" s="80"/>
      <c r="M12" s="49">
        <v>800</v>
      </c>
      <c r="N12" s="24">
        <f>M12*H12</f>
        <v>1056000</v>
      </c>
      <c r="O12" s="253">
        <f t="shared" ref="O12:O13" si="2">N12-K12</f>
        <v>251536.59651232709</v>
      </c>
      <c r="P12" s="55"/>
    </row>
    <row r="13" spans="1:16" ht="105.65" customHeight="1" x14ac:dyDescent="0.25">
      <c r="B13" s="8">
        <v>6</v>
      </c>
      <c r="C13" s="10" t="s">
        <v>30</v>
      </c>
      <c r="D13" s="9" t="s">
        <v>31</v>
      </c>
      <c r="E13" s="8" t="s">
        <v>23</v>
      </c>
      <c r="F13" s="8" t="s">
        <v>16</v>
      </c>
      <c r="G13" s="8">
        <v>44</v>
      </c>
      <c r="H13" s="64">
        <f>G13*15</f>
        <v>660</v>
      </c>
      <c r="I13" s="49">
        <v>506.14672279013831</v>
      </c>
      <c r="J13" s="24"/>
      <c r="K13" s="88">
        <f t="shared" si="0"/>
        <v>334056.83704149129</v>
      </c>
      <c r="L13" s="80"/>
      <c r="M13" s="49">
        <v>760</v>
      </c>
      <c r="N13" s="24">
        <f t="shared" si="1"/>
        <v>501600</v>
      </c>
      <c r="O13" s="253">
        <f t="shared" si="2"/>
        <v>167543.16295850871</v>
      </c>
      <c r="P13" s="55"/>
    </row>
    <row r="14" spans="1:16" ht="162.65" customHeight="1" x14ac:dyDescent="0.25">
      <c r="B14" s="8">
        <v>7</v>
      </c>
      <c r="C14" s="10" t="s">
        <v>32</v>
      </c>
      <c r="D14" s="9" t="s">
        <v>33</v>
      </c>
      <c r="E14" s="8" t="s">
        <v>23</v>
      </c>
      <c r="F14" s="8" t="s">
        <v>16</v>
      </c>
      <c r="G14" s="8">
        <v>7</v>
      </c>
      <c r="H14" s="64">
        <f>G14*45</f>
        <v>315</v>
      </c>
      <c r="I14" s="49">
        <v>671.41912206855079</v>
      </c>
      <c r="J14" s="24"/>
      <c r="K14" s="88">
        <f t="shared" si="0"/>
        <v>211497.0234515935</v>
      </c>
      <c r="L14" s="80"/>
      <c r="M14" s="147">
        <v>671.41912206855079</v>
      </c>
      <c r="N14" s="148">
        <f t="shared" si="1"/>
        <v>211497.0234515935</v>
      </c>
      <c r="O14" s="253">
        <f t="shared" ref="O12:O19" si="3">N14-K14</f>
        <v>0</v>
      </c>
      <c r="P14" s="55"/>
    </row>
    <row r="15" spans="1:16" ht="113.15" customHeight="1" x14ac:dyDescent="0.25">
      <c r="B15" s="8">
        <v>8</v>
      </c>
      <c r="C15" s="10" t="s">
        <v>34</v>
      </c>
      <c r="D15" s="9" t="s">
        <v>35</v>
      </c>
      <c r="E15" s="8" t="s">
        <v>23</v>
      </c>
      <c r="F15" s="8" t="s">
        <v>16</v>
      </c>
      <c r="G15" s="8">
        <v>8</v>
      </c>
      <c r="H15" s="64">
        <f>G15*21</f>
        <v>168</v>
      </c>
      <c r="I15" s="49">
        <v>619.77149729404687</v>
      </c>
      <c r="J15" s="24"/>
      <c r="K15" s="88">
        <f t="shared" si="0"/>
        <v>104121.61154539988</v>
      </c>
      <c r="L15" s="80"/>
      <c r="M15" s="147">
        <v>619.77149729404687</v>
      </c>
      <c r="N15" s="148">
        <f t="shared" si="1"/>
        <v>104121.61154539988</v>
      </c>
      <c r="O15" s="253">
        <f t="shared" si="3"/>
        <v>0</v>
      </c>
      <c r="P15" s="55"/>
    </row>
    <row r="16" spans="1:16" ht="268.5" customHeight="1" x14ac:dyDescent="0.25">
      <c r="B16" s="8">
        <v>9</v>
      </c>
      <c r="C16" s="9" t="s">
        <v>36</v>
      </c>
      <c r="D16" s="9" t="s">
        <v>37</v>
      </c>
      <c r="E16" s="8" t="s">
        <v>23</v>
      </c>
      <c r="F16" s="8" t="s">
        <v>16</v>
      </c>
      <c r="G16" s="8">
        <v>13</v>
      </c>
      <c r="H16" s="64">
        <f>G16*60</f>
        <v>780</v>
      </c>
      <c r="I16" s="49">
        <v>878.00962116656638</v>
      </c>
      <c r="J16" s="24"/>
      <c r="K16" s="88">
        <f t="shared" si="0"/>
        <v>684847.50450992177</v>
      </c>
      <c r="L16" s="80"/>
      <c r="M16" s="147">
        <v>878.00962116656638</v>
      </c>
      <c r="N16" s="148">
        <f t="shared" si="1"/>
        <v>684847.50450992177</v>
      </c>
      <c r="O16" s="253">
        <f t="shared" si="3"/>
        <v>0</v>
      </c>
      <c r="P16" s="55"/>
    </row>
    <row r="17" spans="2:18" ht="106.5" customHeight="1" x14ac:dyDescent="0.25">
      <c r="B17" s="8">
        <v>10</v>
      </c>
      <c r="C17" s="9" t="s">
        <v>38</v>
      </c>
      <c r="D17" s="9" t="s">
        <v>39</v>
      </c>
      <c r="E17" s="8" t="s">
        <v>23</v>
      </c>
      <c r="F17" s="8" t="s">
        <v>16</v>
      </c>
      <c r="G17" s="8">
        <v>6</v>
      </c>
      <c r="H17" s="64">
        <f>G17*28</f>
        <v>168</v>
      </c>
      <c r="I17" s="49">
        <v>800.53818400481055</v>
      </c>
      <c r="J17" s="24"/>
      <c r="K17" s="88">
        <f t="shared" si="0"/>
        <v>134490.41491280816</v>
      </c>
      <c r="L17" s="80"/>
      <c r="M17" s="147">
        <v>800.53818400481055</v>
      </c>
      <c r="N17" s="148">
        <f t="shared" si="1"/>
        <v>134490.41491280816</v>
      </c>
      <c r="O17" s="253">
        <f t="shared" si="3"/>
        <v>0</v>
      </c>
      <c r="P17" s="55"/>
    </row>
    <row r="18" spans="2:18" ht="181" customHeight="1" x14ac:dyDescent="0.25">
      <c r="B18" s="8">
        <v>11</v>
      </c>
      <c r="C18" s="9" t="s">
        <v>40</v>
      </c>
      <c r="D18" s="9" t="s">
        <v>41</v>
      </c>
      <c r="E18" s="8" t="s">
        <v>23</v>
      </c>
      <c r="F18" s="8" t="s">
        <v>16</v>
      </c>
      <c r="G18" s="8">
        <v>38</v>
      </c>
      <c r="H18" s="64">
        <f>G18*21</f>
        <v>798</v>
      </c>
      <c r="I18" s="49">
        <v>154.94287432351172</v>
      </c>
      <c r="J18" s="24"/>
      <c r="K18" s="88">
        <f t="shared" si="0"/>
        <v>123644.41371016235</v>
      </c>
      <c r="L18" s="80"/>
      <c r="M18" s="147">
        <v>154.94287432351172</v>
      </c>
      <c r="N18" s="148">
        <f t="shared" si="1"/>
        <v>123644.41371016235</v>
      </c>
      <c r="O18" s="253">
        <f t="shared" si="3"/>
        <v>0</v>
      </c>
      <c r="P18" s="55"/>
    </row>
    <row r="19" spans="2:18" s="14" customFormat="1" ht="13" x14ac:dyDescent="0.25">
      <c r="B19" s="11"/>
      <c r="C19" s="11"/>
      <c r="D19" s="12"/>
      <c r="E19" s="11"/>
      <c r="F19" s="11"/>
      <c r="G19" s="11"/>
      <c r="H19" s="65"/>
      <c r="I19" s="49"/>
      <c r="J19" s="24"/>
      <c r="K19" s="24">
        <f>SUM(K8:K18)</f>
        <v>3278601.5502104633</v>
      </c>
      <c r="L19" s="51"/>
      <c r="M19" s="49"/>
      <c r="N19" s="24">
        <f t="shared" ref="N19" si="4">SUM(N8:N18)</f>
        <v>3398600.9681298858</v>
      </c>
      <c r="O19" s="313">
        <f>SUM(O8:O18)</f>
        <v>475087.1677690919</v>
      </c>
      <c r="P19" s="157"/>
    </row>
    <row r="20" spans="2:18" x14ac:dyDescent="0.25">
      <c r="B20" s="13"/>
      <c r="C20" s="13"/>
      <c r="D20" s="13"/>
      <c r="E20" s="13"/>
      <c r="F20" s="13"/>
      <c r="G20" s="13"/>
      <c r="H20" s="38"/>
      <c r="I20" s="54"/>
      <c r="J20" s="13"/>
      <c r="K20" s="13"/>
      <c r="L20" s="55"/>
      <c r="M20" s="54"/>
      <c r="N20" s="13"/>
      <c r="O20" s="13"/>
      <c r="P20" s="55"/>
    </row>
    <row r="21" spans="2:18" x14ac:dyDescent="0.25">
      <c r="B21" s="13"/>
      <c r="C21" s="13"/>
      <c r="D21" s="13"/>
      <c r="E21" s="13"/>
      <c r="F21" s="13"/>
      <c r="G21" s="13"/>
      <c r="H21" s="38"/>
      <c r="I21" s="54"/>
      <c r="J21" s="13"/>
      <c r="K21" s="13"/>
      <c r="L21" s="55"/>
      <c r="M21" s="54"/>
      <c r="N21" s="13"/>
      <c r="O21" s="13"/>
      <c r="P21" s="55"/>
    </row>
    <row r="22" spans="2:18" s="1" customFormat="1" ht="15.5" x14ac:dyDescent="0.25">
      <c r="B22" s="89" t="s">
        <v>42</v>
      </c>
      <c r="C22" s="90"/>
      <c r="D22" s="90"/>
      <c r="E22" s="90"/>
      <c r="F22" s="90"/>
      <c r="G22" s="90"/>
      <c r="H22" s="95"/>
      <c r="I22" s="54"/>
      <c r="J22" s="13"/>
      <c r="K22" s="13"/>
      <c r="L22" s="55"/>
      <c r="M22" s="54"/>
      <c r="N22" s="13"/>
      <c r="O22" s="90"/>
      <c r="P22" s="158"/>
    </row>
    <row r="23" spans="2:18" s="15" customFormat="1" ht="12.75" customHeight="1" x14ac:dyDescent="0.25">
      <c r="B23" s="270" t="s">
        <v>4</v>
      </c>
      <c r="C23" s="270" t="s">
        <v>5</v>
      </c>
      <c r="D23" s="270" t="s">
        <v>6</v>
      </c>
      <c r="E23" s="270" t="s">
        <v>7</v>
      </c>
      <c r="F23" s="36"/>
      <c r="G23" s="36"/>
      <c r="H23" s="63"/>
      <c r="I23" s="305" t="s">
        <v>143</v>
      </c>
      <c r="J23" s="270"/>
      <c r="K23" s="306"/>
      <c r="L23" s="307"/>
      <c r="M23" s="305" t="s">
        <v>144</v>
      </c>
      <c r="N23" s="306"/>
      <c r="O23" s="150"/>
      <c r="P23" s="159"/>
    </row>
    <row r="24" spans="2:18" s="15" customFormat="1" ht="66.75" customHeight="1" x14ac:dyDescent="0.25">
      <c r="B24" s="270"/>
      <c r="C24" s="270"/>
      <c r="D24" s="270"/>
      <c r="E24" s="270"/>
      <c r="F24" s="36" t="s">
        <v>8</v>
      </c>
      <c r="G24" s="36" t="s">
        <v>9</v>
      </c>
      <c r="H24" s="63" t="s">
        <v>43</v>
      </c>
      <c r="I24" s="56" t="s">
        <v>45</v>
      </c>
      <c r="J24" s="36" t="s">
        <v>145</v>
      </c>
      <c r="K24" s="36" t="s">
        <v>46</v>
      </c>
      <c r="L24" s="57" t="s">
        <v>115</v>
      </c>
      <c r="M24" s="56" t="s">
        <v>45</v>
      </c>
      <c r="N24" s="36" t="s">
        <v>114</v>
      </c>
      <c r="O24" s="36" t="s">
        <v>46</v>
      </c>
      <c r="P24" s="193" t="s">
        <v>115</v>
      </c>
      <c r="Q24" s="192" t="s">
        <v>196</v>
      </c>
      <c r="R24" s="192" t="s">
        <v>196</v>
      </c>
    </row>
    <row r="25" spans="2:18" s="1" customFormat="1" ht="15.65" customHeight="1" x14ac:dyDescent="0.25">
      <c r="B25" s="284" t="s">
        <v>47</v>
      </c>
      <c r="C25" s="285"/>
      <c r="D25" s="285"/>
      <c r="E25" s="285"/>
      <c r="F25" s="285"/>
      <c r="G25" s="285"/>
      <c r="H25" s="285"/>
      <c r="I25" s="58"/>
      <c r="J25" s="18"/>
      <c r="K25" s="18"/>
      <c r="L25" s="59"/>
      <c r="M25" s="58"/>
      <c r="N25" s="18"/>
      <c r="O25" s="90"/>
      <c r="P25" s="95"/>
      <c r="Q25" s="90"/>
      <c r="R25" s="90"/>
    </row>
    <row r="26" spans="2:18" ht="25" x14ac:dyDescent="0.25">
      <c r="B26" s="36">
        <v>1</v>
      </c>
      <c r="C26" s="16" t="s">
        <v>48</v>
      </c>
      <c r="D26" s="17" t="s">
        <v>49</v>
      </c>
      <c r="E26" s="18" t="s">
        <v>23</v>
      </c>
      <c r="F26" s="18" t="s">
        <v>16</v>
      </c>
      <c r="G26" s="18">
        <v>15</v>
      </c>
      <c r="H26" s="26">
        <f>G26*12</f>
        <v>180</v>
      </c>
      <c r="I26" s="60">
        <v>61.977149729404687</v>
      </c>
      <c r="J26" s="25">
        <f>I26*H26</f>
        <v>11155.886951292843</v>
      </c>
      <c r="K26" s="25">
        <v>31.990859891761872</v>
      </c>
      <c r="L26" s="61">
        <f t="shared" ref="L26:L36" si="5">K26*H26</f>
        <v>5758.3547805171365</v>
      </c>
      <c r="M26" s="60">
        <v>40</v>
      </c>
      <c r="N26" s="25">
        <f>M26*H26</f>
        <v>7200</v>
      </c>
      <c r="O26" s="25">
        <v>24</v>
      </c>
      <c r="P26" s="40">
        <f>O26*H26</f>
        <v>4320</v>
      </c>
      <c r="Q26" s="183">
        <f>J26-N26</f>
        <v>3955.8869512928432</v>
      </c>
      <c r="R26" s="183">
        <f>P26-L26</f>
        <v>-1438.3547805171365</v>
      </c>
    </row>
    <row r="27" spans="2:18" ht="25" x14ac:dyDescent="0.25">
      <c r="B27" s="19">
        <v>2</v>
      </c>
      <c r="C27" s="16" t="s">
        <v>50</v>
      </c>
      <c r="D27" s="16" t="s">
        <v>51</v>
      </c>
      <c r="E27" s="18" t="s">
        <v>23</v>
      </c>
      <c r="F27" s="18" t="s">
        <v>16</v>
      </c>
      <c r="G27" s="18">
        <v>15</v>
      </c>
      <c r="H27" s="26">
        <f t="shared" ref="H27:H33" si="6">G27*12</f>
        <v>180</v>
      </c>
      <c r="I27" s="60">
        <v>25.823812387251955</v>
      </c>
      <c r="J27" s="25">
        <f t="shared" ref="J27:J43" si="7">I27*H27</f>
        <v>4648.2862297053516</v>
      </c>
      <c r="K27" s="25">
        <v>13.329524954900782</v>
      </c>
      <c r="L27" s="61">
        <f t="shared" si="5"/>
        <v>2399.3144918821408</v>
      </c>
      <c r="M27" s="60">
        <v>12</v>
      </c>
      <c r="N27" s="25">
        <f t="shared" ref="N27:N43" si="8">M27*H27</f>
        <v>2160</v>
      </c>
      <c r="O27" s="25">
        <v>12</v>
      </c>
      <c r="P27" s="40">
        <f t="shared" ref="P27:P43" si="9">O27*H27</f>
        <v>2160</v>
      </c>
      <c r="Q27" s="183">
        <f t="shared" ref="Q27:Q45" si="10">J27-N27</f>
        <v>2488.2862297053516</v>
      </c>
      <c r="R27" s="183">
        <f t="shared" ref="R27:R45" si="11">P27-L27</f>
        <v>-239.31449188214083</v>
      </c>
    </row>
    <row r="28" spans="2:18" ht="25" x14ac:dyDescent="0.25">
      <c r="B28" s="19">
        <v>3</v>
      </c>
      <c r="C28" s="16" t="s">
        <v>52</v>
      </c>
      <c r="D28" s="16" t="s">
        <v>53</v>
      </c>
      <c r="E28" s="18" t="s">
        <v>23</v>
      </c>
      <c r="F28" s="18" t="s">
        <v>16</v>
      </c>
      <c r="G28" s="18">
        <v>15</v>
      </c>
      <c r="H28" s="26">
        <f t="shared" si="6"/>
        <v>180</v>
      </c>
      <c r="I28" s="60">
        <v>41.318099819603127</v>
      </c>
      <c r="J28" s="25">
        <f t="shared" si="7"/>
        <v>7437.2579675285624</v>
      </c>
      <c r="K28" s="25">
        <v>21.327239927841248</v>
      </c>
      <c r="L28" s="61">
        <f t="shared" si="5"/>
        <v>3838.9031870114245</v>
      </c>
      <c r="M28" s="60">
        <v>0</v>
      </c>
      <c r="N28" s="25">
        <f t="shared" si="8"/>
        <v>0</v>
      </c>
      <c r="O28" s="25">
        <v>0</v>
      </c>
      <c r="P28" s="40">
        <f t="shared" si="9"/>
        <v>0</v>
      </c>
      <c r="Q28" s="183">
        <f t="shared" si="10"/>
        <v>7437.2579675285624</v>
      </c>
      <c r="R28" s="183">
        <f t="shared" si="11"/>
        <v>-3838.9031870114245</v>
      </c>
    </row>
    <row r="29" spans="2:18" x14ac:dyDescent="0.25">
      <c r="B29" s="19">
        <v>4</v>
      </c>
      <c r="C29" s="16" t="s">
        <v>54</v>
      </c>
      <c r="D29" s="16" t="s">
        <v>55</v>
      </c>
      <c r="E29" s="18" t="s">
        <v>23</v>
      </c>
      <c r="F29" s="18" t="s">
        <v>16</v>
      </c>
      <c r="G29" s="18">
        <v>15</v>
      </c>
      <c r="H29" s="26">
        <f t="shared" si="6"/>
        <v>180</v>
      </c>
      <c r="I29" s="60">
        <v>61.977149729404687</v>
      </c>
      <c r="J29" s="25">
        <f t="shared" si="7"/>
        <v>11155.886951292843</v>
      </c>
      <c r="K29" s="25">
        <v>31.990859891761872</v>
      </c>
      <c r="L29" s="61">
        <f t="shared" si="5"/>
        <v>5758.3547805171365</v>
      </c>
      <c r="M29" s="60">
        <v>0</v>
      </c>
      <c r="N29" s="25">
        <f t="shared" si="8"/>
        <v>0</v>
      </c>
      <c r="O29" s="25">
        <v>0</v>
      </c>
      <c r="P29" s="40">
        <f t="shared" si="9"/>
        <v>0</v>
      </c>
      <c r="Q29" s="183">
        <f t="shared" si="10"/>
        <v>11155.886951292843</v>
      </c>
      <c r="R29" s="183">
        <f t="shared" si="11"/>
        <v>-5758.3547805171365</v>
      </c>
    </row>
    <row r="30" spans="2:18" x14ac:dyDescent="0.25">
      <c r="B30" s="19">
        <v>5</v>
      </c>
      <c r="C30" s="16" t="s">
        <v>56</v>
      </c>
      <c r="D30" s="16" t="s">
        <v>57</v>
      </c>
      <c r="E30" s="18" t="s">
        <v>23</v>
      </c>
      <c r="F30" s="18" t="s">
        <v>16</v>
      </c>
      <c r="G30" s="18">
        <v>15</v>
      </c>
      <c r="H30" s="26">
        <f t="shared" si="6"/>
        <v>180</v>
      </c>
      <c r="I30" s="60">
        <v>123.95429945880937</v>
      </c>
      <c r="J30" s="25">
        <f t="shared" si="7"/>
        <v>22311.773902585686</v>
      </c>
      <c r="K30" s="25">
        <v>63.981719783523744</v>
      </c>
      <c r="L30" s="61">
        <f t="shared" si="5"/>
        <v>11516.709561034273</v>
      </c>
      <c r="M30" s="60">
        <v>60</v>
      </c>
      <c r="N30" s="25">
        <f t="shared" si="8"/>
        <v>10800</v>
      </c>
      <c r="O30" s="25">
        <v>40</v>
      </c>
      <c r="P30" s="40">
        <f t="shared" si="9"/>
        <v>7200</v>
      </c>
      <c r="Q30" s="183">
        <f t="shared" si="10"/>
        <v>11511.773902585686</v>
      </c>
      <c r="R30" s="183">
        <f t="shared" si="11"/>
        <v>-4316.7095610342731</v>
      </c>
    </row>
    <row r="31" spans="2:18" ht="38.5" customHeight="1" x14ac:dyDescent="0.25">
      <c r="B31" s="19">
        <v>6</v>
      </c>
      <c r="C31" s="16" t="s">
        <v>58</v>
      </c>
      <c r="D31" s="16" t="s">
        <v>59</v>
      </c>
      <c r="E31" s="18" t="s">
        <v>60</v>
      </c>
      <c r="F31" s="18" t="s">
        <v>16</v>
      </c>
      <c r="G31" s="18">
        <v>15</v>
      </c>
      <c r="H31" s="26">
        <f t="shared" si="6"/>
        <v>180</v>
      </c>
      <c r="I31" s="60">
        <v>51.64762477450391</v>
      </c>
      <c r="J31" s="25">
        <f t="shared" si="7"/>
        <v>9296.5724594107032</v>
      </c>
      <c r="K31" s="25">
        <v>26.659049909801563</v>
      </c>
      <c r="L31" s="61">
        <f t="shared" si="5"/>
        <v>4798.6289837642817</v>
      </c>
      <c r="M31" s="60">
        <v>60</v>
      </c>
      <c r="N31" s="25">
        <f t="shared" si="8"/>
        <v>10800</v>
      </c>
      <c r="O31" s="25">
        <v>0</v>
      </c>
      <c r="P31" s="40">
        <f t="shared" si="9"/>
        <v>0</v>
      </c>
      <c r="Q31" s="183">
        <f t="shared" si="10"/>
        <v>-1503.4275405892968</v>
      </c>
      <c r="R31" s="183">
        <f t="shared" si="11"/>
        <v>-4798.6289837642817</v>
      </c>
    </row>
    <row r="32" spans="2:18" ht="25" x14ac:dyDescent="0.25">
      <c r="B32" s="19">
        <v>7</v>
      </c>
      <c r="C32" s="16" t="s">
        <v>61</v>
      </c>
      <c r="D32" s="16" t="s">
        <v>62</v>
      </c>
      <c r="E32" s="18" t="s">
        <v>63</v>
      </c>
      <c r="F32" s="18" t="s">
        <v>16</v>
      </c>
      <c r="G32" s="18">
        <v>15</v>
      </c>
      <c r="H32" s="26">
        <f t="shared" si="6"/>
        <v>180</v>
      </c>
      <c r="I32" s="60">
        <v>41.318099819603127</v>
      </c>
      <c r="J32" s="25">
        <f t="shared" si="7"/>
        <v>7437.2579675285624</v>
      </c>
      <c r="K32" s="25">
        <v>21.327239927841248</v>
      </c>
      <c r="L32" s="61">
        <f t="shared" si="5"/>
        <v>3838.9031870114245</v>
      </c>
      <c r="M32" s="149">
        <v>41.318099819603127</v>
      </c>
      <c r="N32" s="25">
        <f t="shared" si="8"/>
        <v>7437.2579675285624</v>
      </c>
      <c r="O32" s="151">
        <v>21.327239927841248</v>
      </c>
      <c r="P32" s="314">
        <f t="shared" si="9"/>
        <v>3838.9031870114245</v>
      </c>
      <c r="Q32" s="183">
        <f t="shared" si="10"/>
        <v>0</v>
      </c>
      <c r="R32" s="183">
        <f t="shared" si="11"/>
        <v>0</v>
      </c>
    </row>
    <row r="33" spans="1:19" x14ac:dyDescent="0.25">
      <c r="B33" s="19">
        <v>8</v>
      </c>
      <c r="C33" s="16" t="s">
        <v>64</v>
      </c>
      <c r="D33" s="16" t="s">
        <v>65</v>
      </c>
      <c r="E33" s="18" t="s">
        <v>66</v>
      </c>
      <c r="F33" s="18" t="s">
        <v>16</v>
      </c>
      <c r="G33" s="18">
        <v>58</v>
      </c>
      <c r="H33" s="26">
        <f t="shared" si="6"/>
        <v>696</v>
      </c>
      <c r="I33" s="60">
        <v>82.636199639206254</v>
      </c>
      <c r="J33" s="25">
        <f t="shared" si="7"/>
        <v>57514.794948887553</v>
      </c>
      <c r="K33" s="25">
        <v>42.654479855682496</v>
      </c>
      <c r="L33" s="61">
        <f t="shared" si="5"/>
        <v>29687.517979555018</v>
      </c>
      <c r="M33" s="149">
        <v>82.636199639206254</v>
      </c>
      <c r="N33" s="25">
        <f t="shared" si="8"/>
        <v>57514.794948887553</v>
      </c>
      <c r="O33" s="151">
        <v>42.654479855682496</v>
      </c>
      <c r="P33" s="314">
        <f t="shared" si="9"/>
        <v>29687.517979555018</v>
      </c>
      <c r="Q33" s="183">
        <f t="shared" si="10"/>
        <v>0</v>
      </c>
      <c r="R33" s="183">
        <f t="shared" si="11"/>
        <v>0</v>
      </c>
    </row>
    <row r="34" spans="1:19" x14ac:dyDescent="0.25">
      <c r="B34" s="19"/>
      <c r="C34" s="16"/>
      <c r="D34" s="16"/>
      <c r="E34" s="16"/>
      <c r="F34" s="16"/>
      <c r="G34" s="16"/>
      <c r="H34" s="66"/>
      <c r="I34" s="60"/>
      <c r="J34" s="25">
        <f t="shared" si="7"/>
        <v>0</v>
      </c>
      <c r="K34" s="25"/>
      <c r="L34" s="61">
        <f t="shared" si="5"/>
        <v>0</v>
      </c>
      <c r="M34" s="60"/>
      <c r="N34" s="25">
        <f t="shared" si="8"/>
        <v>0</v>
      </c>
      <c r="O34" s="25"/>
      <c r="P34" s="40">
        <f t="shared" si="9"/>
        <v>0</v>
      </c>
      <c r="Q34" s="183">
        <f t="shared" si="10"/>
        <v>0</v>
      </c>
      <c r="R34" s="183">
        <f t="shared" si="11"/>
        <v>0</v>
      </c>
    </row>
    <row r="35" spans="1:19" s="1" customFormat="1" ht="15.65" customHeight="1" x14ac:dyDescent="0.25">
      <c r="B35" s="20"/>
      <c r="C35" s="21" t="s">
        <v>67</v>
      </c>
      <c r="D35" s="21"/>
      <c r="E35" s="21"/>
      <c r="F35" s="21"/>
      <c r="G35" s="21"/>
      <c r="H35" s="67"/>
      <c r="I35" s="60"/>
      <c r="J35" s="25">
        <f t="shared" si="7"/>
        <v>0</v>
      </c>
      <c r="K35" s="25"/>
      <c r="L35" s="61">
        <f t="shared" si="5"/>
        <v>0</v>
      </c>
      <c r="M35" s="60"/>
      <c r="N35" s="25">
        <f t="shared" si="8"/>
        <v>0</v>
      </c>
      <c r="O35" s="25"/>
      <c r="P35" s="40">
        <f t="shared" si="9"/>
        <v>0</v>
      </c>
      <c r="Q35" s="183">
        <f t="shared" si="10"/>
        <v>0</v>
      </c>
      <c r="R35" s="183">
        <f t="shared" si="11"/>
        <v>0</v>
      </c>
    </row>
    <row r="36" spans="1:19" x14ac:dyDescent="0.25">
      <c r="B36" s="19">
        <v>8</v>
      </c>
      <c r="C36" s="16" t="s">
        <v>68</v>
      </c>
      <c r="D36" s="16" t="s">
        <v>69</v>
      </c>
      <c r="E36" s="18" t="s">
        <v>23</v>
      </c>
      <c r="F36" s="18" t="s">
        <v>16</v>
      </c>
      <c r="G36" s="18">
        <v>8</v>
      </c>
      <c r="H36" s="26">
        <f>G36*60</f>
        <v>480</v>
      </c>
      <c r="I36" s="60">
        <v>51.64762477450391</v>
      </c>
      <c r="J36" s="25">
        <f t="shared" si="7"/>
        <v>24790.859891761876</v>
      </c>
      <c r="K36" s="25">
        <v>26.659049909801563</v>
      </c>
      <c r="L36" s="61">
        <f t="shared" si="5"/>
        <v>12796.34395670475</v>
      </c>
      <c r="M36" s="60">
        <v>0</v>
      </c>
      <c r="N36" s="25"/>
      <c r="O36" s="25">
        <v>0</v>
      </c>
      <c r="P36" s="40">
        <f t="shared" si="9"/>
        <v>0</v>
      </c>
      <c r="Q36" s="183">
        <f t="shared" si="10"/>
        <v>24790.859891761876</v>
      </c>
      <c r="R36" s="183">
        <f t="shared" si="11"/>
        <v>-12796.34395670475</v>
      </c>
    </row>
    <row r="37" spans="1:19" x14ac:dyDescent="0.25">
      <c r="B37" s="19">
        <v>9</v>
      </c>
      <c r="C37" s="16" t="s">
        <v>70</v>
      </c>
      <c r="D37" s="16" t="s">
        <v>69</v>
      </c>
      <c r="E37" s="18" t="s">
        <v>23</v>
      </c>
      <c r="F37" s="18" t="s">
        <v>16</v>
      </c>
      <c r="G37" s="18">
        <v>8</v>
      </c>
      <c r="H37" s="26" t="s">
        <v>133</v>
      </c>
      <c r="I37" s="60">
        <v>51.64762477450391</v>
      </c>
      <c r="J37" s="25"/>
      <c r="K37" s="25">
        <v>26.659049909801563</v>
      </c>
      <c r="L37" s="61"/>
      <c r="M37" s="60">
        <v>0</v>
      </c>
      <c r="N37" s="25"/>
      <c r="O37" s="25">
        <v>0</v>
      </c>
      <c r="P37" s="40"/>
      <c r="Q37" s="183">
        <f t="shared" si="10"/>
        <v>0</v>
      </c>
      <c r="R37" s="183">
        <f t="shared" si="11"/>
        <v>0</v>
      </c>
    </row>
    <row r="38" spans="1:19" x14ac:dyDescent="0.25">
      <c r="B38" s="19">
        <v>10</v>
      </c>
      <c r="C38" s="16" t="s">
        <v>71</v>
      </c>
      <c r="D38" s="16" t="s">
        <v>72</v>
      </c>
      <c r="E38" s="18" t="s">
        <v>23</v>
      </c>
      <c r="F38" s="18" t="s">
        <v>16</v>
      </c>
      <c r="G38" s="18">
        <v>8</v>
      </c>
      <c r="H38" s="26">
        <f>G38*12</f>
        <v>96</v>
      </c>
      <c r="I38" s="60">
        <v>30.988574864702343</v>
      </c>
      <c r="J38" s="25">
        <f t="shared" si="7"/>
        <v>2974.903187011425</v>
      </c>
      <c r="K38" s="25">
        <v>15.995429945880936</v>
      </c>
      <c r="L38" s="61">
        <f>K38*H38</f>
        <v>1535.5612748045698</v>
      </c>
      <c r="M38" s="60">
        <v>20</v>
      </c>
      <c r="N38" s="25">
        <f t="shared" si="8"/>
        <v>1920</v>
      </c>
      <c r="O38" s="25">
        <v>16</v>
      </c>
      <c r="P38" s="40">
        <f t="shared" si="9"/>
        <v>1536</v>
      </c>
      <c r="Q38" s="183">
        <f t="shared" si="10"/>
        <v>1054.903187011425</v>
      </c>
      <c r="R38" s="183">
        <f t="shared" si="11"/>
        <v>0.43872519543015187</v>
      </c>
    </row>
    <row r="39" spans="1:19" x14ac:dyDescent="0.25">
      <c r="B39" s="19">
        <v>11</v>
      </c>
      <c r="C39" s="16" t="s">
        <v>73</v>
      </c>
      <c r="D39" s="16" t="s">
        <v>74</v>
      </c>
      <c r="E39" s="18" t="s">
        <v>23</v>
      </c>
      <c r="F39" s="18" t="s">
        <v>16</v>
      </c>
      <c r="G39" s="18">
        <v>8</v>
      </c>
      <c r="H39" s="26">
        <f>G39*60</f>
        <v>480</v>
      </c>
      <c r="I39" s="60">
        <v>258.23812387251951</v>
      </c>
      <c r="J39" s="25">
        <f t="shared" si="7"/>
        <v>123954.29945880937</v>
      </c>
      <c r="K39" s="25">
        <v>133.29524954900782</v>
      </c>
      <c r="L39" s="61">
        <f>K39*H39</f>
        <v>63981.719783523753</v>
      </c>
      <c r="M39" s="149">
        <v>258.23812387251951</v>
      </c>
      <c r="N39" s="151">
        <f t="shared" si="8"/>
        <v>123954.29945880937</v>
      </c>
      <c r="O39" s="151">
        <v>133.29524954900782</v>
      </c>
      <c r="P39" s="314">
        <f t="shared" si="9"/>
        <v>63981.719783523753</v>
      </c>
      <c r="Q39" s="183">
        <f t="shared" si="10"/>
        <v>0</v>
      </c>
      <c r="R39" s="183">
        <f t="shared" si="11"/>
        <v>0</v>
      </c>
    </row>
    <row r="40" spans="1:19" ht="25" x14ac:dyDescent="0.25">
      <c r="B40" s="18">
        <v>12</v>
      </c>
      <c r="C40" s="16" t="s">
        <v>75</v>
      </c>
      <c r="D40" s="16" t="s">
        <v>76</v>
      </c>
      <c r="E40" s="18" t="s">
        <v>27</v>
      </c>
      <c r="F40" s="18" t="s">
        <v>16</v>
      </c>
      <c r="G40" s="18">
        <v>8</v>
      </c>
      <c r="H40" s="26" t="s">
        <v>77</v>
      </c>
      <c r="I40" s="60">
        <v>516.47624774503902</v>
      </c>
      <c r="J40" s="25">
        <f>I40*G40</f>
        <v>4131.8099819603121</v>
      </c>
      <c r="K40" s="25">
        <v>266.59049909801564</v>
      </c>
      <c r="L40" s="61">
        <f>K40*G40</f>
        <v>2132.7239927841251</v>
      </c>
      <c r="M40" s="149">
        <v>516.47624774503902</v>
      </c>
      <c r="N40" s="151">
        <f>M40*G40</f>
        <v>4131.8099819603121</v>
      </c>
      <c r="O40" s="151">
        <v>266.59049909801564</v>
      </c>
      <c r="P40" s="314">
        <f>O40*G40</f>
        <v>2132.7239927841251</v>
      </c>
      <c r="Q40" s="183">
        <f t="shared" si="10"/>
        <v>0</v>
      </c>
      <c r="R40" s="183">
        <f t="shared" si="11"/>
        <v>0</v>
      </c>
    </row>
    <row r="41" spans="1:19" ht="25" x14ac:dyDescent="0.25">
      <c r="B41" s="18">
        <v>13</v>
      </c>
      <c r="C41" s="16" t="s">
        <v>78</v>
      </c>
      <c r="D41" s="16" t="s">
        <v>79</v>
      </c>
      <c r="E41" s="18" t="s">
        <v>23</v>
      </c>
      <c r="F41" s="18" t="s">
        <v>16</v>
      </c>
      <c r="G41" s="18">
        <v>8</v>
      </c>
      <c r="H41" s="26">
        <f>G41*60</f>
        <v>480</v>
      </c>
      <c r="I41" s="60">
        <v>129.11906193625975</v>
      </c>
      <c r="J41" s="25">
        <f t="shared" si="7"/>
        <v>61977.149729404686</v>
      </c>
      <c r="K41" s="25">
        <v>66.64762477450391</v>
      </c>
      <c r="L41" s="61">
        <f>K41*H41</f>
        <v>31990.859891761876</v>
      </c>
      <c r="M41" s="149">
        <v>129.11906193625975</v>
      </c>
      <c r="N41" s="151">
        <f t="shared" si="8"/>
        <v>61977.149729404686</v>
      </c>
      <c r="O41" s="151">
        <v>66.64762477450391</v>
      </c>
      <c r="P41" s="314">
        <f t="shared" si="9"/>
        <v>31990.859891761876</v>
      </c>
      <c r="Q41" s="183">
        <f t="shared" si="10"/>
        <v>0</v>
      </c>
      <c r="R41" s="183">
        <f t="shared" si="11"/>
        <v>0</v>
      </c>
    </row>
    <row r="42" spans="1:19" x14ac:dyDescent="0.25">
      <c r="B42" s="18">
        <v>14</v>
      </c>
      <c r="C42" s="22" t="s">
        <v>80</v>
      </c>
      <c r="D42" s="16" t="s">
        <v>81</v>
      </c>
      <c r="E42" s="18" t="s">
        <v>66</v>
      </c>
      <c r="F42" s="18" t="s">
        <v>16</v>
      </c>
      <c r="G42" s="18">
        <v>8</v>
      </c>
      <c r="H42" s="26">
        <f t="shared" ref="H42:H43" si="12">G42*60</f>
        <v>480</v>
      </c>
      <c r="I42" s="60">
        <v>206.59049909801564</v>
      </c>
      <c r="J42" s="25">
        <f t="shared" si="7"/>
        <v>99163.439567047506</v>
      </c>
      <c r="K42" s="25">
        <v>106.63619963920625</v>
      </c>
      <c r="L42" s="61">
        <f>K42*H42</f>
        <v>51185.375826818999</v>
      </c>
      <c r="M42" s="60">
        <v>200</v>
      </c>
      <c r="N42" s="25">
        <f t="shared" si="8"/>
        <v>96000</v>
      </c>
      <c r="O42" s="25">
        <v>200</v>
      </c>
      <c r="P42" s="40">
        <f t="shared" si="9"/>
        <v>96000</v>
      </c>
      <c r="Q42" s="183">
        <f t="shared" si="10"/>
        <v>3163.439567047506</v>
      </c>
      <c r="R42" s="183">
        <f t="shared" si="11"/>
        <v>44814.624173181001</v>
      </c>
    </row>
    <row r="43" spans="1:19" x14ac:dyDescent="0.25">
      <c r="B43" s="18">
        <v>15</v>
      </c>
      <c r="C43" s="22" t="s">
        <v>82</v>
      </c>
      <c r="D43" s="16"/>
      <c r="E43" s="18" t="s">
        <v>66</v>
      </c>
      <c r="F43" s="18" t="s">
        <v>16</v>
      </c>
      <c r="G43" s="18">
        <v>8</v>
      </c>
      <c r="H43" s="26">
        <f t="shared" si="12"/>
        <v>480</v>
      </c>
      <c r="I43" s="60">
        <v>206.59049909801564</v>
      </c>
      <c r="J43" s="25">
        <f t="shared" si="7"/>
        <v>99163.439567047506</v>
      </c>
      <c r="K43" s="25">
        <v>106.63619963920625</v>
      </c>
      <c r="L43" s="61">
        <f>K43*H43</f>
        <v>51185.375826818999</v>
      </c>
      <c r="M43" s="149">
        <v>206.59049909801564</v>
      </c>
      <c r="N43" s="151">
        <f t="shared" si="8"/>
        <v>99163.439567047506</v>
      </c>
      <c r="O43" s="151">
        <v>107</v>
      </c>
      <c r="P43" s="314">
        <f t="shared" si="9"/>
        <v>51360</v>
      </c>
      <c r="Q43" s="183">
        <f t="shared" si="10"/>
        <v>0</v>
      </c>
      <c r="R43" s="183">
        <f t="shared" si="11"/>
        <v>174.62417318100051</v>
      </c>
    </row>
    <row r="44" spans="1:19" x14ac:dyDescent="0.25">
      <c r="B44" s="18"/>
      <c r="C44" s="13"/>
      <c r="D44" s="16"/>
      <c r="E44" s="18"/>
      <c r="F44" s="18"/>
      <c r="G44" s="18"/>
      <c r="H44" s="26"/>
      <c r="I44" s="60"/>
      <c r="J44" s="25"/>
      <c r="K44" s="25"/>
      <c r="L44" s="61"/>
      <c r="M44" s="60"/>
      <c r="N44" s="25"/>
      <c r="O44" s="13"/>
      <c r="P44" s="38"/>
      <c r="Q44" s="183">
        <f t="shared" si="10"/>
        <v>0</v>
      </c>
      <c r="R44" s="183">
        <f t="shared" si="11"/>
        <v>0</v>
      </c>
    </row>
    <row r="45" spans="1:19" x14ac:dyDescent="0.25">
      <c r="B45" s="23"/>
      <c r="C45" s="272"/>
      <c r="D45" s="272"/>
      <c r="E45" s="23"/>
      <c r="F45" s="23"/>
      <c r="G45" s="23"/>
      <c r="H45" s="68"/>
      <c r="I45" s="60"/>
      <c r="J45" s="25">
        <f>SUM(J26:J43)</f>
        <v>547113.61876127485</v>
      </c>
      <c r="K45" s="25"/>
      <c r="L45" s="61">
        <f t="shared" ref="L45" si="13">SUM(L26:L43)</f>
        <v>282404.64750450989</v>
      </c>
      <c r="M45" s="60"/>
      <c r="N45" s="25">
        <f>SUM(N26:N43)</f>
        <v>483058.75165363797</v>
      </c>
      <c r="O45" s="25"/>
      <c r="P45" s="40">
        <f t="shared" ref="P45" si="14">SUM(P26:P43)</f>
        <v>294207.7248346362</v>
      </c>
      <c r="Q45" s="183">
        <f t="shared" si="10"/>
        <v>64054.867107636877</v>
      </c>
      <c r="R45" s="183">
        <f t="shared" si="11"/>
        <v>11803.077330126311</v>
      </c>
    </row>
    <row r="46" spans="1:19" ht="13" x14ac:dyDescent="0.25">
      <c r="B46" s="13"/>
      <c r="C46" s="13"/>
      <c r="D46" s="13"/>
      <c r="E46" s="13"/>
      <c r="F46" s="13"/>
      <c r="G46" s="13"/>
      <c r="H46" s="38"/>
      <c r="I46" s="60"/>
      <c r="J46" s="25"/>
      <c r="K46" s="25"/>
      <c r="L46" s="61">
        <f>J45+L45</f>
        <v>829518.26626578474</v>
      </c>
      <c r="M46" s="60"/>
      <c r="N46" s="25"/>
      <c r="O46" s="13"/>
      <c r="P46" s="40">
        <f>N45+P45</f>
        <v>777266.47648827417</v>
      </c>
      <c r="Q46" s="315">
        <f>SUM(Q26:Q45)</f>
        <v>128109.73421527368</v>
      </c>
      <c r="R46" s="315">
        <f>SUM(R26:R45)</f>
        <v>23606.154660252607</v>
      </c>
      <c r="S46" s="316">
        <f>Q46+R46</f>
        <v>151715.88887552629</v>
      </c>
    </row>
    <row r="47" spans="1:19" x14ac:dyDescent="0.25">
      <c r="B47" s="13"/>
      <c r="C47" s="13"/>
      <c r="D47" s="13"/>
      <c r="E47" s="13"/>
      <c r="F47" s="13"/>
      <c r="G47" s="13"/>
      <c r="H47" s="38"/>
      <c r="I47" s="58"/>
      <c r="J47" s="18"/>
      <c r="K47" s="18"/>
      <c r="L47" s="59"/>
      <c r="M47" s="58"/>
      <c r="N47" s="18"/>
      <c r="O47" s="13"/>
      <c r="P47" s="55"/>
    </row>
    <row r="48" spans="1:19" ht="13.5" thickBot="1" x14ac:dyDescent="0.3">
      <c r="A48" s="7" t="s">
        <v>20</v>
      </c>
      <c r="B48" s="281" t="s">
        <v>83</v>
      </c>
      <c r="C48" s="281"/>
      <c r="D48" s="281"/>
      <c r="E48" s="281"/>
      <c r="F48" s="281"/>
      <c r="G48" s="281"/>
      <c r="H48" s="302"/>
      <c r="I48" s="152" t="s">
        <v>113</v>
      </c>
      <c r="J48" s="153"/>
      <c r="K48" s="153">
        <f>K19+J45+L45</f>
        <v>4108119.8164762482</v>
      </c>
      <c r="L48" s="154"/>
      <c r="M48" s="152" t="s">
        <v>113</v>
      </c>
      <c r="N48" s="153"/>
      <c r="O48" s="99"/>
      <c r="P48" s="154">
        <f>N19+N45+P45</f>
        <v>4175867.4446181604</v>
      </c>
    </row>
    <row r="49" spans="1:18" ht="33" customHeight="1" thickBot="1" x14ac:dyDescent="0.3">
      <c r="A49" s="7" t="s">
        <v>24</v>
      </c>
      <c r="B49" s="283" t="s">
        <v>84</v>
      </c>
      <c r="C49" s="283"/>
      <c r="D49" s="283"/>
      <c r="E49" s="283"/>
      <c r="F49" s="283"/>
      <c r="G49" s="283"/>
      <c r="H49" s="283"/>
      <c r="I49" s="76"/>
      <c r="K49" s="76"/>
      <c r="M49" s="76"/>
      <c r="R49" s="317">
        <f>Q46+R46+O19</f>
        <v>626803.05664461816</v>
      </c>
    </row>
    <row r="50" spans="1:18" x14ac:dyDescent="0.25">
      <c r="I50" s="76"/>
      <c r="K50" s="76"/>
      <c r="M50" s="76"/>
    </row>
    <row r="51" spans="1:18" x14ac:dyDescent="0.25">
      <c r="I51" s="76"/>
      <c r="K51" s="76"/>
      <c r="M51" s="76"/>
    </row>
    <row r="52" spans="1:18" ht="14.5" x14ac:dyDescent="0.25">
      <c r="B52" s="119" t="s">
        <v>132</v>
      </c>
      <c r="C52" s="261" t="s">
        <v>120</v>
      </c>
      <c r="D52" s="261"/>
      <c r="E52" s="261" t="s">
        <v>130</v>
      </c>
      <c r="F52" s="261"/>
      <c r="G52" s="122" t="s">
        <v>131</v>
      </c>
      <c r="I52" s="76"/>
      <c r="K52" s="76"/>
      <c r="M52" s="76"/>
    </row>
    <row r="53" spans="1:18" ht="14.5" x14ac:dyDescent="0.25">
      <c r="B53" s="120" t="s">
        <v>121</v>
      </c>
      <c r="C53" s="261" t="s">
        <v>129</v>
      </c>
      <c r="D53" s="261"/>
      <c r="E53" s="261" t="s">
        <v>122</v>
      </c>
      <c r="F53" s="261"/>
      <c r="G53" s="122" t="s">
        <v>128</v>
      </c>
      <c r="I53" s="76"/>
      <c r="K53" s="76"/>
      <c r="M53" s="76"/>
    </row>
    <row r="54" spans="1:18" ht="14.5" x14ac:dyDescent="0.25">
      <c r="B54" s="121" t="s">
        <v>123</v>
      </c>
      <c r="C54" s="261"/>
      <c r="D54" s="261"/>
      <c r="E54" s="261"/>
      <c r="F54" s="261"/>
      <c r="G54" s="123"/>
      <c r="I54" s="76"/>
      <c r="K54" s="76"/>
      <c r="M54" s="76"/>
    </row>
    <row r="55" spans="1:18" ht="14.5" x14ac:dyDescent="0.25">
      <c r="B55" s="121" t="s">
        <v>124</v>
      </c>
      <c r="C55" s="261"/>
      <c r="D55" s="261"/>
      <c r="E55" s="261"/>
      <c r="F55" s="261"/>
      <c r="G55" s="123"/>
      <c r="I55" s="76"/>
      <c r="K55" s="76"/>
      <c r="M55" s="76"/>
    </row>
    <row r="56" spans="1:18" x14ac:dyDescent="0.25">
      <c r="I56" s="76"/>
      <c r="K56" s="76"/>
      <c r="M56" s="76"/>
    </row>
    <row r="57" spans="1:18" x14ac:dyDescent="0.25">
      <c r="I57" s="76"/>
      <c r="K57" s="76"/>
      <c r="M57" s="76"/>
    </row>
    <row r="58" spans="1:18" x14ac:dyDescent="0.25">
      <c r="I58" s="76"/>
      <c r="K58" s="76"/>
      <c r="M58" s="76"/>
    </row>
    <row r="59" spans="1:18" x14ac:dyDescent="0.25">
      <c r="I59" s="76"/>
      <c r="K59" s="76"/>
      <c r="M59" s="76"/>
    </row>
    <row r="60" spans="1:18" x14ac:dyDescent="0.25">
      <c r="I60" s="76"/>
      <c r="K60" s="76"/>
      <c r="M60" s="76"/>
    </row>
    <row r="61" spans="1:18" x14ac:dyDescent="0.25">
      <c r="I61" s="76"/>
      <c r="K61" s="76"/>
      <c r="M61" s="76"/>
    </row>
    <row r="62" spans="1:18" x14ac:dyDescent="0.25">
      <c r="I62" s="76"/>
      <c r="K62" s="76"/>
      <c r="M62" s="76"/>
    </row>
    <row r="63" spans="1:18" x14ac:dyDescent="0.25">
      <c r="I63" s="76"/>
      <c r="K63" s="76"/>
      <c r="M63" s="76"/>
    </row>
    <row r="64" spans="1:18" x14ac:dyDescent="0.25">
      <c r="I64" s="76"/>
      <c r="K64" s="76"/>
      <c r="M64" s="76"/>
    </row>
    <row r="65" spans="9:13" x14ac:dyDescent="0.25">
      <c r="I65" s="76"/>
      <c r="K65" s="76"/>
      <c r="M65" s="76"/>
    </row>
    <row r="66" spans="9:13" x14ac:dyDescent="0.25">
      <c r="I66" s="76"/>
      <c r="K66" s="76"/>
      <c r="M66" s="76"/>
    </row>
    <row r="67" spans="9:13" x14ac:dyDescent="0.25">
      <c r="I67" s="76"/>
      <c r="K67" s="76"/>
      <c r="M67" s="76"/>
    </row>
    <row r="68" spans="9:13" x14ac:dyDescent="0.25">
      <c r="I68" s="76"/>
      <c r="K68" s="76"/>
      <c r="M68" s="76"/>
    </row>
    <row r="69" spans="9:13" x14ac:dyDescent="0.25">
      <c r="I69" s="76"/>
      <c r="K69" s="76"/>
      <c r="M69" s="76"/>
    </row>
    <row r="70" spans="9:13" x14ac:dyDescent="0.25">
      <c r="I70" s="76"/>
      <c r="K70" s="76"/>
      <c r="M70" s="76"/>
    </row>
    <row r="71" spans="9:13" x14ac:dyDescent="0.25">
      <c r="I71" s="76"/>
      <c r="K71" s="76"/>
      <c r="M71" s="76"/>
    </row>
    <row r="72" spans="9:13" x14ac:dyDescent="0.25">
      <c r="I72" s="76"/>
      <c r="K72" s="76"/>
      <c r="M72" s="76"/>
    </row>
    <row r="73" spans="9:13" x14ac:dyDescent="0.25">
      <c r="I73" s="76"/>
      <c r="K73" s="76"/>
      <c r="M73" s="76"/>
    </row>
    <row r="74" spans="9:13" x14ac:dyDescent="0.25">
      <c r="I74" s="76"/>
      <c r="K74" s="76"/>
      <c r="M74" s="76"/>
    </row>
    <row r="75" spans="9:13" x14ac:dyDescent="0.25">
      <c r="I75" s="76"/>
      <c r="K75" s="76"/>
      <c r="M75" s="76"/>
    </row>
    <row r="76" spans="9:13" x14ac:dyDescent="0.25">
      <c r="I76" s="76"/>
      <c r="K76" s="76"/>
      <c r="M76" s="76"/>
    </row>
    <row r="77" spans="9:13" x14ac:dyDescent="0.25">
      <c r="I77" s="76"/>
      <c r="K77" s="76"/>
      <c r="M77" s="76"/>
    </row>
    <row r="78" spans="9:13" x14ac:dyDescent="0.25">
      <c r="I78" s="76"/>
      <c r="K78" s="76"/>
      <c r="M78" s="76"/>
    </row>
    <row r="79" spans="9:13" x14ac:dyDescent="0.25">
      <c r="I79" s="76"/>
      <c r="K79" s="76"/>
      <c r="M79" s="76"/>
    </row>
    <row r="80" spans="9:13" x14ac:dyDescent="0.25">
      <c r="I80" s="76"/>
      <c r="K80" s="76"/>
      <c r="M80" s="76"/>
    </row>
    <row r="81" spans="9:13" x14ac:dyDescent="0.25">
      <c r="I81" s="76"/>
      <c r="K81" s="76"/>
      <c r="M81" s="76"/>
    </row>
    <row r="82" spans="9:13" x14ac:dyDescent="0.25">
      <c r="I82" s="76"/>
      <c r="K82" s="76"/>
      <c r="M82" s="76"/>
    </row>
    <row r="83" spans="9:13" x14ac:dyDescent="0.25">
      <c r="I83" s="76"/>
      <c r="K83" s="76"/>
      <c r="M83" s="76"/>
    </row>
    <row r="84" spans="9:13" x14ac:dyDescent="0.25">
      <c r="I84" s="76"/>
      <c r="K84" s="76"/>
      <c r="M84" s="76"/>
    </row>
    <row r="85" spans="9:13" x14ac:dyDescent="0.25">
      <c r="I85" s="76"/>
      <c r="K85" s="76"/>
      <c r="M85" s="76"/>
    </row>
    <row r="86" spans="9:13" x14ac:dyDescent="0.25">
      <c r="I86" s="76"/>
      <c r="K86" s="76"/>
      <c r="M86" s="76"/>
    </row>
    <row r="87" spans="9:13" x14ac:dyDescent="0.25">
      <c r="I87" s="76"/>
      <c r="K87" s="76"/>
      <c r="M87" s="76"/>
    </row>
    <row r="88" spans="9:13" x14ac:dyDescent="0.25">
      <c r="I88" s="76"/>
      <c r="K88" s="76"/>
      <c r="M88" s="76"/>
    </row>
    <row r="89" spans="9:13" x14ac:dyDescent="0.25">
      <c r="I89" s="76"/>
      <c r="K89" s="76"/>
      <c r="M89" s="76"/>
    </row>
    <row r="90" spans="9:13" x14ac:dyDescent="0.25">
      <c r="I90" s="76"/>
      <c r="K90" s="76"/>
      <c r="M90" s="76"/>
    </row>
    <row r="91" spans="9:13" x14ac:dyDescent="0.25">
      <c r="I91" s="76"/>
      <c r="K91" s="76"/>
      <c r="M91" s="76"/>
    </row>
    <row r="92" spans="9:13" x14ac:dyDescent="0.25">
      <c r="I92" s="76"/>
      <c r="K92" s="76"/>
      <c r="M92" s="76"/>
    </row>
    <row r="93" spans="9:13" x14ac:dyDescent="0.25">
      <c r="I93" s="76"/>
      <c r="K93" s="76"/>
      <c r="M93" s="76"/>
    </row>
    <row r="94" spans="9:13" x14ac:dyDescent="0.25">
      <c r="I94" s="76"/>
      <c r="K94" s="76"/>
      <c r="M94" s="76"/>
    </row>
    <row r="95" spans="9:13" x14ac:dyDescent="0.25">
      <c r="I95" s="76"/>
      <c r="K95" s="76"/>
      <c r="M95" s="76"/>
    </row>
    <row r="96" spans="9:13" x14ac:dyDescent="0.25">
      <c r="I96" s="76"/>
      <c r="K96" s="76"/>
      <c r="M96" s="76"/>
    </row>
    <row r="97" spans="9:13" x14ac:dyDescent="0.25">
      <c r="I97" s="76"/>
      <c r="K97" s="76"/>
      <c r="M97" s="76"/>
    </row>
    <row r="98" spans="9:13" x14ac:dyDescent="0.25">
      <c r="I98" s="76"/>
      <c r="K98" s="76"/>
      <c r="M98" s="76"/>
    </row>
    <row r="99" spans="9:13" x14ac:dyDescent="0.25">
      <c r="I99" s="76"/>
      <c r="K99" s="76"/>
      <c r="M99" s="76"/>
    </row>
    <row r="100" spans="9:13" x14ac:dyDescent="0.25">
      <c r="I100" s="76"/>
      <c r="K100" s="76"/>
      <c r="M100" s="76"/>
    </row>
    <row r="101" spans="9:13" x14ac:dyDescent="0.25">
      <c r="I101" s="76"/>
      <c r="K101" s="76"/>
      <c r="M101" s="76"/>
    </row>
    <row r="102" spans="9:13" x14ac:dyDescent="0.25">
      <c r="I102" s="76"/>
      <c r="K102" s="76"/>
      <c r="M102" s="76"/>
    </row>
    <row r="103" spans="9:13" x14ac:dyDescent="0.25">
      <c r="I103" s="76"/>
      <c r="K103" s="76"/>
      <c r="M103" s="76"/>
    </row>
    <row r="104" spans="9:13" x14ac:dyDescent="0.25">
      <c r="I104" s="76"/>
      <c r="K104" s="76"/>
      <c r="M104" s="76"/>
    </row>
    <row r="105" spans="9:13" x14ac:dyDescent="0.25">
      <c r="I105" s="76"/>
      <c r="K105" s="76"/>
      <c r="M105" s="76"/>
    </row>
    <row r="106" spans="9:13" x14ac:dyDescent="0.25">
      <c r="I106" s="76"/>
      <c r="K106" s="76"/>
      <c r="M106" s="76"/>
    </row>
    <row r="107" spans="9:13" x14ac:dyDescent="0.25">
      <c r="I107" s="76"/>
      <c r="K107" s="76"/>
      <c r="M107" s="76"/>
    </row>
    <row r="108" spans="9:13" x14ac:dyDescent="0.25">
      <c r="I108" s="76"/>
      <c r="K108" s="76"/>
      <c r="M108" s="76"/>
    </row>
    <row r="109" spans="9:13" x14ac:dyDescent="0.25">
      <c r="I109" s="76"/>
      <c r="K109" s="76"/>
      <c r="M109" s="76"/>
    </row>
    <row r="110" spans="9:13" x14ac:dyDescent="0.25">
      <c r="I110" s="76"/>
      <c r="K110" s="76"/>
      <c r="M110" s="76"/>
    </row>
    <row r="111" spans="9:13" x14ac:dyDescent="0.25">
      <c r="I111" s="76"/>
      <c r="K111" s="76"/>
      <c r="M111" s="76"/>
    </row>
    <row r="112" spans="9:13" x14ac:dyDescent="0.25">
      <c r="I112" s="76"/>
      <c r="K112" s="76"/>
      <c r="M112" s="76"/>
    </row>
    <row r="113" spans="9:13" x14ac:dyDescent="0.25">
      <c r="I113" s="76"/>
      <c r="K113" s="76"/>
      <c r="M113" s="76"/>
    </row>
    <row r="114" spans="9:13" x14ac:dyDescent="0.25">
      <c r="I114" s="76"/>
      <c r="K114" s="76"/>
      <c r="M114" s="76"/>
    </row>
    <row r="115" spans="9:13" x14ac:dyDescent="0.25">
      <c r="I115" s="76"/>
      <c r="K115" s="76"/>
      <c r="M115" s="76"/>
    </row>
    <row r="116" spans="9:13" x14ac:dyDescent="0.25">
      <c r="I116" s="76"/>
      <c r="K116" s="76"/>
      <c r="M116" s="76"/>
    </row>
    <row r="117" spans="9:13" x14ac:dyDescent="0.25">
      <c r="I117" s="76"/>
      <c r="K117" s="76"/>
      <c r="M117" s="76"/>
    </row>
    <row r="118" spans="9:13" x14ac:dyDescent="0.25">
      <c r="I118" s="76"/>
      <c r="K118" s="76"/>
      <c r="M118" s="76"/>
    </row>
    <row r="119" spans="9:13" x14ac:dyDescent="0.25">
      <c r="I119" s="76"/>
      <c r="K119" s="76"/>
      <c r="M119" s="76"/>
    </row>
    <row r="120" spans="9:13" x14ac:dyDescent="0.25">
      <c r="I120" s="76"/>
      <c r="K120" s="76"/>
      <c r="M120" s="76"/>
    </row>
    <row r="121" spans="9:13" x14ac:dyDescent="0.25">
      <c r="I121" s="76"/>
      <c r="K121" s="76"/>
      <c r="M121" s="76"/>
    </row>
    <row r="122" spans="9:13" x14ac:dyDescent="0.25">
      <c r="I122" s="76"/>
      <c r="K122" s="76"/>
      <c r="M122" s="76"/>
    </row>
    <row r="123" spans="9:13" x14ac:dyDescent="0.25">
      <c r="I123" s="76"/>
      <c r="K123" s="76"/>
      <c r="M123" s="76"/>
    </row>
    <row r="124" spans="9:13" x14ac:dyDescent="0.25">
      <c r="I124" s="76"/>
      <c r="K124" s="76"/>
      <c r="M124" s="76"/>
    </row>
    <row r="125" spans="9:13" x14ac:dyDescent="0.25">
      <c r="I125" s="76"/>
      <c r="K125" s="76"/>
      <c r="M125" s="76"/>
    </row>
    <row r="126" spans="9:13" x14ac:dyDescent="0.25">
      <c r="I126" s="76"/>
      <c r="K126" s="76"/>
      <c r="M126" s="76"/>
    </row>
    <row r="127" spans="9:13" x14ac:dyDescent="0.25">
      <c r="I127" s="76"/>
      <c r="K127" s="76"/>
      <c r="M127" s="76"/>
    </row>
    <row r="128" spans="9:13" x14ac:dyDescent="0.25">
      <c r="I128" s="76"/>
      <c r="K128" s="76"/>
      <c r="M128" s="76"/>
    </row>
    <row r="129" spans="9:13" x14ac:dyDescent="0.25">
      <c r="I129" s="76"/>
      <c r="K129" s="76"/>
      <c r="M129" s="76"/>
    </row>
    <row r="130" spans="9:13" x14ac:dyDescent="0.25">
      <c r="I130" s="76"/>
      <c r="K130" s="76"/>
      <c r="M130" s="76"/>
    </row>
    <row r="131" spans="9:13" x14ac:dyDescent="0.25">
      <c r="I131" s="76"/>
      <c r="K131" s="76"/>
      <c r="M131" s="76"/>
    </row>
    <row r="132" spans="9:13" x14ac:dyDescent="0.25">
      <c r="I132" s="76"/>
      <c r="K132" s="76"/>
      <c r="M132" s="76"/>
    </row>
    <row r="133" spans="9:13" x14ac:dyDescent="0.25">
      <c r="I133" s="76"/>
      <c r="K133" s="76"/>
      <c r="M133" s="76"/>
    </row>
    <row r="134" spans="9:13" x14ac:dyDescent="0.25">
      <c r="I134" s="76"/>
      <c r="K134" s="76"/>
      <c r="M134" s="76"/>
    </row>
    <row r="135" spans="9:13" x14ac:dyDescent="0.25">
      <c r="I135" s="76"/>
      <c r="K135" s="76"/>
      <c r="M135" s="76"/>
    </row>
    <row r="136" spans="9:13" x14ac:dyDescent="0.25">
      <c r="I136" s="76"/>
      <c r="K136" s="76"/>
      <c r="M136" s="76"/>
    </row>
    <row r="137" spans="9:13" x14ac:dyDescent="0.25">
      <c r="I137" s="76"/>
      <c r="K137" s="76"/>
      <c r="M137" s="76"/>
    </row>
    <row r="138" spans="9:13" x14ac:dyDescent="0.25">
      <c r="I138" s="76"/>
      <c r="K138" s="76"/>
      <c r="M138" s="76"/>
    </row>
    <row r="139" spans="9:13" x14ac:dyDescent="0.25">
      <c r="I139" s="76"/>
      <c r="K139" s="76"/>
      <c r="M139" s="76"/>
    </row>
    <row r="140" spans="9:13" x14ac:dyDescent="0.25">
      <c r="I140" s="76"/>
      <c r="K140" s="76"/>
      <c r="M140" s="76"/>
    </row>
    <row r="141" spans="9:13" x14ac:dyDescent="0.25">
      <c r="I141" s="76"/>
      <c r="K141" s="76"/>
      <c r="M141" s="76"/>
    </row>
    <row r="142" spans="9:13" x14ac:dyDescent="0.25">
      <c r="I142" s="76"/>
      <c r="K142" s="76"/>
      <c r="M142" s="76"/>
    </row>
    <row r="143" spans="9:13" x14ac:dyDescent="0.25">
      <c r="I143" s="76"/>
      <c r="K143" s="76"/>
      <c r="M143" s="76"/>
    </row>
    <row r="144" spans="9:13" x14ac:dyDescent="0.25">
      <c r="I144" s="76"/>
      <c r="K144" s="76"/>
      <c r="M144" s="76"/>
    </row>
    <row r="145" spans="9:13" x14ac:dyDescent="0.25">
      <c r="I145" s="76"/>
      <c r="K145" s="76"/>
      <c r="M145" s="76"/>
    </row>
    <row r="146" spans="9:13" x14ac:dyDescent="0.25">
      <c r="I146" s="76"/>
      <c r="K146" s="76"/>
      <c r="M146" s="76"/>
    </row>
    <row r="147" spans="9:13" x14ac:dyDescent="0.25">
      <c r="I147" s="76"/>
      <c r="K147" s="76"/>
      <c r="M147" s="76"/>
    </row>
    <row r="148" spans="9:13" x14ac:dyDescent="0.25">
      <c r="I148" s="76"/>
      <c r="K148" s="76"/>
      <c r="M148" s="76"/>
    </row>
    <row r="149" spans="9:13" x14ac:dyDescent="0.25">
      <c r="I149" s="76"/>
      <c r="K149" s="76"/>
      <c r="M149" s="76"/>
    </row>
    <row r="150" spans="9:13" x14ac:dyDescent="0.25">
      <c r="I150" s="76"/>
      <c r="K150" s="76"/>
      <c r="M150" s="76"/>
    </row>
    <row r="151" spans="9:13" x14ac:dyDescent="0.25">
      <c r="I151" s="76"/>
      <c r="K151" s="76"/>
      <c r="M151" s="76"/>
    </row>
    <row r="152" spans="9:13" x14ac:dyDescent="0.25">
      <c r="I152" s="76"/>
      <c r="K152" s="76"/>
      <c r="M152" s="76"/>
    </row>
    <row r="153" spans="9:13" x14ac:dyDescent="0.25">
      <c r="I153" s="76"/>
      <c r="K153" s="76"/>
      <c r="M153" s="76"/>
    </row>
    <row r="154" spans="9:13" x14ac:dyDescent="0.25">
      <c r="I154" s="76"/>
      <c r="K154" s="76"/>
      <c r="M154" s="76"/>
    </row>
    <row r="155" spans="9:13" x14ac:dyDescent="0.25">
      <c r="I155" s="76"/>
      <c r="K155" s="76"/>
      <c r="M155" s="76"/>
    </row>
    <row r="156" spans="9:13" x14ac:dyDescent="0.25">
      <c r="I156" s="76"/>
      <c r="K156" s="76"/>
      <c r="M156" s="76"/>
    </row>
    <row r="157" spans="9:13" x14ac:dyDescent="0.25">
      <c r="I157" s="76"/>
      <c r="K157" s="76"/>
      <c r="M157" s="76"/>
    </row>
    <row r="158" spans="9:13" x14ac:dyDescent="0.25">
      <c r="I158" s="76"/>
      <c r="K158" s="76"/>
      <c r="M158" s="76"/>
    </row>
    <row r="159" spans="9:13" x14ac:dyDescent="0.25">
      <c r="I159" s="76"/>
      <c r="K159" s="76"/>
      <c r="M159" s="76"/>
    </row>
    <row r="160" spans="9:13" x14ac:dyDescent="0.25">
      <c r="I160" s="76"/>
      <c r="K160" s="76"/>
      <c r="M160" s="76"/>
    </row>
    <row r="161" spans="9:13" x14ac:dyDescent="0.25">
      <c r="I161" s="76"/>
      <c r="K161" s="76"/>
      <c r="M161" s="76"/>
    </row>
    <row r="162" spans="9:13" x14ac:dyDescent="0.25">
      <c r="I162" s="76"/>
      <c r="K162" s="76"/>
      <c r="M162" s="76"/>
    </row>
    <row r="163" spans="9:13" x14ac:dyDescent="0.25">
      <c r="I163" s="76"/>
      <c r="K163" s="76"/>
      <c r="M163" s="76"/>
    </row>
    <row r="164" spans="9:13" x14ac:dyDescent="0.25">
      <c r="I164" s="76"/>
      <c r="K164" s="76"/>
      <c r="M164" s="76"/>
    </row>
    <row r="165" spans="9:13" x14ac:dyDescent="0.25">
      <c r="I165" s="76"/>
      <c r="K165" s="76"/>
      <c r="M165" s="76"/>
    </row>
    <row r="166" spans="9:13" x14ac:dyDescent="0.25">
      <c r="I166" s="76"/>
      <c r="K166" s="76"/>
      <c r="M166" s="76"/>
    </row>
    <row r="167" spans="9:13" x14ac:dyDescent="0.25">
      <c r="I167" s="76"/>
      <c r="K167" s="76"/>
      <c r="M167" s="76"/>
    </row>
    <row r="168" spans="9:13" x14ac:dyDescent="0.25">
      <c r="I168" s="76"/>
      <c r="K168" s="76"/>
      <c r="M168" s="76"/>
    </row>
    <row r="169" spans="9:13" x14ac:dyDescent="0.25">
      <c r="I169" s="76"/>
      <c r="K169" s="76"/>
      <c r="M169" s="76"/>
    </row>
    <row r="170" spans="9:13" x14ac:dyDescent="0.25">
      <c r="I170" s="76"/>
      <c r="K170" s="76"/>
      <c r="M170" s="76"/>
    </row>
    <row r="171" spans="9:13" x14ac:dyDescent="0.25">
      <c r="I171" s="76"/>
      <c r="K171" s="76"/>
      <c r="M171" s="76"/>
    </row>
    <row r="172" spans="9:13" x14ac:dyDescent="0.25">
      <c r="I172" s="76"/>
      <c r="K172" s="76"/>
      <c r="M172" s="76"/>
    </row>
    <row r="173" spans="9:13" x14ac:dyDescent="0.25">
      <c r="I173" s="76"/>
      <c r="K173" s="76"/>
      <c r="M173" s="76"/>
    </row>
    <row r="174" spans="9:13" x14ac:dyDescent="0.25">
      <c r="I174" s="76"/>
      <c r="K174" s="76"/>
      <c r="M174" s="76"/>
    </row>
    <row r="175" spans="9:13" x14ac:dyDescent="0.25">
      <c r="I175" s="76"/>
      <c r="K175" s="76"/>
      <c r="M175" s="76"/>
    </row>
    <row r="176" spans="9:13" x14ac:dyDescent="0.25">
      <c r="I176" s="76"/>
      <c r="K176" s="76"/>
      <c r="M176" s="76"/>
    </row>
    <row r="177" spans="9:13" x14ac:dyDescent="0.25">
      <c r="I177" s="76"/>
      <c r="K177" s="76"/>
      <c r="M177" s="76"/>
    </row>
    <row r="178" spans="9:13" x14ac:dyDescent="0.25">
      <c r="I178" s="76"/>
      <c r="K178" s="76"/>
      <c r="M178" s="76"/>
    </row>
    <row r="179" spans="9:13" x14ac:dyDescent="0.25">
      <c r="I179" s="76"/>
      <c r="K179" s="76"/>
      <c r="M179" s="76"/>
    </row>
    <row r="180" spans="9:13" x14ac:dyDescent="0.25">
      <c r="I180" s="76"/>
      <c r="K180" s="76"/>
      <c r="M180" s="76"/>
    </row>
    <row r="181" spans="9:13" x14ac:dyDescent="0.25">
      <c r="I181" s="76"/>
      <c r="K181" s="76"/>
      <c r="M181" s="76"/>
    </row>
    <row r="182" spans="9:13" x14ac:dyDescent="0.25">
      <c r="I182" s="76"/>
      <c r="K182" s="76"/>
      <c r="M182" s="76"/>
    </row>
    <row r="183" spans="9:13" x14ac:dyDescent="0.25">
      <c r="I183" s="76"/>
      <c r="K183" s="76"/>
      <c r="M183" s="76"/>
    </row>
    <row r="184" spans="9:13" x14ac:dyDescent="0.25">
      <c r="I184" s="76"/>
      <c r="K184" s="76"/>
      <c r="M184" s="76"/>
    </row>
    <row r="185" spans="9:13" x14ac:dyDescent="0.25">
      <c r="I185" s="76"/>
      <c r="K185" s="76"/>
      <c r="M185" s="76"/>
    </row>
    <row r="186" spans="9:13" x14ac:dyDescent="0.25">
      <c r="I186" s="76"/>
      <c r="K186" s="76"/>
      <c r="M186" s="76"/>
    </row>
    <row r="187" spans="9:13" x14ac:dyDescent="0.25">
      <c r="I187" s="76"/>
      <c r="K187" s="76"/>
      <c r="M187" s="76"/>
    </row>
    <row r="188" spans="9:13" x14ac:dyDescent="0.25">
      <c r="I188" s="76"/>
      <c r="K188" s="76"/>
      <c r="M188" s="76"/>
    </row>
    <row r="189" spans="9:13" x14ac:dyDescent="0.25">
      <c r="I189" s="76"/>
      <c r="K189" s="76"/>
      <c r="M189" s="76"/>
    </row>
    <row r="190" spans="9:13" x14ac:dyDescent="0.25">
      <c r="I190" s="76"/>
      <c r="K190" s="76"/>
      <c r="M190" s="76"/>
    </row>
    <row r="191" spans="9:13" x14ac:dyDescent="0.25">
      <c r="I191" s="76"/>
      <c r="K191" s="76"/>
      <c r="M191" s="76"/>
    </row>
    <row r="192" spans="9:13" x14ac:dyDescent="0.25">
      <c r="I192" s="76"/>
      <c r="K192" s="76"/>
      <c r="M192" s="76"/>
    </row>
    <row r="193" spans="9:13" x14ac:dyDescent="0.25">
      <c r="I193" s="76"/>
      <c r="K193" s="76"/>
      <c r="M193" s="76"/>
    </row>
    <row r="194" spans="9:13" x14ac:dyDescent="0.25">
      <c r="I194" s="76"/>
      <c r="K194" s="76"/>
      <c r="M194" s="76"/>
    </row>
    <row r="195" spans="9:13" x14ac:dyDescent="0.25">
      <c r="I195" s="76"/>
      <c r="K195" s="76"/>
      <c r="M195" s="76"/>
    </row>
    <row r="196" spans="9:13" x14ac:dyDescent="0.25">
      <c r="I196" s="76"/>
      <c r="K196" s="76"/>
      <c r="M196" s="76"/>
    </row>
    <row r="197" spans="9:13" x14ac:dyDescent="0.25">
      <c r="I197" s="76"/>
      <c r="K197" s="76"/>
      <c r="M197" s="76"/>
    </row>
    <row r="198" spans="9:13" x14ac:dyDescent="0.25">
      <c r="I198" s="76"/>
      <c r="K198" s="76"/>
      <c r="M198" s="76"/>
    </row>
    <row r="199" spans="9:13" x14ac:dyDescent="0.25">
      <c r="I199" s="76"/>
      <c r="K199" s="76"/>
      <c r="M199" s="76"/>
    </row>
    <row r="200" spans="9:13" x14ac:dyDescent="0.25">
      <c r="I200" s="76"/>
      <c r="K200" s="76"/>
      <c r="M200" s="76"/>
    </row>
    <row r="201" spans="9:13" x14ac:dyDescent="0.25">
      <c r="I201" s="76"/>
      <c r="K201" s="76"/>
      <c r="M201" s="76"/>
    </row>
    <row r="202" spans="9:13" x14ac:dyDescent="0.25">
      <c r="I202" s="76"/>
      <c r="K202" s="76"/>
      <c r="M202" s="76"/>
    </row>
    <row r="203" spans="9:13" x14ac:dyDescent="0.25">
      <c r="I203" s="76"/>
      <c r="K203" s="76"/>
      <c r="M203" s="76"/>
    </row>
    <row r="204" spans="9:13" x14ac:dyDescent="0.25">
      <c r="I204" s="76"/>
      <c r="K204" s="76"/>
      <c r="M204" s="76"/>
    </row>
    <row r="205" spans="9:13" x14ac:dyDescent="0.25">
      <c r="I205" s="76"/>
      <c r="K205" s="76"/>
      <c r="M205" s="76"/>
    </row>
    <row r="206" spans="9:13" x14ac:dyDescent="0.25">
      <c r="I206" s="76"/>
      <c r="K206" s="76"/>
      <c r="M206" s="76"/>
    </row>
    <row r="207" spans="9:13" x14ac:dyDescent="0.25">
      <c r="I207" s="76"/>
      <c r="K207" s="76"/>
      <c r="M207" s="76"/>
    </row>
    <row r="208" spans="9:13" x14ac:dyDescent="0.25">
      <c r="I208" s="76"/>
      <c r="K208" s="76"/>
      <c r="M208" s="76"/>
    </row>
    <row r="209" spans="9:13" x14ac:dyDescent="0.25">
      <c r="I209" s="76"/>
      <c r="K209" s="76"/>
      <c r="M209" s="76"/>
    </row>
    <row r="210" spans="9:13" x14ac:dyDescent="0.25">
      <c r="I210" s="76"/>
      <c r="K210" s="76"/>
      <c r="M210" s="76"/>
    </row>
    <row r="211" spans="9:13" x14ac:dyDescent="0.25">
      <c r="I211" s="76"/>
      <c r="K211" s="76"/>
      <c r="M211" s="76"/>
    </row>
    <row r="212" spans="9:13" x14ac:dyDescent="0.25">
      <c r="I212" s="76"/>
      <c r="K212" s="76"/>
      <c r="M212" s="76"/>
    </row>
    <row r="213" spans="9:13" x14ac:dyDescent="0.25">
      <c r="I213" s="76"/>
      <c r="K213" s="76"/>
      <c r="M213" s="76"/>
    </row>
    <row r="214" spans="9:13" x14ac:dyDescent="0.25">
      <c r="I214" s="76"/>
      <c r="K214" s="76"/>
      <c r="M214" s="76"/>
    </row>
    <row r="215" spans="9:13" x14ac:dyDescent="0.25">
      <c r="I215" s="76"/>
      <c r="K215" s="76"/>
      <c r="M215" s="76"/>
    </row>
    <row r="216" spans="9:13" x14ac:dyDescent="0.25">
      <c r="I216" s="76"/>
      <c r="K216" s="76"/>
      <c r="M216" s="76"/>
    </row>
    <row r="217" spans="9:13" x14ac:dyDescent="0.25">
      <c r="I217" s="76"/>
      <c r="K217" s="76"/>
      <c r="M217" s="76"/>
    </row>
    <row r="218" spans="9:13" x14ac:dyDescent="0.25">
      <c r="I218" s="76"/>
      <c r="K218" s="76"/>
      <c r="M218" s="76"/>
    </row>
    <row r="219" spans="9:13" x14ac:dyDescent="0.25">
      <c r="I219" s="76"/>
      <c r="K219" s="76"/>
      <c r="M219" s="76"/>
    </row>
    <row r="220" spans="9:13" x14ac:dyDescent="0.25">
      <c r="I220" s="76"/>
      <c r="K220" s="76"/>
      <c r="M220" s="76"/>
    </row>
    <row r="221" spans="9:13" x14ac:dyDescent="0.25">
      <c r="I221" s="76"/>
      <c r="K221" s="76"/>
      <c r="M221" s="76"/>
    </row>
    <row r="222" spans="9:13" x14ac:dyDescent="0.25">
      <c r="I222" s="76"/>
      <c r="K222" s="76"/>
      <c r="M222" s="76"/>
    </row>
    <row r="223" spans="9:13" x14ac:dyDescent="0.25">
      <c r="I223" s="76"/>
      <c r="K223" s="76"/>
      <c r="M223" s="76"/>
    </row>
    <row r="224" spans="9:13" x14ac:dyDescent="0.25">
      <c r="I224" s="76"/>
      <c r="K224" s="76"/>
      <c r="M224" s="76"/>
    </row>
    <row r="225" spans="9:13" x14ac:dyDescent="0.25">
      <c r="I225" s="76"/>
      <c r="K225" s="76"/>
      <c r="M225" s="76"/>
    </row>
    <row r="226" spans="9:13" x14ac:dyDescent="0.25">
      <c r="I226" s="76"/>
      <c r="K226" s="76"/>
      <c r="M226" s="76"/>
    </row>
    <row r="227" spans="9:13" x14ac:dyDescent="0.25">
      <c r="I227" s="76"/>
      <c r="K227" s="76"/>
      <c r="M227" s="76"/>
    </row>
    <row r="228" spans="9:13" x14ac:dyDescent="0.25">
      <c r="I228" s="76"/>
      <c r="K228" s="76"/>
      <c r="M228" s="76"/>
    </row>
    <row r="229" spans="9:13" x14ac:dyDescent="0.25">
      <c r="I229" s="76"/>
      <c r="K229" s="76"/>
      <c r="M229" s="76"/>
    </row>
    <row r="230" spans="9:13" x14ac:dyDescent="0.25">
      <c r="I230" s="76"/>
      <c r="K230" s="76"/>
      <c r="M230" s="76"/>
    </row>
    <row r="231" spans="9:13" x14ac:dyDescent="0.25">
      <c r="I231" s="76"/>
      <c r="K231" s="76"/>
      <c r="M231" s="76"/>
    </row>
    <row r="232" spans="9:13" x14ac:dyDescent="0.25">
      <c r="I232" s="76"/>
      <c r="K232" s="76"/>
      <c r="M232" s="76"/>
    </row>
    <row r="233" spans="9:13" x14ac:dyDescent="0.25">
      <c r="I233" s="76"/>
      <c r="K233" s="76"/>
      <c r="M233" s="76"/>
    </row>
    <row r="234" spans="9:13" x14ac:dyDescent="0.25">
      <c r="I234" s="76"/>
      <c r="K234" s="76"/>
      <c r="M234" s="76"/>
    </row>
    <row r="235" spans="9:13" x14ac:dyDescent="0.25">
      <c r="I235" s="76"/>
      <c r="K235" s="76"/>
      <c r="M235" s="76"/>
    </row>
    <row r="236" spans="9:13" x14ac:dyDescent="0.25">
      <c r="I236" s="76"/>
      <c r="K236" s="76"/>
      <c r="M236" s="76"/>
    </row>
    <row r="237" spans="9:13" x14ac:dyDescent="0.25">
      <c r="I237" s="76"/>
      <c r="K237" s="76"/>
      <c r="M237" s="76"/>
    </row>
    <row r="238" spans="9:13" x14ac:dyDescent="0.25">
      <c r="I238" s="76"/>
      <c r="K238" s="76"/>
      <c r="M238" s="76"/>
    </row>
    <row r="239" spans="9:13" x14ac:dyDescent="0.25">
      <c r="I239" s="76"/>
      <c r="K239" s="76"/>
      <c r="M239" s="76"/>
    </row>
    <row r="240" spans="9:13" x14ac:dyDescent="0.25">
      <c r="I240" s="76"/>
      <c r="K240" s="76"/>
      <c r="M240" s="76"/>
    </row>
    <row r="241" spans="9:13" x14ac:dyDescent="0.25">
      <c r="I241" s="76"/>
      <c r="K241" s="76"/>
      <c r="M241" s="76"/>
    </row>
    <row r="242" spans="9:13" x14ac:dyDescent="0.25">
      <c r="I242" s="76"/>
      <c r="K242" s="76"/>
      <c r="M242" s="76"/>
    </row>
    <row r="243" spans="9:13" x14ac:dyDescent="0.25">
      <c r="I243" s="76"/>
      <c r="K243" s="76"/>
      <c r="M243" s="76"/>
    </row>
    <row r="244" spans="9:13" x14ac:dyDescent="0.25">
      <c r="I244" s="76"/>
      <c r="K244" s="76"/>
      <c r="M244" s="76"/>
    </row>
    <row r="245" spans="9:13" x14ac:dyDescent="0.25">
      <c r="I245" s="76"/>
      <c r="K245" s="76"/>
      <c r="M245" s="76"/>
    </row>
    <row r="246" spans="9:13" x14ac:dyDescent="0.25">
      <c r="I246" s="76"/>
      <c r="K246" s="76"/>
      <c r="M246" s="76"/>
    </row>
    <row r="247" spans="9:13" x14ac:dyDescent="0.25">
      <c r="I247" s="76"/>
      <c r="K247" s="76"/>
      <c r="M247" s="76"/>
    </row>
    <row r="248" spans="9:13" x14ac:dyDescent="0.25">
      <c r="I248" s="76"/>
      <c r="K248" s="76"/>
      <c r="M248" s="76"/>
    </row>
    <row r="249" spans="9:13" x14ac:dyDescent="0.25">
      <c r="I249" s="76"/>
      <c r="K249" s="76"/>
      <c r="M249" s="76"/>
    </row>
    <row r="250" spans="9:13" x14ac:dyDescent="0.25">
      <c r="I250" s="76"/>
      <c r="K250" s="76"/>
      <c r="M250" s="76"/>
    </row>
    <row r="251" spans="9:13" x14ac:dyDescent="0.25">
      <c r="I251" s="76"/>
      <c r="K251" s="76"/>
      <c r="M251" s="76"/>
    </row>
    <row r="252" spans="9:13" x14ac:dyDescent="0.25">
      <c r="I252" s="76"/>
      <c r="K252" s="76"/>
      <c r="M252" s="76"/>
    </row>
    <row r="253" spans="9:13" x14ac:dyDescent="0.25">
      <c r="I253" s="76"/>
      <c r="K253" s="76"/>
      <c r="M253" s="76"/>
    </row>
    <row r="254" spans="9:13" x14ac:dyDescent="0.25">
      <c r="I254" s="76"/>
      <c r="K254" s="76"/>
      <c r="M254" s="76"/>
    </row>
    <row r="255" spans="9:13" x14ac:dyDescent="0.25">
      <c r="I255" s="76"/>
      <c r="K255" s="76"/>
      <c r="M255" s="76"/>
    </row>
    <row r="256" spans="9:13" x14ac:dyDescent="0.25">
      <c r="I256" s="76"/>
      <c r="K256" s="76"/>
      <c r="M256" s="76"/>
    </row>
    <row r="257" spans="9:13" x14ac:dyDescent="0.25">
      <c r="I257" s="76"/>
      <c r="K257" s="76"/>
      <c r="M257" s="76"/>
    </row>
    <row r="258" spans="9:13" x14ac:dyDescent="0.25">
      <c r="I258" s="76"/>
      <c r="K258" s="76"/>
      <c r="M258" s="76"/>
    </row>
  </sheetData>
  <mergeCells count="30">
    <mergeCell ref="A1:H1"/>
    <mergeCell ref="A2:H2"/>
    <mergeCell ref="A3:H3"/>
    <mergeCell ref="B6:B7"/>
    <mergeCell ref="C6:C7"/>
    <mergeCell ref="D6:D7"/>
    <mergeCell ref="E6:E7"/>
    <mergeCell ref="F6:F7"/>
    <mergeCell ref="M6:N6"/>
    <mergeCell ref="B23:B24"/>
    <mergeCell ref="C23:C24"/>
    <mergeCell ref="D23:D24"/>
    <mergeCell ref="E23:E24"/>
    <mergeCell ref="M23:N23"/>
    <mergeCell ref="I23:L23"/>
    <mergeCell ref="G6:G7"/>
    <mergeCell ref="H6:H7"/>
    <mergeCell ref="I6:L6"/>
    <mergeCell ref="B25:H25"/>
    <mergeCell ref="C45:D45"/>
    <mergeCell ref="B48:H48"/>
    <mergeCell ref="B49:H49"/>
    <mergeCell ref="C52:D52"/>
    <mergeCell ref="E52:F52"/>
    <mergeCell ref="C53:D53"/>
    <mergeCell ref="E53:F53"/>
    <mergeCell ref="C54:D54"/>
    <mergeCell ref="E54:F54"/>
    <mergeCell ref="C55:D55"/>
    <mergeCell ref="E55:F55"/>
  </mergeCell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D070E-8718-43FA-BD21-F9E4B88ACE3C}">
  <dimension ref="A7:C19"/>
  <sheetViews>
    <sheetView showGridLines="0" workbookViewId="0">
      <selection activeCell="B19" sqref="B19"/>
    </sheetView>
  </sheetViews>
  <sheetFormatPr defaultRowHeight="12.5" x14ac:dyDescent="0.25"/>
  <cols>
    <col min="2" max="2" width="98.26953125" bestFit="1" customWidth="1"/>
    <col min="3" max="3" width="40.26953125" bestFit="1" customWidth="1"/>
  </cols>
  <sheetData>
    <row r="7" spans="1:3" ht="13" thickBot="1" x14ac:dyDescent="0.3"/>
    <row r="8" spans="1:3" ht="13" x14ac:dyDescent="0.3">
      <c r="A8" s="310" t="s">
        <v>85</v>
      </c>
      <c r="B8" s="311"/>
      <c r="C8" s="312"/>
    </row>
    <row r="9" spans="1:3" ht="25" x14ac:dyDescent="0.25">
      <c r="A9" s="29">
        <v>1</v>
      </c>
      <c r="B9" s="34" t="s">
        <v>105</v>
      </c>
      <c r="C9" s="30"/>
    </row>
    <row r="10" spans="1:3" x14ac:dyDescent="0.25">
      <c r="A10" s="29">
        <v>2</v>
      </c>
      <c r="B10" s="28" t="s">
        <v>98</v>
      </c>
      <c r="C10" s="30" t="s">
        <v>88</v>
      </c>
    </row>
    <row r="11" spans="1:3" x14ac:dyDescent="0.25">
      <c r="A11" s="29">
        <v>3</v>
      </c>
      <c r="B11" s="28" t="s">
        <v>99</v>
      </c>
      <c r="C11" s="30" t="s">
        <v>87</v>
      </c>
    </row>
    <row r="12" spans="1:3" x14ac:dyDescent="0.25">
      <c r="A12" s="29">
        <v>4</v>
      </c>
      <c r="B12" s="28" t="s">
        <v>100</v>
      </c>
      <c r="C12" s="30" t="s">
        <v>86</v>
      </c>
    </row>
    <row r="13" spans="1:3" x14ac:dyDescent="0.25">
      <c r="A13" s="29">
        <v>5</v>
      </c>
      <c r="B13" s="28" t="s">
        <v>101</v>
      </c>
      <c r="C13" s="30" t="s">
        <v>90</v>
      </c>
    </row>
    <row r="14" spans="1:3" x14ac:dyDescent="0.25">
      <c r="A14" s="29">
        <v>6</v>
      </c>
      <c r="B14" s="28" t="s">
        <v>102</v>
      </c>
      <c r="C14" s="30" t="s">
        <v>89</v>
      </c>
    </row>
    <row r="15" spans="1:3" x14ac:dyDescent="0.25">
      <c r="A15" s="29">
        <v>7</v>
      </c>
      <c r="B15" s="28" t="s">
        <v>103</v>
      </c>
      <c r="C15" s="30" t="s">
        <v>91</v>
      </c>
    </row>
    <row r="16" spans="1:3" x14ac:dyDescent="0.25">
      <c r="A16" s="29">
        <v>8</v>
      </c>
      <c r="B16" s="28" t="s">
        <v>95</v>
      </c>
      <c r="C16" s="30" t="s">
        <v>92</v>
      </c>
    </row>
    <row r="17" spans="1:3" x14ac:dyDescent="0.25">
      <c r="A17" s="29">
        <v>9</v>
      </c>
      <c r="B17" s="28" t="s">
        <v>96</v>
      </c>
      <c r="C17" s="30" t="s">
        <v>93</v>
      </c>
    </row>
    <row r="18" spans="1:3" x14ac:dyDescent="0.25">
      <c r="A18" s="29">
        <v>10</v>
      </c>
      <c r="B18" s="28" t="s">
        <v>97</v>
      </c>
      <c r="C18" s="30" t="s">
        <v>94</v>
      </c>
    </row>
    <row r="19" spans="1:3" ht="25.5" thickBot="1" x14ac:dyDescent="0.3">
      <c r="A19" s="31">
        <v>11</v>
      </c>
      <c r="B19" s="32" t="s">
        <v>106</v>
      </c>
      <c r="C19" s="33"/>
    </row>
  </sheetData>
  <mergeCells count="1">
    <mergeCell ref="A8:C8"/>
  </mergeCells>
  <pageMargins left="0.7" right="0.7" top="0.75" bottom="0.75" header="0.3" footer="0.3"/>
  <drawing r:id="rId1"/>
  <legacyDrawing r:id="rId2"/>
  <oleObjects>
    <mc:AlternateContent xmlns:mc="http://schemas.openxmlformats.org/markup-compatibility/2006">
      <mc:Choice Requires="x14">
        <oleObject progId="Acrobat Document" dvAspect="DVASPECT_ICON" shapeId="2049" r:id="rId3">
          <objectPr defaultSize="0" r:id="rId4">
            <anchor moveWithCells="1">
              <from>
                <xdr:col>1</xdr:col>
                <xdr:colOff>0</xdr:colOff>
                <xdr:row>2</xdr:row>
                <xdr:rowOff>0</xdr:rowOff>
              </from>
              <to>
                <xdr:col>1</xdr:col>
                <xdr:colOff>914400</xdr:colOff>
                <xdr:row>6</xdr:row>
                <xdr:rowOff>38100</xdr:rowOff>
              </to>
            </anchor>
          </objectPr>
        </oleObject>
      </mc:Choice>
      <mc:Fallback>
        <oleObject progId="Acrobat Document" dvAspect="DVASPECT_ICON" shapeId="2049" r:id="rId3"/>
      </mc:Fallback>
    </mc:AlternateContent>
  </oleObjects>
</worksheet>
</file>

<file path=docMetadata/LabelInfo.xml><?xml version="1.0" encoding="utf-8"?>
<clbl:labelList xmlns:clbl="http://schemas.microsoft.com/office/2020/mipLabelMetadata">
  <clbl:label id="{d0cb1e24-a0e2-4a4c-9340-733297c9cd7c}" enabled="1" method="Privileged" siteId="{db1e96a8-a3da-442a-930b-235cac24cd5c}"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Evaluatn Templ - for review</vt:lpstr>
      <vt:lpstr>Sheet1</vt:lpstr>
      <vt:lpstr>Jimcol old and New Rates</vt:lpstr>
      <vt:lpstr>Assumptions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Ekanem Attah, Oluchi SPDC-PTW/O/NG</dc:creator>
  <cp:lastModifiedBy>Osagie, Anietie J SNEPCO-PTC/U/GP</cp:lastModifiedBy>
  <dcterms:created xsi:type="dcterms:W3CDTF">2022-02-09T11:41:22Z</dcterms:created>
  <dcterms:modified xsi:type="dcterms:W3CDTF">2023-10-27T07:41:01Z</dcterms:modified>
</cp:coreProperties>
</file>