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Gbolahan.Awotorebo\Desktop\"/>
    </mc:Choice>
  </mc:AlternateContent>
  <xr:revisionPtr revIDLastSave="0" documentId="8_{8C24C8AE-8281-433E-AF60-8EA9CE5ACB55}" xr6:coauthVersionLast="31" xr6:coauthVersionMax="31" xr10:uidLastSave="{00000000-0000-0000-0000-000000000000}"/>
  <bookViews>
    <workbookView xWindow="0" yWindow="0" windowWidth="23040" windowHeight="8208" xr2:uid="{00000000-000D-0000-FFFF-FFFF00000000}"/>
  </bookViews>
  <sheets>
    <sheet name="FCF" sheetId="7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2" i="7" l="1"/>
  <c r="L47" i="7"/>
  <c r="L8" i="7"/>
  <c r="L7" i="7"/>
  <c r="I7" i="7"/>
  <c r="L53" i="7" l="1"/>
  <c r="I53" i="7"/>
  <c r="P48" i="7"/>
  <c r="P49" i="7" s="1"/>
  <c r="L48" i="7"/>
  <c r="L49" i="7" s="1"/>
  <c r="L50" i="7" s="1"/>
  <c r="L54" i="7" s="1"/>
  <c r="I48" i="7"/>
  <c r="I49" i="7" s="1"/>
  <c r="H48" i="7"/>
  <c r="H49" i="7" s="1"/>
  <c r="G48" i="7"/>
  <c r="G49" i="7" s="1"/>
  <c r="F48" i="7"/>
  <c r="F49" i="7" s="1"/>
  <c r="F50" i="7" s="1"/>
  <c r="F54" i="7" s="1"/>
  <c r="E48" i="7"/>
  <c r="E49" i="7" s="1"/>
  <c r="D48" i="7"/>
  <c r="D49" i="7" s="1"/>
  <c r="C48" i="7"/>
  <c r="C49" i="7" s="1"/>
  <c r="B48" i="7"/>
  <c r="B49" i="7" s="1"/>
  <c r="B50" i="7" s="1"/>
  <c r="B54" i="7" s="1"/>
  <c r="P53" i="7"/>
  <c r="I44" i="7"/>
  <c r="J43" i="7"/>
  <c r="D50" i="7" l="1"/>
  <c r="D54" i="7" s="1"/>
  <c r="B55" i="7"/>
  <c r="B57" i="7"/>
  <c r="H50" i="7"/>
  <c r="H54" i="7" s="1"/>
  <c r="F55" i="7"/>
  <c r="F57" i="7" s="1"/>
  <c r="L55" i="7"/>
  <c r="L57" i="7" s="1"/>
  <c r="L59" i="7" s="1"/>
  <c r="L64" i="7" s="1"/>
  <c r="C50" i="7"/>
  <c r="C54" i="7" s="1"/>
  <c r="G50" i="7"/>
  <c r="G54" i="7" s="1"/>
  <c r="P50" i="7"/>
  <c r="P54" i="7" s="1"/>
  <c r="E50" i="7"/>
  <c r="E54" i="7" s="1"/>
  <c r="I50" i="7"/>
  <c r="I54" i="7" s="1"/>
  <c r="E57" i="7" l="1"/>
  <c r="E55" i="7"/>
  <c r="G55" i="7"/>
  <c r="G57" i="7"/>
  <c r="H57" i="7"/>
  <c r="H55" i="7"/>
  <c r="D55" i="7"/>
  <c r="D57" i="7" s="1"/>
  <c r="P55" i="7"/>
  <c r="P57" i="7" s="1"/>
  <c r="P59" i="7" s="1"/>
  <c r="P64" i="7" s="1"/>
  <c r="C55" i="7"/>
  <c r="C57" i="7" s="1"/>
  <c r="I55" i="7"/>
  <c r="I57" i="7" s="1"/>
  <c r="I59" i="7" s="1"/>
  <c r="I63" i="7" s="1"/>
  <c r="I64" i="7" s="1"/>
  <c r="I71" i="7" l="1"/>
  <c r="I74" i="7" s="1"/>
  <c r="I23" i="7" l="1"/>
  <c r="J4" i="7" l="1"/>
  <c r="P14" i="7" l="1"/>
  <c r="I14" i="7"/>
  <c r="P9" i="7"/>
  <c r="P10" i="7" s="1"/>
  <c r="I9" i="7"/>
  <c r="I10" i="7" s="1"/>
  <c r="H9" i="7"/>
  <c r="H10" i="7" s="1"/>
  <c r="G9" i="7"/>
  <c r="G10" i="7" s="1"/>
  <c r="F9" i="7"/>
  <c r="F10" i="7" s="1"/>
  <c r="F11" i="7" s="1"/>
  <c r="F15" i="7" s="1"/>
  <c r="E9" i="7"/>
  <c r="E10" i="7" s="1"/>
  <c r="D9" i="7"/>
  <c r="D10" i="7" s="1"/>
  <c r="C9" i="7"/>
  <c r="C10" i="7" s="1"/>
  <c r="B9" i="7"/>
  <c r="B10" i="7" s="1"/>
  <c r="B11" i="7" s="1"/>
  <c r="B15" i="7" s="1"/>
  <c r="L9" i="7"/>
  <c r="L10" i="7" s="1"/>
  <c r="I5" i="7"/>
  <c r="G11" i="7" l="1"/>
  <c r="G15" i="7" s="1"/>
  <c r="B16" i="7"/>
  <c r="B18" i="7" s="1"/>
  <c r="D11" i="7"/>
  <c r="D15" i="7"/>
  <c r="H11" i="7"/>
  <c r="H15" i="7" s="1"/>
  <c r="P11" i="7"/>
  <c r="P15" i="7" s="1"/>
  <c r="C11" i="7"/>
  <c r="C15" i="7"/>
  <c r="L11" i="7"/>
  <c r="F16" i="7"/>
  <c r="F18" i="7"/>
  <c r="E11" i="7"/>
  <c r="E15" i="7" s="1"/>
  <c r="I11" i="7"/>
  <c r="I15" i="7" s="1"/>
  <c r="L14" i="7"/>
  <c r="L15" i="7" l="1"/>
  <c r="L16" i="7" s="1"/>
  <c r="L18" i="7" s="1"/>
  <c r="L20" i="7" s="1"/>
  <c r="L25" i="7" s="1"/>
  <c r="I16" i="7"/>
  <c r="I18" i="7" s="1"/>
  <c r="I20" i="7" s="1"/>
  <c r="I24" i="7" s="1"/>
  <c r="I25" i="7" s="1"/>
  <c r="E16" i="7"/>
  <c r="E18" i="7" s="1"/>
  <c r="D16" i="7"/>
  <c r="D18" i="7" s="1"/>
  <c r="G16" i="7"/>
  <c r="G18" i="7" s="1"/>
  <c r="P16" i="7"/>
  <c r="P18" i="7" s="1"/>
  <c r="P20" i="7" s="1"/>
  <c r="P25" i="7" s="1"/>
  <c r="H16" i="7"/>
  <c r="H18" i="7" s="1"/>
  <c r="C16" i="7"/>
  <c r="C18" i="7" s="1"/>
  <c r="I32" i="7" l="1"/>
  <c r="I35" i="7" s="1"/>
</calcChain>
</file>

<file path=xl/sharedStrings.xml><?xml version="1.0" encoding="utf-8"?>
<sst xmlns="http://schemas.openxmlformats.org/spreadsheetml/2006/main" count="139" uniqueCount="38">
  <si>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</si>
  <si>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</si>
  <si>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</si>
  <si>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</si>
  <si>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</si>
  <si>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</si>
  <si>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</si>
  <si>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</si>
  <si>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</si>
  <si>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</si>
  <si>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</si>
  <si>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</si>
  <si>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</si>
  <si>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</si>
  <si>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</si>
  <si>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</si>
  <si>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</si>
  <si>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</si>
  <si>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</si>
  <si>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</si>
  <si>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</si>
  <si>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</si>
  <si>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</si>
  <si>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</si>
  <si>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</si>
  <si>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</si>
  <si>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</si>
  <si>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</si>
  <si>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CSD Impact( SS)</t>
  </si>
  <si>
    <t>CSD SS</t>
  </si>
  <si>
    <t>Total for Oil + Gas</t>
  </si>
  <si>
    <t>Capex</t>
  </si>
  <si>
    <t>Capital Allwce</t>
  </si>
  <si>
    <t>Capital Allwce tax shield</t>
  </si>
  <si>
    <t>CSD 100%</t>
  </si>
  <si>
    <t>Monthly</t>
  </si>
  <si>
    <t>January - December</t>
  </si>
  <si>
    <t>Novembr - 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</si>
</sst>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7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5" fillId="0" borderId="0"/>
    <xf numFmtId="0" fontId="2" fillId="0" borderId="0"/>
    <xf numFmtId="43" fontId="2" fillId="0" borderId="0" applyFont="0" applyFill="0" applyBorder="0" applyAlignment="0" applyProtection="0"/>
  </cellStyleXfs>
  <cellXfs count="38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4" fontId="0" fillId="0" borderId="0" xfId="0" applyNumberFormat="1"/>
    <xf numFmtId="0" fontId="0" fillId="0" borderId="1" xfId="0" applyBorder="1"/>
    <xf numFmtId="165" fontId="0" fillId="2" borderId="2" xfId="0" applyNumberFormat="1" applyFill="1" applyBorder="1"/>
    <xf numFmtId="164" fontId="0" fillId="2" borderId="2" xfId="3" applyFont="1" applyFill="1" applyBorder="1"/>
    <xf numFmtId="166" fontId="0" fillId="2" borderId="2" xfId="0" applyNumberFormat="1" applyFill="1" applyBorder="1"/>
    <xf numFmtId="0" fontId="0" fillId="2" borderId="1" xfId="0" applyFill="1" applyBorder="1"/>
    <xf numFmtId="165" fontId="0" fillId="2" borderId="1" xfId="2" applyNumberFormat="1" applyFont="1" applyFill="1" applyBorder="1"/>
    <xf numFmtId="165" fontId="0" fillId="2" borderId="1" xfId="3" applyNumberFormat="1" applyFont="1" applyFill="1" applyBorder="1"/>
    <xf numFmtId="164" fontId="0" fillId="2" borderId="1" xfId="3" applyFont="1" applyFill="1" applyBorder="1"/>
    <xf numFmtId="165" fontId="2" fillId="5" borderId="1" xfId="2" applyNumberFormat="1" applyFont="1" applyFill="1" applyBorder="1"/>
    <xf numFmtId="165" fontId="1" fillId="5" borderId="3" xfId="0" applyNumberFormat="1" applyFont="1" applyFill="1" applyBorder="1"/>
    <xf numFmtId="165" fontId="1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1" fillId="5" borderId="1" xfId="0" applyNumberFormat="1" applyFont="1" applyFill="1" applyBorder="1"/>
    <xf numFmtId="165" fontId="1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1" fillId="0" borderId="6" xfId="0" applyFont="1" applyBorder="1"/>
    <xf numFmtId="165" fontId="1" fillId="5" borderId="6" xfId="0" applyNumberFormat="1" applyFont="1" applyFill="1" applyBorder="1"/>
    <xf numFmtId="165" fontId="1" fillId="0" borderId="7" xfId="0" applyNumberFormat="1" applyFont="1" applyBorder="1"/>
    <xf numFmtId="43" fontId="0" fillId="0" borderId="0" xfId="0" applyNumberFormat="1"/>
    <xf numFmtId="43" fontId="0" fillId="0" borderId="0" xfId="0" applyNumberFormat="1" applyFill="1"/>
    <xf numFmtId="3" fontId="0" fillId="0" borderId="0" xfId="0" applyNumberFormat="1"/>
    <xf numFmtId="43" fontId="2" fillId="5" borderId="1" xfId="2" applyNumberFormat="1" applyFont="1" applyFill="1" applyBorder="1"/>
    <xf numFmtId="167" fontId="0" fillId="2" borderId="1" xfId="0" applyNumberFormat="1" applyFill="1" applyBorder="1"/>
    <xf numFmtId="167" fontId="0" fillId="2" borderId="4" xfId="0" applyNumberFormat="1" applyFill="1" applyBorder="1"/>
    <xf numFmtId="0" fontId="1" fillId="2" borderId="0" xfId="0" applyFont="1" applyFill="1"/>
    <xf numFmtId="0" fontId="0" fillId="2" borderId="0" xfId="0" applyFill="1"/>
    <xf numFmtId="3" fontId="0" fillId="2" borderId="0" xfId="0" applyNumberFormat="1" applyFill="1"/>
    <xf numFmtId="43" fontId="0" fillId="2" borderId="0" xfId="0" applyNumberFormat="1" applyFill="1"/>
  </cellXfs>
  <cellStyles count="7">
    <cellStyle name="Comma 10 6" xfId="2" xr:uid="{00000000-0005-0000-0000-000000000000}"/>
    <cellStyle name="Comma 2" xfId="3" xr:uid="{00000000-0005-0000-0000-000001000000}"/>
    <cellStyle name="Comma 2 4" xfId="6" xr:uid="{00000000-0005-0000-0000-000002000000}"/>
    <cellStyle name="Normal" xfId="0" builtinId="0"/>
    <cellStyle name="Normal 2 2" xfId="1" xr:uid="{00000000-0005-0000-0000-000004000000}"/>
    <cellStyle name="Normal 2 4" xfId="5" xr:uid="{00000000-0005-0000-0000-000005000000}"/>
    <cellStyle name="Normal 52" xfId="4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76" Type="http://schemas.openxmlformats.org/officeDocument/2006/relationships/calcChain" Target="calcChain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61" Type="http://schemas.openxmlformats.org/officeDocument/2006/relationships/externalLink" Target="externalLinks/externalLink60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microsoft.com/office/2006/relationships/xlExternalLinkPath/xlPathMissing" Target="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Sheet1_(2)2"/>
      <sheetName val="EXP_PLAN2"/>
      <sheetName val="Accruals_mar032"/>
      <sheetName val="BUDGET_20032"/>
      <sheetName val="CD_Projects_od_20032"/>
      <sheetName val="LIST_STAFF2"/>
      <sheetName val="BALSHEET_TEMPLATE2"/>
      <sheetName val="LCY_BALSHEET_WKS2"/>
      <sheetName val="Accruals_2002_Dec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Sheet1_(2)3"/>
      <sheetName val="EXP_PLAN3"/>
      <sheetName val="Accruals_mar033"/>
      <sheetName val="BUDGET_20033"/>
      <sheetName val="CD_Projects_od_20033"/>
      <sheetName val="LIST_STAFF3"/>
      <sheetName val="BALSHEET_TEMPLATE3"/>
      <sheetName val="LCY_BALSHEET_WKS3"/>
      <sheetName val="Accruals_2002_Dec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 BS (Workings)"/>
      <sheetName val="Rates"/>
      <sheetName val="Opening_BS_(Workings)1"/>
      <sheetName val="Opening_BS_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>
        <row r="1">
          <cell r="A1" t="str">
            <v>Short Item</v>
          </cell>
        </row>
      </sheetData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/>
      <sheetData sheetId="10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  <sheetName val="Accrual_oct032"/>
      <sheetName val="Oct_trans2"/>
      <sheetName val="lagbrt10_(3)2"/>
      <sheetName val="estgl10_(3)2"/>
      <sheetName val="Accrual_oct033"/>
      <sheetName val="Oct_trans3"/>
      <sheetName val="lagbrt10_(3)3"/>
      <sheetName val="estgl10_(3)3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>
        <row r="168">
          <cell r="A168" t="str">
            <v>GPO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168">
          <cell r="A168" t="str">
            <v>GPO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Project_Data_Input2"/>
      <sheetName val="Project_Data_2"/>
      <sheetName val="Project_Data_Input3"/>
      <sheetName val="Project_Data_3"/>
      <sheetName val="DATA04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Overhead Summary"/>
      <sheetName val="Pf_Criteria"/>
      <sheetName val="SBR1940-SHLDRS"/>
      <sheetName val="Categories"/>
      <sheetName val="SNEPCO Training Plan 2006 02050"/>
      <sheetName val="Dec 04"/>
      <sheetName val="Feb 04"/>
      <sheetName val="Jan 04"/>
      <sheetName val="Nov 04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Sheet1_(2)2"/>
      <sheetName val="Accruals_mar032"/>
      <sheetName val="BUDGET_20032"/>
      <sheetName val="CD_Projects_od_20032"/>
      <sheetName val="Accruals_2002_Dec2"/>
      <sheetName val="LIST_STAFF2"/>
      <sheetName val="do_not_Delete2"/>
      <sheetName val="Overhead_Summary2"/>
      <sheetName val="Eng_Rate_Summary_(Primary)2"/>
      <sheetName val="EXP_PLAN2"/>
      <sheetName val="BALSHEET_TEMPLATE2"/>
      <sheetName val="LCY_BALSHEET_WKS2"/>
      <sheetName val="NGL_OPEX2"/>
      <sheetName val="accruals_Feb022"/>
      <sheetName val="Perf_by_BH2"/>
      <sheetName val="Reservoir_Summary_Data2"/>
      <sheetName val="Vivaldi_Hub_1_3_tcf2"/>
      <sheetName val="Sheet1_(2)3"/>
      <sheetName val="Accruals_mar033"/>
      <sheetName val="BUDGET_20033"/>
      <sheetName val="CD_Projects_od_20033"/>
      <sheetName val="Accruals_2002_Dec3"/>
      <sheetName val="LIST_STAFF3"/>
      <sheetName val="do_not_Delete3"/>
      <sheetName val="Overhead_Summary3"/>
      <sheetName val="Eng_Rate_Summary_(Primary)3"/>
      <sheetName val="EXP_PLAN3"/>
      <sheetName val="BALSHEET_TEMPLATE3"/>
      <sheetName val="LCY_BALSHEET_WKS3"/>
      <sheetName val="NGL_OPEX3"/>
      <sheetName val="accruals_Feb023"/>
      <sheetName val="Perf_by_BH3"/>
      <sheetName val="Reservoir_Summary_Data3"/>
      <sheetName val="Vivaldi_Hub_1_3_tcf3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/>
      <sheetData sheetId="68"/>
      <sheetData sheetId="69"/>
      <sheetData sheetId="70">
        <row r="1">
          <cell r="A1" t="str">
            <v>Short Item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/>
      <sheetData sheetId="85"/>
      <sheetData sheetId="86"/>
      <sheetData sheetId="87">
        <row r="1">
          <cell r="A1" t="str">
            <v>Short Item</v>
          </cell>
        </row>
      </sheetData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Reservoir Summary Data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Sheet2"/>
      <sheetName val="Monthly source Currency"/>
      <sheetName val="detmNTHLY"/>
      <sheetName val="Monthly_source_Currency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 refreshError="1"/>
      <sheetData sheetId="31"/>
      <sheetData sheetId="32">
        <row r="6">
          <cell r="G6" t="str">
            <v>Accomodation EA Techinicans training SO1</v>
          </cell>
        </row>
      </sheetData>
      <sheetData sheetId="33"/>
      <sheetData sheetId="34"/>
      <sheetData sheetId="35"/>
      <sheetData sheetId="36"/>
      <sheetData sheetId="37"/>
      <sheetData sheetId="38"/>
      <sheetData sheetId="39"/>
      <sheetData sheetId="40">
        <row r="6">
          <cell r="G6" t="str">
            <v>Accomodation EA Techinicans training SO1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Sheet1"/>
      <sheetName val="LE BUDGET"/>
      <sheetName val="July-99"/>
      <sheetName val="June-99"/>
      <sheetName val="do not Delete"/>
      <sheetName val="June"/>
      <sheetName val="ITC Computation"/>
      <sheetName val="mar"/>
      <sheetName val="Pipeline Oil"/>
      <sheetName val="Sal Tariff"/>
      <sheetName val="Working Back-up from 7-12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4"/>
  <sheetViews>
    <sheetView tabSelected="1" zoomScale="85" zoomScaleNormal="85" workbookViewId="0">
      <selection activeCell="I23" sqref="I23"/>
    </sheetView>
  </sheetViews>
  <sheetFormatPr defaultRowHeight="14.4" x14ac:dyDescent="0.3"/>
  <cols>
    <col min="1" max="1" width="68.21875" customWidth="1"/>
    <col min="2" max="8" width="15" hidden="1" customWidth="1"/>
    <col min="9" max="9" width="15" customWidth="1"/>
    <col min="10" max="10" width="43.44140625" customWidth="1"/>
    <col min="11" max="11" width="60.21875" customWidth="1"/>
    <col min="12" max="12" width="15.21875" customWidth="1"/>
    <col min="13" max="13" width="16.77734375" customWidth="1"/>
    <col min="14" max="14" width="9.21875" customWidth="1"/>
    <col min="15" max="15" width="60.21875" customWidth="1"/>
    <col min="16" max="16" width="15.21875" customWidth="1"/>
    <col min="17" max="17" width="31.77734375" customWidth="1"/>
    <col min="19" max="19" width="5.5546875" customWidth="1"/>
    <col min="20" max="20" width="10.5546875" customWidth="1"/>
  </cols>
  <sheetData>
    <row r="1" spans="1:18" ht="22.5" customHeight="1" x14ac:dyDescent="0.3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" x14ac:dyDescent="0.3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 x14ac:dyDescent="0.3">
      <c r="A3" s="1" t="s">
        <v>3</v>
      </c>
      <c r="K3" s="1" t="s">
        <v>3</v>
      </c>
      <c r="M3" s="5"/>
      <c r="O3" s="1" t="s">
        <v>3</v>
      </c>
    </row>
    <row r="4" spans="1:18" x14ac:dyDescent="0.3">
      <c r="A4" s="1" t="s">
        <v>31</v>
      </c>
      <c r="I4" s="30">
        <v>0</v>
      </c>
      <c r="J4">
        <f>680000*0.15*0.3</f>
        <v>30600</v>
      </c>
      <c r="K4" s="1"/>
      <c r="L4" s="30"/>
      <c r="M4" s="5"/>
      <c r="O4" s="1"/>
    </row>
    <row r="5" spans="1:18" x14ac:dyDescent="0.3">
      <c r="A5" s="1" t="s">
        <v>32</v>
      </c>
      <c r="I5" s="30">
        <f>I4*0.2</f>
        <v>0</v>
      </c>
      <c r="K5" s="1"/>
      <c r="L5" s="30"/>
      <c r="M5" s="5"/>
      <c r="O5" s="1"/>
    </row>
    <row r="6" spans="1:18" x14ac:dyDescent="0.3">
      <c r="A6" s="6" t="s">
        <v>4</v>
      </c>
      <c r="B6" s="7"/>
      <c r="C6" s="7"/>
      <c r="D6" s="7"/>
      <c r="E6" s="7"/>
      <c r="F6" s="7"/>
      <c r="G6" s="7"/>
      <c r="H6" s="7"/>
      <c r="I6" s="7">
        <v>51.43</v>
      </c>
      <c r="J6" t="s">
        <v>5</v>
      </c>
      <c r="K6" s="6" t="s">
        <v>6</v>
      </c>
      <c r="L6" s="8">
        <v>1.36</v>
      </c>
      <c r="M6" t="s">
        <v>5</v>
      </c>
      <c r="O6" s="6" t="s">
        <v>6</v>
      </c>
      <c r="P6" s="9">
        <v>2.5099999999999998</v>
      </c>
      <c r="Q6" t="s">
        <v>5</v>
      </c>
      <c r="R6" s="5"/>
    </row>
    <row r="7" spans="1:18" x14ac:dyDescent="0.3">
      <c r="A7" s="6" t="s">
        <v>7</v>
      </c>
      <c r="B7" s="10">
        <v>366</v>
      </c>
      <c r="C7" s="10">
        <v>365</v>
      </c>
      <c r="D7" s="10">
        <v>365</v>
      </c>
      <c r="E7" s="10">
        <v>365</v>
      </c>
      <c r="F7" s="10">
        <v>366</v>
      </c>
      <c r="G7" s="10">
        <v>365</v>
      </c>
      <c r="H7" s="10">
        <v>365</v>
      </c>
      <c r="I7" s="10">
        <f>31+30-14</f>
        <v>47</v>
      </c>
      <c r="K7" s="6" t="s">
        <v>7</v>
      </c>
      <c r="L7" s="10">
        <f>31+30-14</f>
        <v>47</v>
      </c>
      <c r="O7" s="6" t="s">
        <v>7</v>
      </c>
      <c r="P7" s="10">
        <v>0</v>
      </c>
    </row>
    <row r="8" spans="1:18" x14ac:dyDescent="0.3">
      <c r="A8" s="6" t="s">
        <v>8</v>
      </c>
      <c r="B8" s="11"/>
      <c r="C8" s="11"/>
      <c r="D8" s="11"/>
      <c r="E8" s="11"/>
      <c r="F8" s="11"/>
      <c r="G8" s="11"/>
      <c r="H8" s="11"/>
      <c r="I8" s="12"/>
      <c r="J8" t="s">
        <v>9</v>
      </c>
      <c r="K8" s="6" t="s">
        <v>8</v>
      </c>
      <c r="L8" s="13">
        <f>9.1/5.8</f>
        <v>1.5689655172413792</v>
      </c>
      <c r="M8" t="s">
        <v>9</v>
      </c>
      <c r="O8" s="6" t="s">
        <v>8</v>
      </c>
      <c r="P8" s="13">
        <v>0</v>
      </c>
      <c r="Q8" t="s">
        <v>9</v>
      </c>
    </row>
    <row r="9" spans="1:18" x14ac:dyDescent="0.3">
      <c r="A9" s="6" t="s">
        <v>10</v>
      </c>
      <c r="B9" s="14">
        <f t="shared" ref="B9:H9" si="0">B8*B7*1000</f>
        <v>0</v>
      </c>
      <c r="C9" s="14">
        <f t="shared" si="0"/>
        <v>0</v>
      </c>
      <c r="D9" s="14">
        <f t="shared" si="0"/>
        <v>0</v>
      </c>
      <c r="E9" s="14">
        <f t="shared" si="0"/>
        <v>0</v>
      </c>
      <c r="F9" s="14">
        <f t="shared" si="0"/>
        <v>0</v>
      </c>
      <c r="G9" s="14">
        <f t="shared" si="0"/>
        <v>0</v>
      </c>
      <c r="H9" s="14">
        <f t="shared" si="0"/>
        <v>0</v>
      </c>
      <c r="I9" s="31">
        <f>I8*I7*1000</f>
        <v>0</v>
      </c>
      <c r="K9" s="6" t="s">
        <v>11</v>
      </c>
      <c r="L9" s="31">
        <f>L8*L7*1000</f>
        <v>73741.379310344826</v>
      </c>
      <c r="O9" s="6" t="s">
        <v>11</v>
      </c>
      <c r="P9" s="14">
        <f t="shared" ref="P9" si="1">P8*P7*1000</f>
        <v>0</v>
      </c>
    </row>
    <row r="10" spans="1:18" ht="15" thickBot="1" x14ac:dyDescent="0.35">
      <c r="A10" s="6" t="s">
        <v>12</v>
      </c>
      <c r="B10" s="15">
        <f t="shared" ref="B10:I10" si="2">+B9*B6</f>
        <v>0</v>
      </c>
      <c r="C10" s="15">
        <f t="shared" si="2"/>
        <v>0</v>
      </c>
      <c r="D10" s="15">
        <f t="shared" si="2"/>
        <v>0</v>
      </c>
      <c r="E10" s="15">
        <f t="shared" si="2"/>
        <v>0</v>
      </c>
      <c r="F10" s="15">
        <f t="shared" si="2"/>
        <v>0</v>
      </c>
      <c r="G10" s="15">
        <f t="shared" si="2"/>
        <v>0</v>
      </c>
      <c r="H10" s="15">
        <f t="shared" si="2"/>
        <v>0</v>
      </c>
      <c r="I10" s="16">
        <f t="shared" si="2"/>
        <v>0</v>
      </c>
      <c r="K10" s="6" t="s">
        <v>12</v>
      </c>
      <c r="L10" s="16">
        <f>+L9*L6*5.8</f>
        <v>581672</v>
      </c>
      <c r="O10" s="6" t="s">
        <v>12</v>
      </c>
      <c r="P10" s="16">
        <f>+P9*P6*5.8</f>
        <v>0</v>
      </c>
    </row>
    <row r="11" spans="1:18" ht="15" thickTop="1" x14ac:dyDescent="0.3">
      <c r="A11" s="6" t="s">
        <v>13</v>
      </c>
      <c r="B11" s="17">
        <f t="shared" ref="B11:I11" si="3">-B10*0.2</f>
        <v>0</v>
      </c>
      <c r="C11" s="17">
        <f t="shared" si="3"/>
        <v>0</v>
      </c>
      <c r="D11" s="17">
        <f t="shared" si="3"/>
        <v>0</v>
      </c>
      <c r="E11" s="17">
        <f t="shared" si="3"/>
        <v>0</v>
      </c>
      <c r="F11" s="17">
        <f t="shared" si="3"/>
        <v>0</v>
      </c>
      <c r="G11" s="17">
        <f t="shared" si="3"/>
        <v>0</v>
      </c>
      <c r="H11" s="18">
        <f t="shared" si="3"/>
        <v>0</v>
      </c>
      <c r="I11" s="19">
        <f t="shared" si="3"/>
        <v>0</v>
      </c>
      <c r="J11" t="s">
        <v>14</v>
      </c>
      <c r="K11" s="6" t="s">
        <v>15</v>
      </c>
      <c r="L11" s="19">
        <f>-L10*0.07</f>
        <v>-40717.040000000001</v>
      </c>
      <c r="M11" t="s">
        <v>16</v>
      </c>
      <c r="O11" s="6" t="s">
        <v>15</v>
      </c>
      <c r="P11" s="19">
        <f>-P10*0.07</f>
        <v>0</v>
      </c>
      <c r="Q11" t="s">
        <v>16</v>
      </c>
    </row>
    <row r="12" spans="1:18" x14ac:dyDescent="0.3">
      <c r="A12" s="10" t="s">
        <v>17</v>
      </c>
      <c r="B12" s="32"/>
      <c r="C12" s="32"/>
      <c r="D12" s="32"/>
      <c r="E12" s="32"/>
      <c r="F12" s="32"/>
      <c r="G12" s="32"/>
      <c r="H12" s="33"/>
      <c r="I12" s="32">
        <v>490124.74</v>
      </c>
      <c r="K12" s="6" t="s">
        <v>17</v>
      </c>
      <c r="L12" s="17"/>
      <c r="O12" s="6" t="s">
        <v>17</v>
      </c>
      <c r="P12" s="17">
        <v>0</v>
      </c>
    </row>
    <row r="13" spans="1:18" x14ac:dyDescent="0.3">
      <c r="A13" s="6" t="s">
        <v>18</v>
      </c>
      <c r="B13" s="17"/>
      <c r="C13" s="17"/>
      <c r="D13" s="17"/>
      <c r="E13" s="17"/>
      <c r="F13" s="17"/>
      <c r="G13" s="17"/>
      <c r="H13" s="18"/>
      <c r="I13" s="17"/>
      <c r="K13" s="6" t="s">
        <v>18</v>
      </c>
      <c r="L13" s="17"/>
      <c r="O13" s="6" t="s">
        <v>18</v>
      </c>
      <c r="P13" s="17"/>
    </row>
    <row r="14" spans="1:18" x14ac:dyDescent="0.3">
      <c r="A14" s="6" t="s">
        <v>19</v>
      </c>
      <c r="B14" s="17"/>
      <c r="C14" s="17"/>
      <c r="D14" s="17"/>
      <c r="E14" s="17"/>
      <c r="F14" s="17"/>
      <c r="G14" s="17"/>
      <c r="H14" s="18"/>
      <c r="I14" s="17">
        <f>-I8*I7*2706</f>
        <v>0</v>
      </c>
      <c r="K14" s="6" t="s">
        <v>19</v>
      </c>
      <c r="L14" s="17">
        <f>-L8*L7*2706</f>
        <v>-199544.1724137931</v>
      </c>
      <c r="O14" s="6" t="s">
        <v>19</v>
      </c>
      <c r="P14" s="17">
        <f>-P8*P7*2706</f>
        <v>0</v>
      </c>
    </row>
    <row r="15" spans="1:18" x14ac:dyDescent="0.3">
      <c r="A15" s="6" t="s">
        <v>21</v>
      </c>
      <c r="B15" s="20">
        <f t="shared" ref="B15:H15" si="4">+B10+B11</f>
        <v>0</v>
      </c>
      <c r="C15" s="20">
        <f t="shared" si="4"/>
        <v>0</v>
      </c>
      <c r="D15" s="20">
        <f t="shared" si="4"/>
        <v>0</v>
      </c>
      <c r="E15" s="20">
        <f t="shared" si="4"/>
        <v>0</v>
      </c>
      <c r="F15" s="20">
        <f t="shared" si="4"/>
        <v>0</v>
      </c>
      <c r="G15" s="20">
        <f t="shared" si="4"/>
        <v>0</v>
      </c>
      <c r="H15" s="21">
        <f t="shared" si="4"/>
        <v>0</v>
      </c>
      <c r="I15" s="20">
        <f>+I10+I11+I12+I13+I14</f>
        <v>490124.74</v>
      </c>
      <c r="K15" s="6" t="s">
        <v>21</v>
      </c>
      <c r="L15" s="20">
        <f>+L10+L11+L12+L13+L14</f>
        <v>341410.78758620686</v>
      </c>
      <c r="O15" s="6" t="s">
        <v>21</v>
      </c>
      <c r="P15" s="20">
        <f>+P10+P11+P12+P13+P14</f>
        <v>0</v>
      </c>
    </row>
    <row r="16" spans="1:18" x14ac:dyDescent="0.3">
      <c r="A16" s="6" t="s">
        <v>22</v>
      </c>
      <c r="B16" s="17">
        <f t="shared" ref="B16:I16" si="5">-B15*0.85</f>
        <v>0</v>
      </c>
      <c r="C16" s="17">
        <f t="shared" si="5"/>
        <v>0</v>
      </c>
      <c r="D16" s="17">
        <f t="shared" si="5"/>
        <v>0</v>
      </c>
      <c r="E16" s="17">
        <f t="shared" si="5"/>
        <v>0</v>
      </c>
      <c r="F16" s="17">
        <f t="shared" si="5"/>
        <v>0</v>
      </c>
      <c r="G16" s="17">
        <f t="shared" si="5"/>
        <v>0</v>
      </c>
      <c r="H16" s="18">
        <f t="shared" si="5"/>
        <v>0</v>
      </c>
      <c r="I16" s="17">
        <f t="shared" si="5"/>
        <v>-416606.02899999998</v>
      </c>
      <c r="J16" t="s">
        <v>23</v>
      </c>
      <c r="K16" s="6" t="s">
        <v>24</v>
      </c>
      <c r="L16" s="17">
        <f>-L15*0.3</f>
        <v>-102423.23627586206</v>
      </c>
      <c r="O16" s="6" t="s">
        <v>24</v>
      </c>
      <c r="P16" s="17">
        <f>-P15*0.3</f>
        <v>0</v>
      </c>
    </row>
    <row r="17" spans="1:17" x14ac:dyDescent="0.3">
      <c r="A17" s="22"/>
      <c r="B17" s="23"/>
      <c r="C17" s="23"/>
      <c r="D17" s="23"/>
      <c r="E17" s="23"/>
      <c r="F17" s="23"/>
      <c r="G17" s="23"/>
      <c r="H17" s="23"/>
      <c r="I17" s="24"/>
      <c r="K17" s="22"/>
      <c r="L17" s="24"/>
      <c r="O17" s="22"/>
      <c r="P17" s="24"/>
    </row>
    <row r="18" spans="1:17" ht="15" thickBot="1" x14ac:dyDescent="0.35">
      <c r="A18" s="25" t="s">
        <v>25</v>
      </c>
      <c r="B18" s="26">
        <f t="shared" ref="B18:I18" si="6">+B15+B16</f>
        <v>0</v>
      </c>
      <c r="C18" s="26">
        <f t="shared" si="6"/>
        <v>0</v>
      </c>
      <c r="D18" s="26">
        <f t="shared" si="6"/>
        <v>0</v>
      </c>
      <c r="E18" s="26">
        <f t="shared" si="6"/>
        <v>0</v>
      </c>
      <c r="F18" s="26">
        <f t="shared" si="6"/>
        <v>0</v>
      </c>
      <c r="G18" s="26">
        <f t="shared" si="6"/>
        <v>0</v>
      </c>
      <c r="H18" s="26">
        <f t="shared" si="6"/>
        <v>0</v>
      </c>
      <c r="I18" s="15">
        <f t="shared" si="6"/>
        <v>73518.71100000001</v>
      </c>
      <c r="K18" s="25" t="s">
        <v>25</v>
      </c>
      <c r="L18" s="15">
        <f t="shared" ref="L18" si="7">+L15+L16</f>
        <v>238987.5513103448</v>
      </c>
      <c r="O18" s="25" t="s">
        <v>25</v>
      </c>
      <c r="P18" s="15">
        <f t="shared" ref="P18" si="8">+P15+P16</f>
        <v>0</v>
      </c>
    </row>
    <row r="19" spans="1:17" ht="15" thickTop="1" x14ac:dyDescent="0.3"/>
    <row r="20" spans="1:17" ht="15" thickBot="1" x14ac:dyDescent="0.35">
      <c r="A20" t="s">
        <v>26</v>
      </c>
      <c r="I20" s="27">
        <f>I18-I14</f>
        <v>73518.71100000001</v>
      </c>
      <c r="J20" t="s">
        <v>27</v>
      </c>
      <c r="K20" t="s">
        <v>26</v>
      </c>
      <c r="L20" s="27">
        <f>L18-L14</f>
        <v>438531.72372413788</v>
      </c>
      <c r="M20" t="s">
        <v>27</v>
      </c>
      <c r="O20" t="s">
        <v>26</v>
      </c>
      <c r="P20" s="27">
        <f>P18-P14</f>
        <v>0</v>
      </c>
      <c r="Q20" t="s">
        <v>27</v>
      </c>
    </row>
    <row r="21" spans="1:17" ht="15" thickTop="1" x14ac:dyDescent="0.3"/>
    <row r="22" spans="1:17" x14ac:dyDescent="0.3">
      <c r="A22" s="34" t="s">
        <v>31</v>
      </c>
      <c r="B22" s="35"/>
      <c r="C22" s="35"/>
      <c r="D22" s="35"/>
      <c r="E22" s="35"/>
      <c r="F22" s="35"/>
      <c r="G22" s="35"/>
      <c r="H22" s="35"/>
      <c r="I22" s="36">
        <v>-138684.87</v>
      </c>
    </row>
    <row r="23" spans="1:17" x14ac:dyDescent="0.3">
      <c r="A23" s="1" t="s">
        <v>33</v>
      </c>
      <c r="I23" s="30">
        <f>-0.2*I22*0.85</f>
        <v>23576.427900000002</v>
      </c>
    </row>
    <row r="24" spans="1:17" x14ac:dyDescent="0.3">
      <c r="A24" t="s">
        <v>34</v>
      </c>
      <c r="I24" s="28">
        <f>I23+I22+I20</f>
        <v>-41589.731099999975</v>
      </c>
    </row>
    <row r="25" spans="1:17" x14ac:dyDescent="0.3">
      <c r="A25" s="35" t="s">
        <v>29</v>
      </c>
      <c r="B25" s="35">
        <v>2014</v>
      </c>
      <c r="C25" s="35"/>
      <c r="D25" s="35"/>
      <c r="E25" s="35"/>
      <c r="F25" s="35"/>
      <c r="G25" s="35"/>
      <c r="H25" s="35"/>
      <c r="I25" s="37">
        <f>I24*0.3</f>
        <v>-12476.919329999992</v>
      </c>
      <c r="K25" t="s">
        <v>28</v>
      </c>
      <c r="L25" s="29">
        <f>L20*0.3</f>
        <v>131559.51711724137</v>
      </c>
      <c r="O25" t="s">
        <v>29</v>
      </c>
      <c r="P25" s="29">
        <f>P20*0.3</f>
        <v>0</v>
      </c>
    </row>
    <row r="26" spans="1:17" hidden="1" x14ac:dyDescent="0.3"/>
    <row r="27" spans="1:17" hidden="1" x14ac:dyDescent="0.3"/>
    <row r="28" spans="1:17" hidden="1" x14ac:dyDescent="0.3"/>
    <row r="29" spans="1:17" hidden="1" x14ac:dyDescent="0.3"/>
    <row r="30" spans="1:17" x14ac:dyDescent="0.3">
      <c r="P30" s="28"/>
    </row>
    <row r="32" spans="1:17" x14ac:dyDescent="0.3">
      <c r="A32" t="s">
        <v>30</v>
      </c>
      <c r="I32" s="28">
        <f>I25+L25+P25</f>
        <v>119082.59778724138</v>
      </c>
    </row>
    <row r="33" spans="1:17" x14ac:dyDescent="0.3">
      <c r="I33" s="28"/>
      <c r="J33" s="28"/>
      <c r="L33" s="28"/>
    </row>
    <row r="34" spans="1:17" x14ac:dyDescent="0.3">
      <c r="A34" s="1" t="s">
        <v>35</v>
      </c>
    </row>
    <row r="35" spans="1:17" x14ac:dyDescent="0.3">
      <c r="A35" t="s">
        <v>37</v>
      </c>
      <c r="I35" s="28">
        <f>I32/2</f>
        <v>59541.298893620689</v>
      </c>
      <c r="L35" s="28"/>
    </row>
    <row r="41" spans="1:17" ht="18" x14ac:dyDescent="0.35">
      <c r="A41" s="3" t="s">
        <v>0</v>
      </c>
      <c r="B41" s="4">
        <v>2008</v>
      </c>
      <c r="C41" s="4">
        <v>2009</v>
      </c>
      <c r="D41" s="4">
        <v>2010</v>
      </c>
      <c r="E41" s="4">
        <v>2011</v>
      </c>
      <c r="F41" s="4">
        <v>2012</v>
      </c>
      <c r="G41" s="4">
        <v>2013</v>
      </c>
      <c r="H41" s="4">
        <v>2014</v>
      </c>
      <c r="I41" s="4">
        <v>2019</v>
      </c>
      <c r="J41" s="5"/>
      <c r="K41" s="3" t="s">
        <v>1</v>
      </c>
      <c r="L41" s="4">
        <v>2019</v>
      </c>
      <c r="O41" s="3" t="s">
        <v>2</v>
      </c>
      <c r="P41" s="4">
        <v>2019</v>
      </c>
    </row>
    <row r="42" spans="1:17" x14ac:dyDescent="0.3">
      <c r="A42" s="1" t="s">
        <v>3</v>
      </c>
      <c r="K42" s="1" t="s">
        <v>3</v>
      </c>
      <c r="M42" s="5"/>
      <c r="O42" s="1" t="s">
        <v>3</v>
      </c>
    </row>
    <row r="43" spans="1:17" x14ac:dyDescent="0.3">
      <c r="A43" s="1" t="s">
        <v>31</v>
      </c>
      <c r="I43" s="30">
        <v>0</v>
      </c>
      <c r="J43">
        <f>680000*0.15*0.3</f>
        <v>30600</v>
      </c>
      <c r="K43" s="1"/>
      <c r="L43" s="30"/>
      <c r="M43" s="5"/>
      <c r="O43" s="1"/>
    </row>
    <row r="44" spans="1:17" x14ac:dyDescent="0.3">
      <c r="A44" s="1" t="s">
        <v>32</v>
      </c>
      <c r="I44" s="30">
        <f>I43*0.2</f>
        <v>0</v>
      </c>
      <c r="K44" s="1"/>
      <c r="L44" s="30"/>
      <c r="M44" s="5"/>
      <c r="O44" s="1"/>
    </row>
    <row r="45" spans="1:17" x14ac:dyDescent="0.3">
      <c r="A45" s="6" t="s">
        <v>4</v>
      </c>
      <c r="B45" s="7"/>
      <c r="C45" s="7"/>
      <c r="D45" s="7"/>
      <c r="E45" s="7"/>
      <c r="F45" s="7"/>
      <c r="G45" s="7"/>
      <c r="H45" s="7"/>
      <c r="I45" s="7">
        <v>51.43</v>
      </c>
      <c r="J45" t="s">
        <v>5</v>
      </c>
      <c r="K45" s="6" t="s">
        <v>6</v>
      </c>
      <c r="L45" s="8">
        <v>1.36</v>
      </c>
      <c r="M45" t="s">
        <v>5</v>
      </c>
      <c r="O45" s="6" t="s">
        <v>6</v>
      </c>
      <c r="P45" s="9">
        <v>2.5099999999999998</v>
      </c>
      <c r="Q45" t="s">
        <v>5</v>
      </c>
    </row>
    <row r="46" spans="1:17" x14ac:dyDescent="0.3">
      <c r="A46" s="6" t="s">
        <v>7</v>
      </c>
      <c r="B46" s="10">
        <v>366</v>
      </c>
      <c r="C46" s="10">
        <v>365</v>
      </c>
      <c r="D46" s="10">
        <v>365</v>
      </c>
      <c r="E46" s="10">
        <v>365</v>
      </c>
      <c r="F46" s="10">
        <v>366</v>
      </c>
      <c r="G46" s="10">
        <v>365</v>
      </c>
      <c r="H46" s="10">
        <v>365</v>
      </c>
      <c r="I46" s="10">
        <v>365</v>
      </c>
      <c r="K46" s="6" t="s">
        <v>7</v>
      </c>
      <c r="L46" s="10">
        <v>365</v>
      </c>
      <c r="O46" s="6" t="s">
        <v>7</v>
      </c>
      <c r="P46" s="10">
        <v>365</v>
      </c>
    </row>
    <row r="47" spans="1:17" x14ac:dyDescent="0.3">
      <c r="A47" s="6" t="s">
        <v>8</v>
      </c>
      <c r="B47" s="11"/>
      <c r="C47" s="11"/>
      <c r="D47" s="11"/>
      <c r="E47" s="11"/>
      <c r="F47" s="11"/>
      <c r="G47" s="11"/>
      <c r="H47" s="11"/>
      <c r="I47" s="12"/>
      <c r="J47" t="s">
        <v>9</v>
      </c>
      <c r="K47" s="6" t="s">
        <v>8</v>
      </c>
      <c r="L47" s="13">
        <f>9.1/5.8</f>
        <v>1.5689655172413792</v>
      </c>
      <c r="M47" t="s">
        <v>9</v>
      </c>
      <c r="O47" s="6" t="s">
        <v>8</v>
      </c>
      <c r="P47" s="13">
        <v>0</v>
      </c>
      <c r="Q47" t="s">
        <v>9</v>
      </c>
    </row>
    <row r="48" spans="1:17" x14ac:dyDescent="0.3">
      <c r="A48" s="6" t="s">
        <v>10</v>
      </c>
      <c r="B48" s="14">
        <f t="shared" ref="B48:H48" si="9">B47*B46*1000</f>
        <v>0</v>
      </c>
      <c r="C48" s="14">
        <f t="shared" si="9"/>
        <v>0</v>
      </c>
      <c r="D48" s="14">
        <f t="shared" si="9"/>
        <v>0</v>
      </c>
      <c r="E48" s="14">
        <f t="shared" si="9"/>
        <v>0</v>
      </c>
      <c r="F48" s="14">
        <f t="shared" si="9"/>
        <v>0</v>
      </c>
      <c r="G48" s="14">
        <f t="shared" si="9"/>
        <v>0</v>
      </c>
      <c r="H48" s="14">
        <f t="shared" si="9"/>
        <v>0</v>
      </c>
      <c r="I48" s="31">
        <f>I47*I46*1000</f>
        <v>0</v>
      </c>
      <c r="K48" s="6" t="s">
        <v>11</v>
      </c>
      <c r="L48" s="31">
        <f>L47*L46*1000</f>
        <v>572672.41379310342</v>
      </c>
      <c r="O48" s="6" t="s">
        <v>11</v>
      </c>
      <c r="P48" s="14">
        <f t="shared" ref="P48" si="10">P47*P46*1000</f>
        <v>0</v>
      </c>
    </row>
    <row r="49" spans="1:17" ht="15" thickBot="1" x14ac:dyDescent="0.35">
      <c r="A49" s="6" t="s">
        <v>12</v>
      </c>
      <c r="B49" s="15">
        <f t="shared" ref="B49:I49" si="11">+B48*B45</f>
        <v>0</v>
      </c>
      <c r="C49" s="15">
        <f t="shared" si="11"/>
        <v>0</v>
      </c>
      <c r="D49" s="15">
        <f t="shared" si="11"/>
        <v>0</v>
      </c>
      <c r="E49" s="15">
        <f t="shared" si="11"/>
        <v>0</v>
      </c>
      <c r="F49" s="15">
        <f t="shared" si="11"/>
        <v>0</v>
      </c>
      <c r="G49" s="15">
        <f t="shared" si="11"/>
        <v>0</v>
      </c>
      <c r="H49" s="15">
        <f t="shared" si="11"/>
        <v>0</v>
      </c>
      <c r="I49" s="16">
        <f t="shared" si="11"/>
        <v>0</v>
      </c>
      <c r="K49" s="6" t="s">
        <v>12</v>
      </c>
      <c r="L49" s="16">
        <f>+L48*L45*5.8</f>
        <v>4517240</v>
      </c>
      <c r="O49" s="6" t="s">
        <v>12</v>
      </c>
      <c r="P49" s="16">
        <f>+P48*P45*5.8</f>
        <v>0</v>
      </c>
    </row>
    <row r="50" spans="1:17" ht="15" thickTop="1" x14ac:dyDescent="0.3">
      <c r="A50" s="6" t="s">
        <v>13</v>
      </c>
      <c r="B50" s="17">
        <f t="shared" ref="B50:I50" si="12">-B49*0.2</f>
        <v>0</v>
      </c>
      <c r="C50" s="17">
        <f t="shared" si="12"/>
        <v>0</v>
      </c>
      <c r="D50" s="17">
        <f t="shared" si="12"/>
        <v>0</v>
      </c>
      <c r="E50" s="17">
        <f t="shared" si="12"/>
        <v>0</v>
      </c>
      <c r="F50" s="17">
        <f t="shared" si="12"/>
        <v>0</v>
      </c>
      <c r="G50" s="17">
        <f t="shared" si="12"/>
        <v>0</v>
      </c>
      <c r="H50" s="18">
        <f t="shared" si="12"/>
        <v>0</v>
      </c>
      <c r="I50" s="19">
        <f t="shared" si="12"/>
        <v>0</v>
      </c>
      <c r="J50" t="s">
        <v>14</v>
      </c>
      <c r="K50" s="6" t="s">
        <v>15</v>
      </c>
      <c r="L50" s="19">
        <f>-L49*0.07</f>
        <v>-316206.80000000005</v>
      </c>
      <c r="M50" t="s">
        <v>16</v>
      </c>
      <c r="O50" s="6" t="s">
        <v>15</v>
      </c>
      <c r="P50" s="19">
        <f>-P49*0.07</f>
        <v>0</v>
      </c>
      <c r="Q50" t="s">
        <v>16</v>
      </c>
    </row>
    <row r="51" spans="1:17" x14ac:dyDescent="0.3">
      <c r="A51" s="6" t="s">
        <v>17</v>
      </c>
      <c r="B51" s="17"/>
      <c r="C51" s="17"/>
      <c r="D51" s="17"/>
      <c r="E51" s="17"/>
      <c r="F51" s="17"/>
      <c r="G51" s="17"/>
      <c r="H51" s="18"/>
      <c r="I51" s="17">
        <v>490124.74</v>
      </c>
      <c r="K51" s="6" t="s">
        <v>17</v>
      </c>
      <c r="L51" s="17"/>
      <c r="O51" s="6" t="s">
        <v>17</v>
      </c>
      <c r="P51" s="17">
        <v>0</v>
      </c>
    </row>
    <row r="52" spans="1:17" x14ac:dyDescent="0.3">
      <c r="A52" s="6" t="s">
        <v>18</v>
      </c>
      <c r="B52" s="17"/>
      <c r="C52" s="17"/>
      <c r="D52" s="17"/>
      <c r="E52" s="17"/>
      <c r="F52" s="17"/>
      <c r="G52" s="17"/>
      <c r="H52" s="18"/>
      <c r="I52" s="17"/>
      <c r="K52" s="6" t="s">
        <v>18</v>
      </c>
      <c r="L52" s="17"/>
      <c r="O52" s="6" t="s">
        <v>18</v>
      </c>
      <c r="P52" s="17"/>
    </row>
    <row r="53" spans="1:17" x14ac:dyDescent="0.3">
      <c r="A53" s="6" t="s">
        <v>19</v>
      </c>
      <c r="B53" s="17"/>
      <c r="C53" s="17"/>
      <c r="D53" s="17"/>
      <c r="E53" s="17"/>
      <c r="F53" s="17"/>
      <c r="G53" s="17"/>
      <c r="H53" s="18"/>
      <c r="I53" s="17">
        <f>-I47*I46*2706</f>
        <v>0</v>
      </c>
      <c r="J53" t="s">
        <v>20</v>
      </c>
      <c r="K53" s="6" t="s">
        <v>19</v>
      </c>
      <c r="L53" s="17">
        <f>-L47*L46*2706</f>
        <v>-1549651.5517241377</v>
      </c>
      <c r="O53" s="6" t="s">
        <v>19</v>
      </c>
      <c r="P53" s="17">
        <f>-P47*P46*2706</f>
        <v>0</v>
      </c>
    </row>
    <row r="54" spans="1:17" x14ac:dyDescent="0.3">
      <c r="A54" s="6" t="s">
        <v>21</v>
      </c>
      <c r="B54" s="20">
        <f t="shared" ref="B54:H54" si="13">+B49+B50</f>
        <v>0</v>
      </c>
      <c r="C54" s="20">
        <f t="shared" si="13"/>
        <v>0</v>
      </c>
      <c r="D54" s="20">
        <f t="shared" si="13"/>
        <v>0</v>
      </c>
      <c r="E54" s="20">
        <f t="shared" si="13"/>
        <v>0</v>
      </c>
      <c r="F54" s="20">
        <f t="shared" si="13"/>
        <v>0</v>
      </c>
      <c r="G54" s="20">
        <f t="shared" si="13"/>
        <v>0</v>
      </c>
      <c r="H54" s="21">
        <f t="shared" si="13"/>
        <v>0</v>
      </c>
      <c r="I54" s="20">
        <f>+I49+I50+I51+I52+I53</f>
        <v>490124.74</v>
      </c>
      <c r="K54" s="6" t="s">
        <v>21</v>
      </c>
      <c r="L54" s="20">
        <f>+L49+L50+L51+L52+L53</f>
        <v>2651381.6482758624</v>
      </c>
      <c r="O54" s="6" t="s">
        <v>21</v>
      </c>
      <c r="P54" s="20">
        <f>+P49+P50+P51+P52+P53</f>
        <v>0</v>
      </c>
    </row>
    <row r="55" spans="1:17" x14ac:dyDescent="0.3">
      <c r="A55" s="6" t="s">
        <v>22</v>
      </c>
      <c r="B55" s="17">
        <f t="shared" ref="B55:I55" si="14">-B54*0.85</f>
        <v>0</v>
      </c>
      <c r="C55" s="17">
        <f t="shared" si="14"/>
        <v>0</v>
      </c>
      <c r="D55" s="17">
        <f t="shared" si="14"/>
        <v>0</v>
      </c>
      <c r="E55" s="17">
        <f t="shared" si="14"/>
        <v>0</v>
      </c>
      <c r="F55" s="17">
        <f t="shared" si="14"/>
        <v>0</v>
      </c>
      <c r="G55" s="17">
        <f t="shared" si="14"/>
        <v>0</v>
      </c>
      <c r="H55" s="18">
        <f t="shared" si="14"/>
        <v>0</v>
      </c>
      <c r="I55" s="17">
        <f t="shared" si="14"/>
        <v>-416606.02899999998</v>
      </c>
      <c r="J55" t="s">
        <v>23</v>
      </c>
      <c r="K55" s="6" t="s">
        <v>24</v>
      </c>
      <c r="L55" s="17">
        <f>-L54*0.3</f>
        <v>-795414.49448275869</v>
      </c>
      <c r="O55" s="6" t="s">
        <v>24</v>
      </c>
      <c r="P55" s="17">
        <f>-P54*0.3</f>
        <v>0</v>
      </c>
    </row>
    <row r="56" spans="1:17" x14ac:dyDescent="0.3">
      <c r="A56" s="22"/>
      <c r="B56" s="23"/>
      <c r="C56" s="23"/>
      <c r="D56" s="23"/>
      <c r="E56" s="23"/>
      <c r="F56" s="23"/>
      <c r="G56" s="23"/>
      <c r="H56" s="23"/>
      <c r="I56" s="24"/>
      <c r="K56" s="22"/>
      <c r="L56" s="24"/>
      <c r="O56" s="22"/>
      <c r="P56" s="24"/>
    </row>
    <row r="57" spans="1:17" ht="15" thickBot="1" x14ac:dyDescent="0.35">
      <c r="A57" s="25" t="s">
        <v>25</v>
      </c>
      <c r="B57" s="26">
        <f t="shared" ref="B57:I57" si="15">+B54+B55</f>
        <v>0</v>
      </c>
      <c r="C57" s="26">
        <f t="shared" si="15"/>
        <v>0</v>
      </c>
      <c r="D57" s="26">
        <f t="shared" si="15"/>
        <v>0</v>
      </c>
      <c r="E57" s="26">
        <f t="shared" si="15"/>
        <v>0</v>
      </c>
      <c r="F57" s="26">
        <f t="shared" si="15"/>
        <v>0</v>
      </c>
      <c r="G57" s="26">
        <f t="shared" si="15"/>
        <v>0</v>
      </c>
      <c r="H57" s="26">
        <f t="shared" si="15"/>
        <v>0</v>
      </c>
      <c r="I57" s="15">
        <f t="shared" si="15"/>
        <v>73518.71100000001</v>
      </c>
      <c r="K57" s="25" t="s">
        <v>25</v>
      </c>
      <c r="L57" s="15">
        <f t="shared" ref="L57" si="16">+L54+L55</f>
        <v>1855967.1537931038</v>
      </c>
      <c r="O57" s="25" t="s">
        <v>25</v>
      </c>
      <c r="P57" s="15">
        <f t="shared" ref="P57" si="17">+P54+P55</f>
        <v>0</v>
      </c>
    </row>
    <row r="58" spans="1:17" ht="15" thickTop="1" x14ac:dyDescent="0.3"/>
    <row r="59" spans="1:17" ht="15" thickBot="1" x14ac:dyDescent="0.35">
      <c r="A59" t="s">
        <v>26</v>
      </c>
      <c r="I59" s="27">
        <f>I57-I53</f>
        <v>73518.71100000001</v>
      </c>
      <c r="J59" t="s">
        <v>27</v>
      </c>
      <c r="K59" t="s">
        <v>26</v>
      </c>
      <c r="L59" s="27">
        <f>L57-L53</f>
        <v>3405618.7055172417</v>
      </c>
      <c r="M59" t="s">
        <v>27</v>
      </c>
      <c r="O59" t="s">
        <v>26</v>
      </c>
      <c r="P59" s="27">
        <f>P57-P53</f>
        <v>0</v>
      </c>
      <c r="Q59" t="s">
        <v>27</v>
      </c>
    </row>
    <row r="60" spans="1:17" ht="15" thickTop="1" x14ac:dyDescent="0.3"/>
    <row r="61" spans="1:17" x14ac:dyDescent="0.3">
      <c r="A61" s="1" t="s">
        <v>31</v>
      </c>
      <c r="I61" s="30">
        <v>0</v>
      </c>
    </row>
    <row r="62" spans="1:17" x14ac:dyDescent="0.3">
      <c r="A62" s="1" t="s">
        <v>33</v>
      </c>
      <c r="I62" s="30">
        <f>(-0.2*I61*0.85)+(-0.2*I22*0.85)</f>
        <v>23576.427900000002</v>
      </c>
    </row>
    <row r="63" spans="1:17" x14ac:dyDescent="0.3">
      <c r="A63" t="s">
        <v>34</v>
      </c>
      <c r="I63" s="28">
        <f>I62+I61+I59</f>
        <v>97095.13890000002</v>
      </c>
    </row>
    <row r="64" spans="1:17" x14ac:dyDescent="0.3">
      <c r="A64" s="35" t="s">
        <v>29</v>
      </c>
      <c r="B64" s="35">
        <v>2014</v>
      </c>
      <c r="C64" s="35"/>
      <c r="D64" s="35"/>
      <c r="E64" s="35"/>
      <c r="F64" s="35"/>
      <c r="G64" s="35"/>
      <c r="H64" s="35"/>
      <c r="I64" s="37">
        <f>I63*0.3</f>
        <v>29128.541670000006</v>
      </c>
      <c r="K64" t="s">
        <v>28</v>
      </c>
      <c r="L64" s="29">
        <f>L59*0.3</f>
        <v>1021685.6116551724</v>
      </c>
      <c r="O64" t="s">
        <v>29</v>
      </c>
      <c r="P64" s="29">
        <f>P59*0.3</f>
        <v>0</v>
      </c>
    </row>
    <row r="69" spans="1:16" x14ac:dyDescent="0.3">
      <c r="P69" s="28"/>
    </row>
    <row r="71" spans="1:16" x14ac:dyDescent="0.3">
      <c r="A71" t="s">
        <v>30</v>
      </c>
      <c r="I71" s="28">
        <f>I64+L64+P64</f>
        <v>1050814.1533251724</v>
      </c>
    </row>
    <row r="72" spans="1:16" x14ac:dyDescent="0.3">
      <c r="I72" s="28"/>
      <c r="J72" s="28"/>
      <c r="L72" s="28"/>
    </row>
    <row r="73" spans="1:16" x14ac:dyDescent="0.3">
      <c r="A73" s="1" t="s">
        <v>35</v>
      </c>
    </row>
    <row r="74" spans="1:16" x14ac:dyDescent="0.3">
      <c r="A74" t="s">
        <v>36</v>
      </c>
      <c r="I74" s="28">
        <f>I71/12</f>
        <v>87567.846110431026</v>
      </c>
      <c r="L74" s="28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FCF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Awotorebo, Gbolahan M SNEPCO-UPO/G/PSLW</cp:lastModifiedBy>
  <dcterms:created xsi:type="dcterms:W3CDTF">2017-05-02T10:26:09Z</dcterms:created>
  <dcterms:modified xsi:type="dcterms:W3CDTF">2019-01-08T12:15:42Z</dcterms:modified>
</cp:coreProperties>
</file>