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D7D5ED1-025C-41D0-812E-86E9794DF8E7}" xr6:coauthVersionLast="44" xr6:coauthVersionMax="44" xr10:uidLastSave="{00000000-0000-0000-0000-000000000000}"/>
  <bookViews>
    <workbookView xWindow="-110" yWindow="-110" windowWidth="19420" windowHeight="10420" activeTab="2" xr2:uid="{59DE3A87-40E9-4705-9C15-7D30B8018809}"/>
  </bookViews>
  <sheets>
    <sheet name="Debt Vs Payments" sheetId="2" r:id="rId1"/>
    <sheet name="Debt Vs Payments 20200319" sheetId="3" r:id="rId2"/>
    <sheet name="Debt Vs Payments 202004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4" l="1"/>
  <c r="G27" i="4" s="1"/>
  <c r="J13" i="4"/>
  <c r="J14" i="4"/>
  <c r="I14" i="4"/>
  <c r="H9" i="4"/>
  <c r="E24" i="4"/>
  <c r="E29" i="4"/>
  <c r="G20" i="4"/>
  <c r="G29" i="4" s="1"/>
  <c r="H13" i="4"/>
  <c r="H14" i="4" s="1"/>
  <c r="I11" i="4"/>
  <c r="G11" i="4"/>
  <c r="J11" i="4" s="1"/>
  <c r="G10" i="4"/>
  <c r="I9" i="4"/>
  <c r="G9" i="4"/>
  <c r="J9" i="4" s="1"/>
  <c r="G8" i="4"/>
  <c r="J8" i="4" s="1"/>
  <c r="J7" i="4"/>
  <c r="I7" i="4"/>
  <c r="G7" i="4"/>
  <c r="I6" i="4"/>
  <c r="G6" i="4"/>
  <c r="J6" i="4" s="1"/>
  <c r="H5" i="4"/>
  <c r="G5" i="4"/>
  <c r="J4" i="4"/>
  <c r="I4" i="4"/>
  <c r="H4" i="4"/>
  <c r="G4" i="4"/>
  <c r="G13" i="4" s="1"/>
  <c r="G14" i="4" s="1"/>
  <c r="I13" i="4" l="1"/>
  <c r="H5" i="3"/>
  <c r="G4" i="3" l="1"/>
  <c r="H4" i="3"/>
  <c r="G5" i="3" l="1"/>
  <c r="G10" i="3"/>
  <c r="H13" i="3"/>
  <c r="H14" i="3" s="1"/>
  <c r="I11" i="3"/>
  <c r="G11" i="3"/>
  <c r="J11" i="3" s="1"/>
  <c r="I9" i="3"/>
  <c r="G9" i="3"/>
  <c r="J9" i="3" s="1"/>
  <c r="G8" i="3"/>
  <c r="J8" i="3" s="1"/>
  <c r="I7" i="3"/>
  <c r="G7" i="3"/>
  <c r="J7" i="3" s="1"/>
  <c r="G6" i="3"/>
  <c r="I6" i="3" s="1"/>
  <c r="I4" i="3"/>
  <c r="J13" i="2"/>
  <c r="J6" i="2"/>
  <c r="J7" i="2"/>
  <c r="J8" i="2"/>
  <c r="J9" i="2"/>
  <c r="J11" i="2"/>
  <c r="J4" i="2"/>
  <c r="H13" i="2"/>
  <c r="H14" i="2" s="1"/>
  <c r="I11" i="2"/>
  <c r="G11" i="2"/>
  <c r="G10" i="2"/>
  <c r="I9" i="2"/>
  <c r="G9" i="2"/>
  <c r="G8" i="2"/>
  <c r="I7" i="2"/>
  <c r="G7" i="2"/>
  <c r="G6" i="2"/>
  <c r="I6" i="2" s="1"/>
  <c r="G5" i="2"/>
  <c r="G4" i="2"/>
  <c r="G13" i="2" s="1"/>
  <c r="G14" i="2" s="1"/>
  <c r="I13" i="3" l="1"/>
  <c r="I14" i="3" s="1"/>
  <c r="J6" i="3"/>
  <c r="J4" i="3"/>
  <c r="J13" i="3" s="1"/>
  <c r="G13" i="3"/>
  <c r="G14" i="3" s="1"/>
  <c r="I4" i="2"/>
  <c r="I13" i="2" s="1"/>
  <c r="I14" i="2" s="1"/>
</calcChain>
</file>

<file path=xl/sharedStrings.xml><?xml version="1.0" encoding="utf-8"?>
<sst xmlns="http://schemas.openxmlformats.org/spreadsheetml/2006/main" count="61" uniqueCount="22">
  <si>
    <t>East TPI</t>
  </si>
  <si>
    <t>Not Overdue</t>
  </si>
  <si>
    <t>Overdue</t>
  </si>
  <si>
    <t>Grand Total</t>
  </si>
  <si>
    <t>Payments</t>
  </si>
  <si>
    <t>Total E&amp;P Nigeria Limited</t>
  </si>
  <si>
    <t>Niger Delta Petroleum Resources Limited</t>
  </si>
  <si>
    <t>Walter Smith Petroman Oil Ltd.</t>
  </si>
  <si>
    <t>AITEO EASTERN E&amp;P COMPANY LTD</t>
  </si>
  <si>
    <t>NEW CROSS</t>
  </si>
  <si>
    <t>EROTON</t>
  </si>
  <si>
    <t>BELEMA OIL PRODUCING LIMITED</t>
  </si>
  <si>
    <t>MILLENIUM OIL AND GAS</t>
  </si>
  <si>
    <t>Total</t>
  </si>
  <si>
    <t>Dec 31 2019</t>
  </si>
  <si>
    <t>Cash to the Bank</t>
  </si>
  <si>
    <t>Shell Share</t>
  </si>
  <si>
    <t>Invoices</t>
  </si>
  <si>
    <t>Banked</t>
  </si>
  <si>
    <t>Amount to be banked</t>
  </si>
  <si>
    <t>Total Payments</t>
  </si>
  <si>
    <t>Payment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</si>
</sst>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b/>
      <sz val="14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43" fontId="2" fillId="0" borderId="1" xfId="1" applyFont="1" applyBorder="1"/>
    <xf numFmtId="43" fontId="2" fillId="0" borderId="1" xfId="0" applyNumberFormat="1" applyFont="1" applyBorder="1"/>
    <xf numFmtId="0" fontId="3" fillId="0" borderId="2" xfId="0" applyFont="1" applyBorder="1"/>
    <xf numFmtId="0" fontId="2" fillId="0" borderId="2" xfId="0" applyFont="1" applyBorder="1"/>
    <xf numFmtId="43" fontId="3" fillId="0" borderId="2" xfId="0" applyNumberFormat="1" applyFont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2" fillId="3" borderId="0" xfId="1" applyFont="1" applyFill="1"/>
    <xf numFmtId="0" fontId="2" fillId="3" borderId="0" xfId="0" applyFont="1" applyFill="1"/>
    <xf numFmtId="43" fontId="2" fillId="3" borderId="0" xfId="0" applyNumberFormat="1" applyFont="1" applyFill="1"/>
    <xf numFmtId="0" fontId="2" fillId="4" borderId="1" xfId="0" applyFont="1" applyFill="1" applyBorder="1"/>
    <xf numFmtId="43" fontId="2" fillId="4" borderId="1" xfId="1" applyFont="1" applyFill="1" applyBorder="1"/>
    <xf numFmtId="43" fontId="2" fillId="4" borderId="1" xfId="0" applyNumberFormat="1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43" fontId="6" fillId="0" borderId="1" xfId="1" applyFont="1" applyBorder="1"/>
    <xf numFmtId="0" fontId="6" fillId="0" borderId="1" xfId="0" applyFont="1" applyBorder="1"/>
    <xf numFmtId="0" fontId="5" fillId="0" borderId="1" xfId="0" applyFont="1" applyBorder="1"/>
    <xf numFmtId="43" fontId="7" fillId="5" borderId="1" xfId="0" applyNumberFormat="1" applyFont="1" applyFill="1" applyBorder="1"/>
    <xf numFmtId="43" fontId="2" fillId="0" borderId="0" xfId="0" applyNumberFormat="1" applyFont="1"/>
    <xf numFmtId="43" fontId="3" fillId="6" borderId="1" xfId="0" applyNumberFormat="1" applyFont="1" applyFill="1" applyBorder="1"/>
    <xf numFmtId="0" fontId="5" fillId="0" borderId="1" xfId="0" applyFont="1" applyBorder="1" applyAlignment="1">
      <alignment vertical="center"/>
    </xf>
    <xf numFmtId="43" fontId="2" fillId="3" borderId="1" xfId="1" applyFont="1" applyFill="1" applyBorder="1"/>
    <xf numFmtId="0" fontId="2" fillId="7" borderId="1" xfId="0" applyFont="1" applyFill="1" applyBorder="1"/>
    <xf numFmtId="43" fontId="2" fillId="7" borderId="1" xfId="0" applyNumberFormat="1" applyFont="1" applyFill="1" applyBorder="1"/>
    <xf numFmtId="43" fontId="2" fillId="0" borderId="1" xfId="0" applyNumberFormat="1" applyFont="1" applyFill="1" applyBorder="1"/>
    <xf numFmtId="0" fontId="2" fillId="6" borderId="3" xfId="0" applyFont="1" applyFill="1" applyBorder="1"/>
    <xf numFmtId="43" fontId="2" fillId="6" borderId="4" xfId="1" applyFont="1" applyFill="1" applyBorder="1"/>
    <xf numFmtId="43" fontId="2" fillId="6" borderId="5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1D85-B96D-4AF6-ABD0-1140B3122882}">
  <dimension ref="C1:J14"/>
  <sheetViews>
    <sheetView workbookViewId="0">
      <selection activeCell="M6" sqref="M6"/>
    </sheetView>
  </sheetViews>
  <sheetFormatPr defaultColWidth="9.1796875" defaultRowHeight="14.5" x14ac:dyDescent="0.35"/>
  <cols>
    <col min="1" max="3" width="9.1796875" style="1"/>
    <col min="4" max="4" width="46.26953125" style="1" bestFit="1" customWidth="1"/>
    <col min="5" max="5" width="16.26953125" style="1" bestFit="1" customWidth="1"/>
    <col min="6" max="6" width="18.453125" style="1" bestFit="1" customWidth="1"/>
    <col min="7" max="7" width="16.7265625" style="1" bestFit="1" customWidth="1"/>
    <col min="8" max="8" width="22.81640625" style="1" customWidth="1"/>
    <col min="9" max="9" width="20.81640625" style="1" customWidth="1"/>
    <col min="10" max="10" width="17.7265625" style="1" customWidth="1"/>
    <col min="11" max="16384" width="9.1796875" style="1"/>
  </cols>
  <sheetData>
    <row r="1" spans="3:10" x14ac:dyDescent="0.35">
      <c r="H1" s="1">
        <v>-1</v>
      </c>
    </row>
    <row r="2" spans="3:10" x14ac:dyDescent="0.35">
      <c r="D2" s="1" t="s">
        <v>14</v>
      </c>
    </row>
    <row r="3" spans="3:10" x14ac:dyDescent="0.3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15</v>
      </c>
    </row>
    <row r="4" spans="3:10" x14ac:dyDescent="0.35">
      <c r="D4" s="3" t="s">
        <v>5</v>
      </c>
      <c r="E4" s="4">
        <v>2470620.46</v>
      </c>
      <c r="F4" s="4">
        <v>1903680.9600000002</v>
      </c>
      <c r="G4" s="4">
        <f>SUM(E4:F4)</f>
        <v>4374301.42</v>
      </c>
      <c r="H4" s="5">
        <v>7412084.80763466</v>
      </c>
      <c r="I4" s="5">
        <f>G4</f>
        <v>4374301.42</v>
      </c>
      <c r="J4" s="11">
        <f>IF(H4&gt;G4,G4,IF(H4&lt;G4,H4))</f>
        <v>4374301.42</v>
      </c>
    </row>
    <row r="5" spans="3:10" x14ac:dyDescent="0.35">
      <c r="D5" s="3" t="s">
        <v>6</v>
      </c>
      <c r="E5" s="4">
        <v>946790.43</v>
      </c>
      <c r="F5" s="4">
        <v>-1212389.3799999999</v>
      </c>
      <c r="G5" s="4">
        <f t="shared" ref="G5:G11" si="0">SUM(E5:F5)</f>
        <v>-265598.94999999984</v>
      </c>
      <c r="H5" s="5">
        <v>865266.76652565505</v>
      </c>
      <c r="I5" s="5">
        <v>0</v>
      </c>
      <c r="J5" s="11"/>
    </row>
    <row r="6" spans="3:10" x14ac:dyDescent="0.35">
      <c r="D6" s="3" t="s">
        <v>7</v>
      </c>
      <c r="E6" s="4">
        <v>1435768.01</v>
      </c>
      <c r="F6" s="4">
        <v>1282012.7899999998</v>
      </c>
      <c r="G6" s="4">
        <f t="shared" si="0"/>
        <v>2717780.8</v>
      </c>
      <c r="H6" s="5">
        <v>2814188.9470297801</v>
      </c>
      <c r="I6" s="5">
        <f>G6</f>
        <v>2717780.8</v>
      </c>
      <c r="J6" s="11">
        <f t="shared" ref="J6:J11" si="1">IF(H6&gt;G6,G6,IF(H6&lt;G6,H6))</f>
        <v>2717780.8</v>
      </c>
    </row>
    <row r="7" spans="3:10" x14ac:dyDescent="0.35">
      <c r="D7" s="3" t="s">
        <v>8</v>
      </c>
      <c r="E7" s="4">
        <v>3019245.31</v>
      </c>
      <c r="F7" s="4">
        <v>10103562.130000001</v>
      </c>
      <c r="G7" s="4">
        <f t="shared" si="0"/>
        <v>13122807.440000001</v>
      </c>
      <c r="H7" s="5">
        <v>12241135.529999999</v>
      </c>
      <c r="I7" s="5">
        <f>H7</f>
        <v>12241135.529999999</v>
      </c>
      <c r="J7" s="11">
        <f t="shared" si="1"/>
        <v>12241135.529999999</v>
      </c>
    </row>
    <row r="8" spans="3:10" x14ac:dyDescent="0.35">
      <c r="D8" s="3" t="s">
        <v>9</v>
      </c>
      <c r="E8" s="4">
        <v>1494884.8199999998</v>
      </c>
      <c r="F8" s="4">
        <v>659504.20000000112</v>
      </c>
      <c r="G8" s="4">
        <f t="shared" si="0"/>
        <v>2154389.0200000009</v>
      </c>
      <c r="H8" s="5">
        <v>0</v>
      </c>
      <c r="I8" s="5">
        <v>0</v>
      </c>
      <c r="J8" s="11">
        <f t="shared" si="1"/>
        <v>0</v>
      </c>
    </row>
    <row r="9" spans="3:10" x14ac:dyDescent="0.35">
      <c r="D9" s="3" t="s">
        <v>10</v>
      </c>
      <c r="E9" s="4">
        <v>2038675.1800000002</v>
      </c>
      <c r="F9" s="4">
        <v>5437595.7900000028</v>
      </c>
      <c r="G9" s="4">
        <f t="shared" si="0"/>
        <v>7476270.9700000025</v>
      </c>
      <c r="H9" s="5">
        <v>3024626.58</v>
      </c>
      <c r="I9" s="5">
        <f>H9</f>
        <v>3024626.58</v>
      </c>
      <c r="J9" s="11">
        <f t="shared" si="1"/>
        <v>3024626.58</v>
      </c>
    </row>
    <row r="10" spans="3:10" x14ac:dyDescent="0.35">
      <c r="D10" s="3" t="s">
        <v>11</v>
      </c>
      <c r="E10" s="4">
        <v>432714.16999999981</v>
      </c>
      <c r="F10" s="4">
        <v>-735804.86000000057</v>
      </c>
      <c r="G10" s="4">
        <f t="shared" si="0"/>
        <v>-303090.69000000076</v>
      </c>
      <c r="H10" s="5">
        <v>0</v>
      </c>
      <c r="I10" s="5">
        <v>0</v>
      </c>
      <c r="J10" s="11"/>
    </row>
    <row r="11" spans="3:10" x14ac:dyDescent="0.35">
      <c r="D11" s="3" t="s">
        <v>12</v>
      </c>
      <c r="E11" s="4"/>
      <c r="F11" s="4">
        <v>1067191.3</v>
      </c>
      <c r="G11" s="4">
        <f t="shared" si="0"/>
        <v>1067191.3</v>
      </c>
      <c r="H11" s="5">
        <v>198537.5</v>
      </c>
      <c r="I11" s="5">
        <f>H11</f>
        <v>198537.5</v>
      </c>
      <c r="J11" s="11">
        <f t="shared" si="1"/>
        <v>198537.5</v>
      </c>
    </row>
    <row r="12" spans="3:10" x14ac:dyDescent="0.35">
      <c r="D12" s="3"/>
      <c r="E12" s="3"/>
      <c r="F12" s="3"/>
      <c r="G12" s="3"/>
      <c r="H12" s="3"/>
      <c r="I12" s="5"/>
      <c r="J12" s="12"/>
    </row>
    <row r="13" spans="3:10" x14ac:dyDescent="0.35">
      <c r="D13" s="6" t="s">
        <v>13</v>
      </c>
      <c r="E13" s="7"/>
      <c r="F13" s="7"/>
      <c r="G13" s="8">
        <f>SUM(G4:G12)</f>
        <v>30344051.310000002</v>
      </c>
      <c r="H13" s="8">
        <f>SUM(H4:H12)</f>
        <v>26555840.131190091</v>
      </c>
      <c r="I13" s="8">
        <f>SUM(I4:I12)</f>
        <v>22556381.829999998</v>
      </c>
      <c r="J13" s="13">
        <f>SUM(J4:J11)</f>
        <v>22556381.829999998</v>
      </c>
    </row>
    <row r="14" spans="3:10" x14ac:dyDescent="0.35">
      <c r="C14" s="9">
        <v>0.3</v>
      </c>
      <c r="D14" s="9" t="s">
        <v>16</v>
      </c>
      <c r="E14" s="9"/>
      <c r="F14" s="9"/>
      <c r="G14" s="10">
        <f>$C$14*G13</f>
        <v>9103215.3930000011</v>
      </c>
      <c r="H14" s="10">
        <f t="shared" ref="H14:I14" si="2">$C$14*H13</f>
        <v>7966752.039357027</v>
      </c>
      <c r="I14" s="10">
        <f t="shared" si="2"/>
        <v>6766914.5489999996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E99F3-4B7C-4863-A502-1B6CC30B759F}">
  <dimension ref="C1:J14"/>
  <sheetViews>
    <sheetView zoomScale="130" zoomScaleNormal="130" workbookViewId="0">
      <selection activeCell="I14" sqref="I14"/>
    </sheetView>
  </sheetViews>
  <sheetFormatPr defaultColWidth="9.1796875" defaultRowHeight="14.5" x14ac:dyDescent="0.35"/>
  <cols>
    <col min="1" max="3" width="9.1796875" style="1"/>
    <col min="4" max="4" width="46.26953125" style="1" bestFit="1" customWidth="1"/>
    <col min="5" max="5" width="16.26953125" style="1" bestFit="1" customWidth="1"/>
    <col min="6" max="6" width="18.453125" style="1" bestFit="1" customWidth="1"/>
    <col min="7" max="7" width="16.7265625" style="1" bestFit="1" customWidth="1"/>
    <col min="8" max="8" width="22.81640625" style="1" customWidth="1"/>
    <col min="9" max="9" width="20.81640625" style="1" customWidth="1"/>
    <col min="10" max="10" width="17.7265625" style="1" customWidth="1"/>
    <col min="11" max="16384" width="9.1796875" style="1"/>
  </cols>
  <sheetData>
    <row r="1" spans="3:10" x14ac:dyDescent="0.35">
      <c r="H1" s="1">
        <v>-1</v>
      </c>
    </row>
    <row r="2" spans="3:10" x14ac:dyDescent="0.35">
      <c r="D2" s="1" t="s">
        <v>14</v>
      </c>
    </row>
    <row r="3" spans="3:10" x14ac:dyDescent="0.3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15</v>
      </c>
    </row>
    <row r="4" spans="3:10" x14ac:dyDescent="0.35">
      <c r="D4" s="14" t="s">
        <v>5</v>
      </c>
      <c r="E4" s="15">
        <v>2470620.46</v>
      </c>
      <c r="F4" s="15">
        <v>1903680.9600000002</v>
      </c>
      <c r="G4" s="15">
        <f>SUM(E4:F4)</f>
        <v>4374301.42</v>
      </c>
      <c r="H4" s="16">
        <f>7412084.80763466+1258292.34</f>
        <v>8670377.1476346608</v>
      </c>
      <c r="I4" s="16">
        <f>G4</f>
        <v>4374301.42</v>
      </c>
      <c r="J4" s="11">
        <f>IF(H4&gt;G4,G4,IF(H4&lt;G4,H4))</f>
        <v>4374301.42</v>
      </c>
    </row>
    <row r="5" spans="3:10" x14ac:dyDescent="0.35">
      <c r="D5" s="14" t="s">
        <v>6</v>
      </c>
      <c r="E5" s="15">
        <v>946790.43</v>
      </c>
      <c r="F5" s="15">
        <v>-1212389.3799999999</v>
      </c>
      <c r="G5" s="15">
        <f t="shared" ref="G5:G11" si="0">SUM(E5:F5)</f>
        <v>-265598.94999999984</v>
      </c>
      <c r="H5" s="16">
        <f>865266.766525655+198630.38</f>
        <v>1063897.1465256549</v>
      </c>
      <c r="I5" s="16">
        <v>0</v>
      </c>
      <c r="J5" s="11"/>
    </row>
    <row r="6" spans="3:10" x14ac:dyDescent="0.35">
      <c r="D6" s="14" t="s">
        <v>7</v>
      </c>
      <c r="E6" s="15">
        <v>1435768.01</v>
      </c>
      <c r="F6" s="15">
        <v>1282012.7899999998</v>
      </c>
      <c r="G6" s="15">
        <f t="shared" si="0"/>
        <v>2717780.8</v>
      </c>
      <c r="H6" s="16">
        <v>2814188.9470297801</v>
      </c>
      <c r="I6" s="16">
        <f>G6</f>
        <v>2717780.8</v>
      </c>
      <c r="J6" s="11">
        <f t="shared" ref="J6:J11" si="1">IF(H6&gt;G6,G6,IF(H6&lt;G6,H6))</f>
        <v>2717780.8</v>
      </c>
    </row>
    <row r="7" spans="3:10" x14ac:dyDescent="0.35">
      <c r="D7" s="3" t="s">
        <v>8</v>
      </c>
      <c r="E7" s="4">
        <v>3019245.31</v>
      </c>
      <c r="F7" s="4">
        <v>10103562.130000001</v>
      </c>
      <c r="G7" s="4">
        <f t="shared" si="0"/>
        <v>13122807.440000001</v>
      </c>
      <c r="H7" s="5">
        <v>12241135.529999999</v>
      </c>
      <c r="I7" s="5">
        <f>H7</f>
        <v>12241135.529999999</v>
      </c>
      <c r="J7" s="11">
        <f t="shared" si="1"/>
        <v>12241135.529999999</v>
      </c>
    </row>
    <row r="8" spans="3:10" x14ac:dyDescent="0.35">
      <c r="D8" s="3" t="s">
        <v>9</v>
      </c>
      <c r="E8" s="4">
        <v>1494884.8199999998</v>
      </c>
      <c r="F8" s="4">
        <v>659504.20000000112</v>
      </c>
      <c r="G8" s="4">
        <f t="shared" si="0"/>
        <v>2154389.0200000009</v>
      </c>
      <c r="H8" s="5">
        <v>0</v>
      </c>
      <c r="I8" s="5">
        <v>0</v>
      </c>
      <c r="J8" s="11">
        <f t="shared" si="1"/>
        <v>0</v>
      </c>
    </row>
    <row r="9" spans="3:10" x14ac:dyDescent="0.35">
      <c r="D9" s="3" t="s">
        <v>10</v>
      </c>
      <c r="E9" s="4">
        <v>2038675.1800000002</v>
      </c>
      <c r="F9" s="4">
        <v>5437595.7900000028</v>
      </c>
      <c r="G9" s="4">
        <f t="shared" si="0"/>
        <v>7476270.9700000025</v>
      </c>
      <c r="H9" s="5">
        <v>3024626.58</v>
      </c>
      <c r="I9" s="5">
        <f>H9</f>
        <v>3024626.58</v>
      </c>
      <c r="J9" s="11">
        <f t="shared" si="1"/>
        <v>3024626.58</v>
      </c>
    </row>
    <row r="10" spans="3:10" x14ac:dyDescent="0.35">
      <c r="D10" s="14" t="s">
        <v>11</v>
      </c>
      <c r="E10" s="15">
        <v>432714.16999999981</v>
      </c>
      <c r="F10" s="15">
        <v>-735804.86000000057</v>
      </c>
      <c r="G10" s="15">
        <f t="shared" si="0"/>
        <v>-303090.69000000076</v>
      </c>
      <c r="H10" s="16">
        <v>0</v>
      </c>
      <c r="I10" s="16">
        <v>0</v>
      </c>
      <c r="J10" s="11"/>
    </row>
    <row r="11" spans="3:10" x14ac:dyDescent="0.35">
      <c r="D11" s="3" t="s">
        <v>12</v>
      </c>
      <c r="E11" s="4"/>
      <c r="F11" s="4">
        <v>1067191.3</v>
      </c>
      <c r="G11" s="4">
        <f t="shared" si="0"/>
        <v>1067191.3</v>
      </c>
      <c r="H11" s="5">
        <v>198537.5</v>
      </c>
      <c r="I11" s="5">
        <f>H11</f>
        <v>198537.5</v>
      </c>
      <c r="J11" s="11">
        <f t="shared" si="1"/>
        <v>198537.5</v>
      </c>
    </row>
    <row r="12" spans="3:10" x14ac:dyDescent="0.35">
      <c r="D12" s="3"/>
      <c r="E12" s="3"/>
      <c r="F12" s="3"/>
      <c r="G12" s="3"/>
      <c r="H12" s="3"/>
      <c r="I12" s="5"/>
      <c r="J12" s="12"/>
    </row>
    <row r="13" spans="3:10" x14ac:dyDescent="0.35">
      <c r="D13" s="6" t="s">
        <v>13</v>
      </c>
      <c r="E13" s="7"/>
      <c r="F13" s="7"/>
      <c r="G13" s="8">
        <f>SUM(G4:G12)</f>
        <v>30344051.310000002</v>
      </c>
      <c r="H13" s="8">
        <f>SUM(H4:H12)</f>
        <v>28012762.851190098</v>
      </c>
      <c r="I13" s="8">
        <f>SUM(I4:I12)</f>
        <v>22556381.829999998</v>
      </c>
      <c r="J13" s="13">
        <f>SUM(J4:J11)</f>
        <v>22556381.829999998</v>
      </c>
    </row>
    <row r="14" spans="3:10" x14ac:dyDescent="0.35">
      <c r="C14" s="9">
        <v>0.3</v>
      </c>
      <c r="D14" s="9" t="s">
        <v>16</v>
      </c>
      <c r="E14" s="9"/>
      <c r="F14" s="9"/>
      <c r="G14" s="10">
        <f>$C$14*G13</f>
        <v>9103215.3930000011</v>
      </c>
      <c r="H14" s="10">
        <f t="shared" ref="H14:I14" si="2">$C$14*H13</f>
        <v>8403828.8553570285</v>
      </c>
      <c r="I14" s="10">
        <f t="shared" si="2"/>
        <v>6766914.5489999996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C4E5-EB90-4990-838E-3D687B33426B}">
  <dimension ref="C1:J33"/>
  <sheetViews>
    <sheetView tabSelected="1" topLeftCell="F1" zoomScale="130" zoomScaleNormal="130" workbookViewId="0">
      <selection activeCell="L15" sqref="L15"/>
    </sheetView>
  </sheetViews>
  <sheetFormatPr defaultColWidth="9.1796875" defaultRowHeight="14.5" x14ac:dyDescent="0.35"/>
  <cols>
    <col min="1" max="3" width="9.1796875" style="1"/>
    <col min="4" max="4" width="46.26953125" style="1" bestFit="1" customWidth="1"/>
    <col min="5" max="5" width="17.26953125" style="1" bestFit="1" customWidth="1"/>
    <col min="6" max="6" width="18.453125" style="1" bestFit="1" customWidth="1"/>
    <col min="7" max="7" width="16.7265625" style="1" bestFit="1" customWidth="1"/>
    <col min="8" max="8" width="22.81640625" style="1" customWidth="1"/>
    <col min="9" max="9" width="20.81640625" style="1" hidden="1" customWidth="1"/>
    <col min="10" max="10" width="17.7265625" style="1" customWidth="1"/>
    <col min="11" max="16384" width="9.1796875" style="1"/>
  </cols>
  <sheetData>
    <row r="1" spans="3:10" x14ac:dyDescent="0.35">
      <c r="H1" s="1">
        <v>-1</v>
      </c>
    </row>
    <row r="2" spans="3:10" x14ac:dyDescent="0.35">
      <c r="D2" s="1" t="s">
        <v>14</v>
      </c>
    </row>
    <row r="3" spans="3:10" x14ac:dyDescent="0.35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J3" s="2" t="s">
        <v>15</v>
      </c>
    </row>
    <row r="4" spans="3:10" x14ac:dyDescent="0.35">
      <c r="D4" s="14" t="s">
        <v>5</v>
      </c>
      <c r="E4" s="15">
        <v>2470620.46</v>
      </c>
      <c r="F4" s="15">
        <v>1903680.9600000002</v>
      </c>
      <c r="G4" s="15">
        <f>SUM(E4:F4)</f>
        <v>4374301.42</v>
      </c>
      <c r="H4" s="16">
        <f>7412084.80763466+1258292.34</f>
        <v>8670377.1476346608</v>
      </c>
      <c r="I4" s="16">
        <f>G4</f>
        <v>4374301.42</v>
      </c>
      <c r="J4" s="11">
        <f>IF(H4&gt;G4,G4,IF(H4&lt;G4,H4))</f>
        <v>4374301.42</v>
      </c>
    </row>
    <row r="5" spans="3:10" x14ac:dyDescent="0.35">
      <c r="D5" s="14" t="s">
        <v>6</v>
      </c>
      <c r="E5" s="15">
        <v>946790.43</v>
      </c>
      <c r="F5" s="15">
        <v>-1212389.3799999999</v>
      </c>
      <c r="G5" s="15">
        <f t="shared" ref="G5:G11" si="0">SUM(E5:F5)</f>
        <v>-265598.94999999984</v>
      </c>
      <c r="H5" s="16">
        <f>865266.766525655+198630.38</f>
        <v>1063897.1465256549</v>
      </c>
      <c r="I5" s="16">
        <v>0</v>
      </c>
      <c r="J5" s="11"/>
    </row>
    <row r="6" spans="3:10" x14ac:dyDescent="0.35">
      <c r="D6" s="14" t="s">
        <v>7</v>
      </c>
      <c r="E6" s="15">
        <v>1435768.01</v>
      </c>
      <c r="F6" s="15">
        <v>1282012.7899999998</v>
      </c>
      <c r="G6" s="15">
        <f t="shared" si="0"/>
        <v>2717780.8</v>
      </c>
      <c r="H6" s="16">
        <v>2814188.9470297801</v>
      </c>
      <c r="I6" s="16">
        <f>G6</f>
        <v>2717780.8</v>
      </c>
      <c r="J6" s="11">
        <f t="shared" ref="J6:J11" si="1">IF(H6&gt;G6,G6,IF(H6&lt;G6,H6))</f>
        <v>2717780.8</v>
      </c>
    </row>
    <row r="7" spans="3:10" x14ac:dyDescent="0.35">
      <c r="D7" s="3" t="s">
        <v>8</v>
      </c>
      <c r="E7" s="4">
        <v>3019245.31</v>
      </c>
      <c r="F7" s="4">
        <v>10103562.130000001</v>
      </c>
      <c r="G7" s="4">
        <f t="shared" si="0"/>
        <v>13122807.440000001</v>
      </c>
      <c r="H7" s="5">
        <v>12241135.529999999</v>
      </c>
      <c r="I7" s="5">
        <f>H7</f>
        <v>12241135.529999999</v>
      </c>
      <c r="J7" s="11">
        <f t="shared" si="1"/>
        <v>12241135.529999999</v>
      </c>
    </row>
    <row r="8" spans="3:10" x14ac:dyDescent="0.35">
      <c r="D8" s="3" t="s">
        <v>9</v>
      </c>
      <c r="E8" s="4">
        <v>1494884.8199999998</v>
      </c>
      <c r="F8" s="4">
        <v>659504.20000000112</v>
      </c>
      <c r="G8" s="4">
        <f t="shared" si="0"/>
        <v>2154389.0200000009</v>
      </c>
      <c r="H8" s="5">
        <v>0</v>
      </c>
      <c r="I8" s="5">
        <v>0</v>
      </c>
      <c r="J8" s="11">
        <f t="shared" si="1"/>
        <v>0</v>
      </c>
    </row>
    <row r="9" spans="3:10" x14ac:dyDescent="0.35">
      <c r="D9" s="3" t="s">
        <v>10</v>
      </c>
      <c r="E9" s="4">
        <v>2038675.1800000002</v>
      </c>
      <c r="F9" s="4">
        <v>5437595.7900000028</v>
      </c>
      <c r="G9" s="4">
        <f t="shared" si="0"/>
        <v>7476270.9700000025</v>
      </c>
      <c r="H9" s="5">
        <f>E16+E17+3024626.58</f>
        <v>10904389.412321661</v>
      </c>
      <c r="I9" s="5">
        <f>H9</f>
        <v>10904389.412321661</v>
      </c>
      <c r="J9" s="11">
        <f t="shared" si="1"/>
        <v>7476270.9700000025</v>
      </c>
    </row>
    <row r="10" spans="3:10" x14ac:dyDescent="0.35">
      <c r="D10" s="14" t="s">
        <v>11</v>
      </c>
      <c r="E10" s="15">
        <v>432714.16999999981</v>
      </c>
      <c r="F10" s="15">
        <v>-735804.86000000057</v>
      </c>
      <c r="G10" s="15">
        <f t="shared" si="0"/>
        <v>-303090.69000000076</v>
      </c>
      <c r="H10" s="16">
        <v>0</v>
      </c>
      <c r="I10" s="16">
        <v>0</v>
      </c>
      <c r="J10" s="11"/>
    </row>
    <row r="11" spans="3:10" x14ac:dyDescent="0.35">
      <c r="D11" s="3" t="s">
        <v>12</v>
      </c>
      <c r="E11" s="4"/>
      <c r="F11" s="4">
        <v>1067191.3</v>
      </c>
      <c r="G11" s="4">
        <f t="shared" si="0"/>
        <v>1067191.3</v>
      </c>
      <c r="H11" s="5">
        <v>198537.5</v>
      </c>
      <c r="I11" s="5">
        <f>H11</f>
        <v>198537.5</v>
      </c>
      <c r="J11" s="11">
        <f t="shared" si="1"/>
        <v>198537.5</v>
      </c>
    </row>
    <row r="12" spans="3:10" x14ac:dyDescent="0.35">
      <c r="D12" s="3"/>
      <c r="E12" s="3"/>
      <c r="F12" s="3"/>
      <c r="G12" s="3"/>
      <c r="H12" s="3"/>
      <c r="I12" s="5"/>
      <c r="J12" s="12"/>
    </row>
    <row r="13" spans="3:10" x14ac:dyDescent="0.35">
      <c r="D13" s="6" t="s">
        <v>13</v>
      </c>
      <c r="E13" s="7"/>
      <c r="F13" s="7"/>
      <c r="G13" s="8">
        <f>SUM(G4:G12)</f>
        <v>30344051.310000002</v>
      </c>
      <c r="H13" s="8">
        <f>SUM(H4:H12)</f>
        <v>35892525.683511756</v>
      </c>
      <c r="I13" s="8">
        <f>SUM(I4:I12)</f>
        <v>30436144.662321661</v>
      </c>
      <c r="J13" s="13">
        <f>J4+J6+J7+J9+J11</f>
        <v>27008026.220000003</v>
      </c>
    </row>
    <row r="14" spans="3:10" x14ac:dyDescent="0.35">
      <c r="C14" s="28">
        <v>0.3</v>
      </c>
      <c r="D14" s="28" t="s">
        <v>16</v>
      </c>
      <c r="E14" s="28"/>
      <c r="F14" s="28"/>
      <c r="G14" s="29">
        <f>$C$14*G13</f>
        <v>9103215.3930000011</v>
      </c>
      <c r="H14" s="29">
        <f t="shared" ref="H14" si="2">$C$14*H13</f>
        <v>10767757.705053527</v>
      </c>
      <c r="I14" s="29">
        <f>$C$14*I13</f>
        <v>9130843.3986964971</v>
      </c>
      <c r="J14" s="25">
        <f>J13*C14</f>
        <v>8102407.8660000004</v>
      </c>
    </row>
    <row r="16" spans="3:10" x14ac:dyDescent="0.35">
      <c r="E16" s="1">
        <v>499975</v>
      </c>
      <c r="J16" s="24"/>
    </row>
    <row r="17" spans="4:10" x14ac:dyDescent="0.35">
      <c r="E17" s="1">
        <v>7379787.8323216597</v>
      </c>
      <c r="J17" s="24"/>
    </row>
    <row r="18" spans="4:10" ht="15" thickBot="1" x14ac:dyDescent="0.4"/>
    <row r="19" spans="4:10" ht="16" thickBot="1" x14ac:dyDescent="0.4">
      <c r="D19" s="17" t="s">
        <v>17</v>
      </c>
      <c r="E19" s="18" t="s">
        <v>1</v>
      </c>
      <c r="F19" s="18" t="s">
        <v>2</v>
      </c>
      <c r="G19" s="19" t="s">
        <v>3</v>
      </c>
    </row>
    <row r="20" spans="4:10" ht="15" thickBot="1" x14ac:dyDescent="0.4">
      <c r="D20" s="31" t="s">
        <v>10</v>
      </c>
      <c r="E20" s="32">
        <v>2038675.1800000002</v>
      </c>
      <c r="F20" s="32">
        <v>5437595.7900000028</v>
      </c>
      <c r="G20" s="33">
        <f t="shared" ref="G20" si="3">SUM(E20:F20)</f>
        <v>7476270.9700000025</v>
      </c>
    </row>
    <row r="23" spans="4:10" x14ac:dyDescent="0.35">
      <c r="D23" s="26" t="s">
        <v>21</v>
      </c>
      <c r="E23" s="21" t="s">
        <v>18</v>
      </c>
      <c r="F23" s="3" t="s">
        <v>19</v>
      </c>
      <c r="G23" s="3" t="s">
        <v>16</v>
      </c>
    </row>
    <row r="24" spans="4:10" x14ac:dyDescent="0.35">
      <c r="D24" s="20">
        <v>-3024626.58</v>
      </c>
      <c r="E24" s="24">
        <f>D24</f>
        <v>-3024626.58</v>
      </c>
      <c r="F24" s="5"/>
      <c r="G24" s="3"/>
    </row>
    <row r="25" spans="4:10" x14ac:dyDescent="0.35">
      <c r="D25" s="20">
        <v>-499975</v>
      </c>
      <c r="E25" s="21"/>
      <c r="F25" s="3"/>
      <c r="G25" s="3"/>
    </row>
    <row r="26" spans="4:10" x14ac:dyDescent="0.35">
      <c r="D26" s="20">
        <v>-7379787.8323216597</v>
      </c>
      <c r="E26" s="21"/>
      <c r="F26" s="3"/>
      <c r="G26" s="3"/>
    </row>
    <row r="27" spans="4:10" x14ac:dyDescent="0.35">
      <c r="D27" s="3"/>
      <c r="E27" s="3"/>
      <c r="F27" s="25">
        <f>G20+E24</f>
        <v>4451644.3900000025</v>
      </c>
      <c r="G27" s="27">
        <f>F27*C14</f>
        <v>1335493.3170000007</v>
      </c>
    </row>
    <row r="28" spans="4:10" x14ac:dyDescent="0.35">
      <c r="E28" s="24"/>
    </row>
    <row r="29" spans="4:10" ht="18" x14ac:dyDescent="0.4">
      <c r="D29" s="22" t="s">
        <v>20</v>
      </c>
      <c r="E29" s="23">
        <f>+D25+D26+D24</f>
        <v>-10904389.412321661</v>
      </c>
      <c r="F29" s="21"/>
      <c r="G29" s="30">
        <f>F24+D25+D26</f>
        <v>-7879762.8323216597</v>
      </c>
    </row>
    <row r="33" spans="5:7" x14ac:dyDescent="0.35">
      <c r="E33" s="24"/>
      <c r="G33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Debt Vs Payments</vt:lpstr>
      <vt:lpstr>Debt Vs Payments 20200319</vt:lpstr>
      <vt:lpstr>Debt Vs Payments 20200423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SPDC</dc:creator>
  <cp:lastModifiedBy>SPDC</cp:lastModifiedBy>
  <dcterms:created xsi:type="dcterms:W3CDTF">2020-03-05T10:24:24Z</dcterms:created>
  <dcterms:modified xsi:type="dcterms:W3CDTF">2020-04-23T15:31:18Z</dcterms:modified>
</cp:coreProperties>
</file>