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056EB6B7-1289-4F54-8C70-59F1C0CC6ACB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4" r:id="rId12"/>
    <pivotCache cacheId="5" r:id="rId13"/>
    <pivotCache cacheId="6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1" i="1" l="1"/>
  <c r="AB31" i="1"/>
  <c r="AB8" i="1"/>
  <c r="Y31" i="1"/>
  <c r="Z9" i="1" l="1"/>
  <c r="Z31" i="1" s="1"/>
  <c r="X27" i="1"/>
  <c r="X26" i="1"/>
  <c r="X25" i="1"/>
  <c r="X24" i="1"/>
  <c r="X23" i="1"/>
  <c r="X22" i="1"/>
  <c r="X21" i="1"/>
  <c r="W31" i="1"/>
  <c r="V26" i="1"/>
  <c r="V25" i="1"/>
  <c r="V23" i="1"/>
  <c r="V22" i="1"/>
  <c r="V21" i="1"/>
  <c r="U27" i="1"/>
  <c r="V27" i="1" s="1"/>
  <c r="U20" i="1"/>
  <c r="U24" i="1"/>
  <c r="V24" i="1" s="1"/>
  <c r="S29" i="1"/>
  <c r="T29" i="1" s="1"/>
  <c r="S26" i="1"/>
  <c r="T26" i="1" s="1"/>
  <c r="U31" i="1" l="1"/>
  <c r="S31" i="1"/>
  <c r="V20" i="1"/>
  <c r="V31" i="1"/>
  <c r="X20" i="1"/>
  <c r="X31" i="1" s="1"/>
  <c r="T31" i="1"/>
  <c r="R30" i="1"/>
  <c r="R29" i="1"/>
  <c r="R28" i="1"/>
  <c r="R27" i="1"/>
  <c r="R26" i="1"/>
  <c r="R24" i="1"/>
  <c r="R22" i="1"/>
  <c r="R20" i="1"/>
  <c r="Q25" i="1"/>
  <c r="R25" i="1" s="1"/>
  <c r="Q23" i="1"/>
  <c r="R23" i="1" s="1"/>
  <c r="Q21" i="1"/>
  <c r="J29" i="1"/>
  <c r="J26" i="1"/>
  <c r="J23" i="1"/>
  <c r="J19" i="1"/>
  <c r="K15" i="1"/>
  <c r="Q31" i="1" l="1"/>
  <c r="R21" i="1"/>
  <c r="R31" i="1" s="1"/>
  <c r="O31" i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P31" i="1" l="1"/>
  <c r="M15" i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<sst xmlns="http://schemas.openxmlformats.org/spreadsheetml/2006/main" count="643" uniqueCount="208">
  <si>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</si>
  <si>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</si>
  <si>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</si>
  <si>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</si>
  <si>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</si>
  <si>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</si>
  <si>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</si>
  <si>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</si>
  <si>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</si>
  <si>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</si>
  <si>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</si>
  <si>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</si>
  <si>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</si>
  <si>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</si>
  <si>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</si>
  <si>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</si>
  <si>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</si>
  <si>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</si>
  <si>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</si>
  <si>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</si>
  <si>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</si>
  <si>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</si>
  <si>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</si>
  <si>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</si>
  <si>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</si>
  <si>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</si>
  <si>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</si>
  <si>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</si>
  <si>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</si>
  <si>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</si>
  <si>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</si>
  <si>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</si>
  <si>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</si>
  <si>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</si>
  <si>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</si>
  <si>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</si>
  <si>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</si>
  <si>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</si>
  <si>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</si>
  <si>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</si>
  <si>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</si>
  <si>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</si>
  <si>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</si>
  <si>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</si>
  <si>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</si>
  <si>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</si>
  <si>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</si>
  <si>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</si>
  <si>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</si>
  <si>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</si>
  <si>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</si>
  <si>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</si>
  <si>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</si>
  <si>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</si>
  <si>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</si>
  <si>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</si>
  <si>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</si>
  <si>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</si>
  <si>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</si>
  <si>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</si>
  <si>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</si>
  <si>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</si>
  <si>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</si>
  <si>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</si>
  <si>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</si>
  <si>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</si>
  <si>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</si>
  <si>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</si>
  <si>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</si>
  <si>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</si>
  <si>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</si>
  <si>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</si>
  <si>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</si>
  <si>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</si>
  <si>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</si>
  <si>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</si>
  <si>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</si>
  <si>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</si>
  <si>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</si>
  <si>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</si>
  <si>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</si>
  <si>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</si>
  <si>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</si>
  <si>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</si>
  <si>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</si>
  <si>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</si>
  <si>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</si>
  <si>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</si>
  <si>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</si>
  <si>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</si>
  <si>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</si>
  <si>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</si>
  <si>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</si>
  <si>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</si>
  <si>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</si>
  <si>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</si>
  <si>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</si>
  <si>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</si>
  <si>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</si>
  <si>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</si>
  <si>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</si>
  <si>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</si>
  <si>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</si>
  <si>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</si>
  <si>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</si>
  <si>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</si>
  <si>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</si>
  <si>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</si>
  <si>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</si>
  <si>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</si>
  <si>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</si>
  <si>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</si>
  <si>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</si>
  <si>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</si>
  <si>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</si>
  <si>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</si>
  <si>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</si>
  <si>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</si>
  <si>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</si>
  <si>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</si>
  <si>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</si>
  <si>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</si>
  <si>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</si>
  <si>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</si>
  <si>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</si>
  <si>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</si>
  <si>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</si>
  <si>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</si>
  <si>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</si>
  <si>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</si>
  <si>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</si>
  <si>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</si>
  <si>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</si>
  <si>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</si>
  <si>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</si>
  <si>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</si>
  <si>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</si>
  <si>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</si>
  <si>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</si>
  <si>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</si>
  <si>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</si>
  <si>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</si>
  <si>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</si>
  <si>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</si>
  <si>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</si>
  <si>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</si>
  <si>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</si>
  <si>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</si>
  <si>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</si>
  <si>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</si>
  <si>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</si>
  <si>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</si>
  <si>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</si>
  <si>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</si>
  <si>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</si>
  <si>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</si>
  <si>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</si>
  <si>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</si>
  <si>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</si>
  <si>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</si>
  <si>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</si>
  <si>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</si>
  <si>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</si>
  <si>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</si>
  <si>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</si>
  <si>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</si>
  <si>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</si>
  <si>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</si>
  <si>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</si>
  <si>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</si>
  <si>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</si>
  <si>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</si>
  <si>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</si>
  <si>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</si>
  <si>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</si>
  <si>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</si>
  <si>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</si>
  <si>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</si>
  <si>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</si>
  <si>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</si>
  <si>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</si>
  <si>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</si>
  <si>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</si>
  <si>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</si>
  <si>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</si>
  <si>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</si>
  <si>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</si>
  <si>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</si>
  <si>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</si>
  <si>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</si>
  <si>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</si>
  <si>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</si>
  <si>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</si>
  <si>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</si>
  <si>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100% value of receipts as at 15 FEB 2023 FUS$</t>
  </si>
  <si>
    <t>SS value of receipts as at 15 FEB 2023 FUS$</t>
  </si>
  <si>
    <t xml:space="preserve"> 100% value of receipts as at 02 MAR 2023 FUS$ </t>
  </si>
  <si>
    <t xml:space="preserve"> SS value of receipts as at 02 MAR 2023 FUS$ </t>
  </si>
  <si>
    <t xml:space="preserve"> 100% value of receipts as at 09 MAR 2023 FUS$ </t>
  </si>
  <si>
    <t xml:space="preserve"> SS value of receipts as at 09 MAR 2023 FUS$ </t>
  </si>
  <si>
    <t>MATCHING OF 31.12.2022 OVERDUE INVOICES TO RECEIPTS FOR CRUDE HANDLING EAST $ WEST 09/03/2023</t>
  </si>
  <si>
    <t xml:space="preserve"> 100% value of receipts as at 30 MAR 2023 FUS$ </t>
  </si>
  <si>
    <t xml:space="preserve"> SS value of receipts as at 30 MAR 2023 FUS$ </t>
  </si>
  <si>
    <t xml:space="preserve"> 100% value of receipts as at 27th APRIL 2023 FUS$ </t>
  </si>
  <si>
    <t xml:space="preserve"> SS value of receipts as at 27th APRIL 2023 FUS$  </t>
  </si>
  <si>
    <t xml:space="preserve">Payment net off  of Aiteo OML29 CHA Receivables against SPDC OML23 &amp; OML25 CHA Payables
i.e. (AITEO OML 29 (June 2021 to February 2022 Invoice) vs SPDC OML23 &amp; OML25 Total (April 2021 to July 2022 Invoice)
</t>
  </si>
  <si>
    <t xml:space="preserve"> 100% value of receipts as at 4th  May 2023 FUS$ </t>
  </si>
  <si>
    <t xml:space="preserve"> SS value of receipts as at 4th May 2023 FUS$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</si>
</sst>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168</v>
      </c>
      <c r="G4" s="76">
        <f>'[4]NDPR-Ogbelle'!L26</f>
        <v>0</v>
      </c>
    </row>
    <row r="5" spans="6:7" ht="19.5" x14ac:dyDescent="0.25">
      <c r="F5" s="77" t="s">
        <v>169</v>
      </c>
      <c r="G5" s="78">
        <f>'[4]NEPL- OML 98'!L26</f>
        <v>95600.64849477855</v>
      </c>
    </row>
    <row r="6" spans="6:7" ht="19.5" x14ac:dyDescent="0.25">
      <c r="F6" s="77" t="s">
        <v>170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171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172</v>
      </c>
      <c r="G11" s="78">
        <f>'[4]NEPL OML 26'!L26</f>
        <v>593527.07216281979</v>
      </c>
    </row>
    <row r="12" spans="6:7" ht="19.5" x14ac:dyDescent="0.25">
      <c r="F12" s="77" t="s">
        <v>173</v>
      </c>
      <c r="G12" s="78">
        <f>'[4]NEPL OML 42 (Batan)'!L27</f>
        <v>222150.27893304636</v>
      </c>
    </row>
    <row r="13" spans="6:7" ht="19.5" x14ac:dyDescent="0.25">
      <c r="F13" s="77" t="s">
        <v>174</v>
      </c>
      <c r="G13" s="78">
        <f>'[4]NEPL OML 40'!L26</f>
        <v>3607243.4019461675</v>
      </c>
    </row>
    <row r="14" spans="6:7" ht="19.5" x14ac:dyDescent="0.25">
      <c r="F14" s="77" t="s">
        <v>175</v>
      </c>
      <c r="G14" s="78">
        <f>'[4]NEPL OML 30'!L26</f>
        <v>7410349.3138507102</v>
      </c>
    </row>
    <row r="15" spans="6:7" ht="19.5" x14ac:dyDescent="0.25">
      <c r="F15" s="77" t="s">
        <v>176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177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178</v>
      </c>
      <c r="G19" s="78">
        <f>'[4]Newcross OML24'!L26</f>
        <v>0</v>
      </c>
    </row>
    <row r="20" spans="6:7" ht="19.5" x14ac:dyDescent="0.25">
      <c r="F20" s="77" t="s">
        <v>179</v>
      </c>
      <c r="G20" s="78">
        <f>'[4]Aiteo 29'!L26</f>
        <v>0</v>
      </c>
    </row>
    <row r="21" spans="6:7" ht="19.5" x14ac:dyDescent="0.25">
      <c r="F21" s="77" t="s">
        <v>180</v>
      </c>
      <c r="G21" s="78">
        <f>'[4]Eroton 18'!L26</f>
        <v>0</v>
      </c>
    </row>
    <row r="22" spans="6:7" ht="19.5" x14ac:dyDescent="0.25">
      <c r="F22" s="77" t="s">
        <v>181</v>
      </c>
      <c r="G22" s="78">
        <f>'[4]NEPL ABURA'!L26</f>
        <v>431258.40900989098</v>
      </c>
    </row>
    <row r="23" spans="6:7" ht="19.5" x14ac:dyDescent="0.25">
      <c r="F23" s="77" t="s">
        <v>182</v>
      </c>
      <c r="G23" s="78">
        <f>[4]EXCEL!L27</f>
        <v>388856.4969872504</v>
      </c>
    </row>
    <row r="24" spans="6:7" ht="19.5" x14ac:dyDescent="0.25">
      <c r="F24" s="77" t="s">
        <v>183</v>
      </c>
      <c r="G24" s="78">
        <f>'[4]Millenium OML11(Oza)'!L27</f>
        <v>0</v>
      </c>
    </row>
    <row r="25" spans="6:7" ht="19.5" x14ac:dyDescent="0.25">
      <c r="F25" s="77" t="s">
        <v>184</v>
      </c>
      <c r="G25" s="78">
        <f>[4]HHOGL!L27</f>
        <v>0</v>
      </c>
    </row>
    <row r="26" spans="6:7" ht="19.5" x14ac:dyDescent="0.25">
      <c r="F26" s="122" t="s">
        <v>185</v>
      </c>
      <c r="G26" s="123">
        <f>'[4]NEPL OML 11'!L27</f>
        <v>0</v>
      </c>
    </row>
    <row r="27" spans="6:7" ht="20.25" thickBot="1" x14ac:dyDescent="0.3">
      <c r="F27" s="124" t="s">
        <v>186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158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159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160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161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162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163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164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165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166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1:AC33"/>
  <sheetViews>
    <sheetView tabSelected="1" topLeftCell="H1" workbookViewId="0">
      <pane xSplit="1" ySplit="3" topLeftCell="U23" activePane="bottomRight" state="frozen"/>
      <selection activeCell="H1" sqref="H1"/>
      <selection pane="topRight" activeCell="I1" sqref="I1"/>
      <selection pane="bottomLeft" activeCell="H4" sqref="H4"/>
      <selection pane="bottomRight" activeCell="AB31" sqref="AB31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customWidth="1"/>
    <col min="10" max="11" width="16.28515625" style="101" customWidth="1"/>
    <col min="12" max="14" width="14.5703125" style="101" customWidth="1"/>
    <col min="15" max="15" width="14.7109375" style="96" customWidth="1"/>
    <col min="16" max="19" width="13.5703125" style="96" customWidth="1"/>
    <col min="20" max="28" width="14.85546875" style="96" customWidth="1"/>
    <col min="29" max="29" width="54.140625" style="101" customWidth="1"/>
  </cols>
  <sheetData>
    <row r="1" spans="1:29" x14ac:dyDescent="0.25">
      <c r="Z1" s="96">
        <v>6858671.8943298515</v>
      </c>
    </row>
    <row r="2" spans="1:29" ht="30" x14ac:dyDescent="0.25">
      <c r="A2" t="s">
        <v>18</v>
      </c>
      <c r="F2" s="7"/>
      <c r="G2" s="7"/>
      <c r="H2" s="95" t="s">
        <v>200</v>
      </c>
      <c r="I2" s="100"/>
      <c r="J2" s="100"/>
      <c r="K2" s="100"/>
    </row>
    <row r="3" spans="1:29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187</v>
      </c>
      <c r="K3" s="102" t="s">
        <v>188</v>
      </c>
      <c r="L3" s="102" t="s">
        <v>189</v>
      </c>
      <c r="M3" s="102" t="s">
        <v>190</v>
      </c>
      <c r="N3" s="102" t="s">
        <v>191</v>
      </c>
      <c r="O3" s="97" t="s">
        <v>192</v>
      </c>
      <c r="P3" s="97" t="s">
        <v>193</v>
      </c>
      <c r="Q3" s="97" t="s">
        <v>194</v>
      </c>
      <c r="R3" s="97" t="s">
        <v>195</v>
      </c>
      <c r="S3" s="97" t="s">
        <v>196</v>
      </c>
      <c r="T3" s="97" t="s">
        <v>197</v>
      </c>
      <c r="U3" s="97" t="s">
        <v>198</v>
      </c>
      <c r="V3" s="97" t="s">
        <v>199</v>
      </c>
      <c r="W3" s="97" t="s">
        <v>201</v>
      </c>
      <c r="X3" s="97" t="s">
        <v>202</v>
      </c>
      <c r="Y3" s="97" t="s">
        <v>203</v>
      </c>
      <c r="Z3" s="97" t="s">
        <v>204</v>
      </c>
      <c r="AA3" s="97" t="s">
        <v>206</v>
      </c>
      <c r="AB3" s="97" t="s">
        <v>207</v>
      </c>
      <c r="AC3" s="61" t="s">
        <v>34</v>
      </c>
    </row>
    <row r="4" spans="1:29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98"/>
      <c r="V4" s="98"/>
      <c r="W4" s="98"/>
      <c r="X4" s="98"/>
      <c r="Y4" s="98"/>
      <c r="Z4" s="98"/>
      <c r="AA4" s="98"/>
      <c r="AB4" s="98"/>
      <c r="AC4" s="106"/>
    </row>
    <row r="5" spans="1:29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106"/>
    </row>
    <row r="6" spans="1:29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106"/>
    </row>
    <row r="7" spans="1:29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114"/>
    </row>
    <row r="8" spans="1:29" s="53" customFormat="1" ht="90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>
        <v>6858671.8943298515</v>
      </c>
      <c r="AB8" s="98">
        <f>AA8*0.3</f>
        <v>2057601.5682989554</v>
      </c>
      <c r="AC8" s="64" t="s">
        <v>205</v>
      </c>
    </row>
    <row r="9" spans="1:29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98"/>
      <c r="V9" s="98"/>
      <c r="W9" s="98"/>
      <c r="X9" s="98"/>
      <c r="Y9" s="98">
        <v>846611.94</v>
      </c>
      <c r="Z9" s="98">
        <f>Y9*0.3</f>
        <v>253983.58199999997</v>
      </c>
      <c r="AA9" s="98"/>
      <c r="AB9" s="98"/>
      <c r="AC9" s="106"/>
    </row>
    <row r="10" spans="1:29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64"/>
    </row>
    <row r="11" spans="1:29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106"/>
    </row>
    <row r="12" spans="1:29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109"/>
    </row>
    <row r="13" spans="1:29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109"/>
    </row>
    <row r="14" spans="1:29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109"/>
    </row>
    <row r="15" spans="1:29" s="53" customFormat="1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99"/>
      <c r="V15" s="99"/>
      <c r="W15" s="99"/>
      <c r="X15" s="99"/>
      <c r="Y15" s="99"/>
      <c r="Z15" s="99"/>
      <c r="AA15" s="99"/>
      <c r="AB15" s="99"/>
      <c r="AC15" s="106"/>
    </row>
    <row r="16" spans="1:29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111"/>
    </row>
    <row r="17" spans="3:29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109"/>
    </row>
    <row r="18" spans="3:29" s="53" customFormat="1" x14ac:dyDescent="0.25">
      <c r="G18" s="53">
        <v>110259</v>
      </c>
      <c r="H18" s="10" t="s">
        <v>167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106"/>
    </row>
    <row r="19" spans="3:29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106"/>
    </row>
    <row r="20" spans="3:29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98">
        <f>350769.31+830721.53</f>
        <v>1181490.8400000001</v>
      </c>
      <c r="V20" s="98">
        <f>U20*0.3</f>
        <v>354447.25200000004</v>
      </c>
      <c r="W20" s="98"/>
      <c r="X20" s="98">
        <f>W20*0.3</f>
        <v>0</v>
      </c>
      <c r="Y20" s="98"/>
      <c r="Z20" s="98"/>
      <c r="AA20" s="98"/>
      <c r="AB20" s="98"/>
      <c r="AC20" s="109"/>
    </row>
    <row r="21" spans="3:29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98">
        <v>240773.91</v>
      </c>
      <c r="V21" s="98">
        <f t="shared" ref="V21:V27" si="8">U21*0.3</f>
        <v>72232.172999999995</v>
      </c>
      <c r="W21" s="98"/>
      <c r="X21" s="98">
        <f t="shared" ref="X21:X27" si="9">W21*0.3</f>
        <v>0</v>
      </c>
      <c r="Y21" s="98"/>
      <c r="Z21" s="98"/>
      <c r="AA21" s="98"/>
      <c r="AB21" s="98"/>
      <c r="AC21" s="109"/>
    </row>
    <row r="22" spans="3:29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98">
        <v>223855.65</v>
      </c>
      <c r="V22" s="98">
        <f t="shared" si="8"/>
        <v>67156.694999999992</v>
      </c>
      <c r="W22" s="98"/>
      <c r="X22" s="98">
        <f t="shared" si="9"/>
        <v>0</v>
      </c>
      <c r="Y22" s="98"/>
      <c r="Z22" s="98"/>
      <c r="AA22" s="98"/>
      <c r="AB22" s="98"/>
      <c r="AC22" s="109"/>
    </row>
    <row r="23" spans="3:29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98">
        <v>8136879.8399999999</v>
      </c>
      <c r="V23" s="98">
        <f t="shared" si="8"/>
        <v>2441063.952</v>
      </c>
      <c r="W23" s="98"/>
      <c r="X23" s="98">
        <f t="shared" si="9"/>
        <v>0</v>
      </c>
      <c r="Y23" s="98"/>
      <c r="Z23" s="98"/>
      <c r="AA23" s="98"/>
      <c r="AB23" s="98"/>
      <c r="AC23" s="109"/>
    </row>
    <row r="24" spans="3:29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98">
        <f>1372832.86+1497147.14</f>
        <v>2869980</v>
      </c>
      <c r="V24" s="98">
        <f t="shared" si="8"/>
        <v>860994</v>
      </c>
      <c r="W24" s="98"/>
      <c r="X24" s="98">
        <f t="shared" si="9"/>
        <v>0</v>
      </c>
      <c r="Y24" s="98"/>
      <c r="Z24" s="98"/>
      <c r="AA24" s="98"/>
      <c r="AB24" s="98"/>
      <c r="AC24" s="109"/>
    </row>
    <row r="25" spans="3:29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98">
        <v>2606341.62</v>
      </c>
      <c r="V25" s="98">
        <f t="shared" si="8"/>
        <v>781902.48600000003</v>
      </c>
      <c r="W25" s="98"/>
      <c r="X25" s="98">
        <f t="shared" si="9"/>
        <v>0</v>
      </c>
      <c r="Y25" s="98"/>
      <c r="Z25" s="98"/>
      <c r="AA25" s="98"/>
      <c r="AB25" s="98"/>
      <c r="AC25" s="109"/>
    </row>
    <row r="26" spans="3:29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98"/>
      <c r="V26" s="98">
        <f t="shared" si="8"/>
        <v>0</v>
      </c>
      <c r="W26" s="98">
        <v>300000</v>
      </c>
      <c r="X26" s="98">
        <f t="shared" si="9"/>
        <v>90000</v>
      </c>
      <c r="Y26" s="98"/>
      <c r="Z26" s="98"/>
      <c r="AA26" s="98"/>
      <c r="AB26" s="98"/>
      <c r="AC26" s="106"/>
    </row>
    <row r="27" spans="3:29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98">
        <f>345119.3+1910275.55</f>
        <v>2255394.85</v>
      </c>
      <c r="V27" s="98">
        <f t="shared" si="8"/>
        <v>676618.45499999996</v>
      </c>
      <c r="W27" s="98"/>
      <c r="X27" s="98">
        <f t="shared" si="9"/>
        <v>0</v>
      </c>
      <c r="Y27" s="98"/>
      <c r="Z27" s="98"/>
      <c r="AA27" s="98"/>
      <c r="AB27" s="98"/>
      <c r="AC27" s="109"/>
    </row>
    <row r="28" spans="3:29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106"/>
    </row>
    <row r="29" spans="3:29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98"/>
      <c r="V29" s="98"/>
      <c r="W29" s="98"/>
      <c r="X29" s="98"/>
      <c r="Y29" s="98"/>
      <c r="Z29" s="98"/>
      <c r="AA29" s="98"/>
      <c r="AB29" s="98"/>
      <c r="AC29" s="109"/>
    </row>
    <row r="30" spans="3:29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109"/>
    </row>
    <row r="31" spans="3:29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10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11">SUM(L1:L30)</f>
        <v>133103145.44340427</v>
      </c>
      <c r="M31" s="107">
        <f t="shared" si="11"/>
        <v>125116956.7168</v>
      </c>
      <c r="N31" s="107">
        <f t="shared" si="11"/>
        <v>37535087.015039988</v>
      </c>
      <c r="O31" s="107">
        <f t="shared" si="11"/>
        <v>15108808.199999999</v>
      </c>
      <c r="P31" s="125">
        <f t="shared" si="11"/>
        <v>4532642.459999999</v>
      </c>
      <c r="Q31" s="107">
        <f t="shared" si="11"/>
        <v>20171221.639999997</v>
      </c>
      <c r="R31" s="125">
        <f t="shared" si="11"/>
        <v>6723740.5466666669</v>
      </c>
      <c r="S31" s="107">
        <f t="shared" si="11"/>
        <v>864768.37272631121</v>
      </c>
      <c r="T31" s="125">
        <f t="shared" si="11"/>
        <v>259430.51181789336</v>
      </c>
      <c r="U31" s="125">
        <f>SUM(U4:U30)</f>
        <v>17514716.710000001</v>
      </c>
      <c r="V31" s="125">
        <f>SUM(V4:V30)</f>
        <v>5254415.0130000003</v>
      </c>
      <c r="W31" s="125">
        <f>SUM(W4:W30)</f>
        <v>300000</v>
      </c>
      <c r="X31" s="125">
        <f>SUM(X4:X30)</f>
        <v>90000</v>
      </c>
      <c r="Y31" s="125">
        <f t="shared" ref="Y31:AB31" si="12">SUM(Y4:Y30)</f>
        <v>846611.94</v>
      </c>
      <c r="Z31" s="125">
        <f t="shared" si="12"/>
        <v>253983.58199999997</v>
      </c>
      <c r="AA31" s="125">
        <f t="shared" si="12"/>
        <v>6858671.8943298515</v>
      </c>
      <c r="AB31" s="125">
        <f t="shared" si="12"/>
        <v>2057601.5682989554</v>
      </c>
      <c r="AC31" s="109"/>
    </row>
    <row r="32" spans="3:29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  <c r="U32" s="99"/>
      <c r="V32" s="99"/>
      <c r="W32" s="99"/>
      <c r="X32" s="99"/>
      <c r="Y32" s="99"/>
      <c r="Z32" s="99"/>
      <c r="AA32" s="99"/>
      <c r="AB32" s="99"/>
    </row>
    <row r="33" spans="3:28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  <c r="U33" s="99"/>
      <c r="V33" s="99"/>
      <c r="W33" s="99"/>
      <c r="X33" s="99"/>
      <c r="Y33" s="99"/>
      <c r="Z33" s="99"/>
      <c r="AA33" s="99"/>
      <c r="AB33" s="99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2023-05-03T10:46:55Z</dcterms:modified>
</cp:coreProperties>
</file>