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G-na-p002-s1\A.Orupabo$\cached\My Documents\"/>
    </mc:Choice>
  </mc:AlternateContent>
  <xr:revisionPtr revIDLastSave="0" documentId="13_ncr:1_{05023A4F-66EA-4E90-BBD7-E7E5E38AE53C}" xr6:coauthVersionLast="47" xr6:coauthVersionMax="47" xr10:uidLastSave="{00000000-0000-0000-0000-000000000000}"/>
  <bookViews>
    <workbookView xWindow="60" yWindow="60" windowWidth="20430" windowHeight="10860" xr2:uid="{A5E3A536-875A-493F-89C7-781C769A49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1" l="1"/>
  <c r="J93" i="1"/>
  <c r="J63" i="1"/>
  <c r="I85" i="1"/>
  <c r="H85" i="1"/>
  <c r="J79" i="1"/>
  <c r="J80" i="1"/>
  <c r="J81" i="1"/>
  <c r="J84" i="1"/>
  <c r="J66" i="1"/>
  <c r="J65" i="1"/>
  <c r="J64" i="1"/>
  <c r="J53" i="1"/>
  <c r="H69" i="1"/>
  <c r="I69" i="1"/>
  <c r="J48" i="1"/>
  <c r="J49" i="1"/>
  <c r="J51" i="1"/>
  <c r="J52" i="1"/>
  <c r="J47" i="1"/>
  <c r="I54" i="1"/>
  <c r="H54" i="1"/>
  <c r="I38" i="1"/>
  <c r="H38" i="1"/>
  <c r="J34" i="1"/>
  <c r="J35" i="1"/>
  <c r="J38" i="1" s="1"/>
  <c r="J36" i="1"/>
  <c r="J37" i="1"/>
  <c r="J33" i="1"/>
  <c r="J85" i="1" l="1"/>
  <c r="J86" i="1" s="1"/>
  <c r="J87" i="1" s="1"/>
  <c r="J69" i="1"/>
  <c r="J70" i="1" s="1"/>
  <c r="J71" i="1" s="1"/>
  <c r="J54" i="1"/>
  <c r="J55" i="1" s="1"/>
  <c r="J56" i="1" s="1"/>
  <c r="J88" i="1"/>
  <c r="J89" i="1" s="1"/>
  <c r="J72" i="1" l="1"/>
  <c r="J73" i="1" s="1"/>
  <c r="J57" i="1"/>
  <c r="J58" i="1" s="1"/>
  <c r="J39" i="1"/>
  <c r="J40" i="1" s="1"/>
  <c r="H6" i="1"/>
  <c r="H12" i="1" s="1"/>
  <c r="F6" i="1"/>
  <c r="E23" i="1"/>
  <c r="D23" i="1"/>
  <c r="E12" i="1"/>
  <c r="D12" i="1"/>
  <c r="H22" i="1"/>
  <c r="G22" i="1"/>
  <c r="J22" i="1" s="1"/>
  <c r="F22" i="1"/>
  <c r="I22" i="1" s="1"/>
  <c r="H21" i="1"/>
  <c r="G21" i="1"/>
  <c r="F21" i="1"/>
  <c r="I21" i="1" s="1"/>
  <c r="H20" i="1"/>
  <c r="G20" i="1"/>
  <c r="F20" i="1"/>
  <c r="G6" i="1"/>
  <c r="I20" i="1" l="1"/>
  <c r="J20" i="1"/>
  <c r="G12" i="1"/>
  <c r="J6" i="1"/>
  <c r="J12" i="1" s="1"/>
  <c r="I23" i="1"/>
  <c r="J21" i="1"/>
  <c r="J23" i="1" s="1"/>
  <c r="F12" i="1"/>
  <c r="I6" i="1"/>
  <c r="I12" i="1" s="1"/>
  <c r="J41" i="1"/>
  <c r="J42" i="1" s="1"/>
  <c r="G23" i="1"/>
  <c r="H23" i="1"/>
  <c r="F23" i="1"/>
  <c r="K21" i="1" l="1"/>
  <c r="K20" i="1"/>
  <c r="K22" i="1"/>
  <c r="K6" i="1"/>
  <c r="K12" i="1" s="1"/>
  <c r="K13" i="1" s="1"/>
  <c r="K14" i="1" s="1"/>
  <c r="K15" i="1" l="1"/>
  <c r="K16" i="1" s="1"/>
  <c r="K23" i="1"/>
  <c r="K24" i="1" s="1"/>
  <c r="K25" i="1" s="1"/>
  <c r="K26" i="1" l="1"/>
  <c r="K27" i="1" s="1"/>
</calcChain>
</file>

<file path=xl/sharedStrings.xml><?xml version="1.0" encoding="utf-8"?>
<sst xmlns="http://schemas.openxmlformats.org/spreadsheetml/2006/main" count="147" uniqueCount="52">
  <si>
    <t>Month/Yr</t>
  </si>
  <si>
    <t>RPC based</t>
  </si>
  <si>
    <t>Gross Inj based</t>
  </si>
  <si>
    <t>Abura</t>
  </si>
  <si>
    <t>Total</t>
  </si>
  <si>
    <t>Oredo</t>
  </si>
  <si>
    <t>Excel</t>
  </si>
  <si>
    <t>Gross Injection (Bbls)</t>
  </si>
  <si>
    <t>Reserved Production Capacity (RPC) (Bbls)</t>
  </si>
  <si>
    <t>CAPEX (FUS$)</t>
  </si>
  <si>
    <t>OPEX (FUS$)</t>
  </si>
  <si>
    <t>SS (FUS$)</t>
  </si>
  <si>
    <t>OML40</t>
  </si>
  <si>
    <t>OML30</t>
  </si>
  <si>
    <t>OML34</t>
  </si>
  <si>
    <t>TPIs</t>
  </si>
  <si>
    <t>Total Supplementary invoices issued for Jan  2022 (FUS$)</t>
  </si>
  <si>
    <t>Total Supplementary invoices issued for Feb 2022 (FUS$)</t>
  </si>
  <si>
    <t>TPI's Updated</t>
  </si>
  <si>
    <t>NPDC Abura</t>
  </si>
  <si>
    <t>NPDC Oredo</t>
  </si>
  <si>
    <t>NPDC OML 40</t>
  </si>
  <si>
    <t>NPDC OML 30</t>
  </si>
  <si>
    <t>Free Cash Flow saved by initiative in April 2022</t>
  </si>
  <si>
    <t>NPDC OML 34</t>
  </si>
  <si>
    <t>MIDWESTERN</t>
  </si>
  <si>
    <t>Free Cash Flow saved by initiative in May 2022</t>
  </si>
  <si>
    <t>Free Cash Flow saved by initiative in June 2022</t>
  </si>
  <si>
    <t>Total Supplementary invoices issued in January 2022</t>
  </si>
  <si>
    <t>Total Supplementary invoices issued in February 2022</t>
  </si>
  <si>
    <t>Free Cash Flow saved by initiative in March 2022</t>
  </si>
  <si>
    <t>Rserved Production Capacity (RPC) (Bbls)</t>
  </si>
  <si>
    <t xml:space="preserve">RPC based </t>
  </si>
  <si>
    <t>CAPEX charge (FUS$)</t>
  </si>
  <si>
    <t>OPEX Charge (FUS$)</t>
  </si>
  <si>
    <t>SS (FUS$)30%</t>
  </si>
  <si>
    <t>Income Tax (FUS$) (60% of SS)</t>
  </si>
  <si>
    <t>A</t>
  </si>
  <si>
    <t>B</t>
  </si>
  <si>
    <t>FCF (FUS$) = A - B</t>
  </si>
  <si>
    <t>Cummulative SS (FUS$) Jan - June 2022</t>
  </si>
  <si>
    <t>Cummulative FCF (FUS$) Jan - June 2022</t>
  </si>
  <si>
    <t>SUMMARY</t>
  </si>
  <si>
    <t xml:space="preserve"> Invoice Recalculated (FUS$) (94%)</t>
  </si>
  <si>
    <t>Supplementary Inv Issued (FUS$) (94%)</t>
  </si>
  <si>
    <t>Issued Invoice 2022
(FUS$) (94%)</t>
  </si>
  <si>
    <t>Invoice base on RPC (FUS$) (94%)</t>
  </si>
  <si>
    <t>Issued Invoice March 2022 (FUS$) (94%)</t>
  </si>
  <si>
    <t>Supplemenatry/Excess RPC Invoices Averted (FUS$) (94%)</t>
  </si>
  <si>
    <t>Issued Invoice June 2022 (FUS$) (94%)</t>
  </si>
  <si>
    <t>Issued Invoice May  2022 (FUS$) (94%)</t>
  </si>
  <si>
    <t>Issued Invoice April 2022 (FUS$) (94%)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</si>
</sst>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fornian FB"/>
      <family val="1"/>
    </font>
    <font>
      <sz val="8"/>
      <name val="Calibri"/>
      <family val="2"/>
      <scheme val="minor"/>
    </font>
    <font>
      <b/>
      <sz val="12"/>
      <color theme="1"/>
      <name val="Californian FB"/>
      <family val="1"/>
    </font>
    <font>
      <sz val="12"/>
      <color theme="1"/>
      <name val="Calibri"/>
      <family val="2"/>
      <scheme val="minor"/>
    </font>
    <font>
      <b/>
      <sz val="11"/>
      <color theme="1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43" fontId="0" fillId="0" borderId="1" xfId="0" applyNumberFormat="1" applyBorder="1"/>
    <xf numFmtId="43" fontId="2" fillId="0" borderId="1" xfId="0" applyNumberFormat="1" applyFont="1" applyBorder="1"/>
    <xf numFmtId="0" fontId="2" fillId="0" borderId="0" xfId="0" applyFont="1"/>
    <xf numFmtId="43" fontId="0" fillId="0" borderId="0" xfId="0" applyNumberFormat="1"/>
    <xf numFmtId="164" fontId="2" fillId="0" borderId="1" xfId="1" applyNumberFormat="1" applyFont="1" applyBorder="1"/>
    <xf numFmtId="17" fontId="5" fillId="2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1" applyFont="1" applyBorder="1"/>
    <xf numFmtId="43" fontId="0" fillId="0" borderId="0" xfId="1" applyFont="1"/>
    <xf numFmtId="0" fontId="2" fillId="0" borderId="1" xfId="0" applyFont="1" applyBorder="1"/>
    <xf numFmtId="0" fontId="4" fillId="0" borderId="1" xfId="0" applyFont="1" applyBorder="1"/>
    <xf numFmtId="17" fontId="7" fillId="2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43" fontId="0" fillId="3" borderId="1" xfId="0" applyNumberFormat="1" applyFill="1" applyBorder="1"/>
    <xf numFmtId="43" fontId="2" fillId="3" borderId="1" xfId="0" applyNumberFormat="1" applyFont="1" applyFill="1" applyBorder="1"/>
    <xf numFmtId="17" fontId="2" fillId="0" borderId="1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/>
    </xf>
    <xf numFmtId="17" fontId="2" fillId="0" borderId="0" xfId="0" applyNumberFormat="1" applyFont="1" applyBorder="1"/>
    <xf numFmtId="43" fontId="0" fillId="0" borderId="0" xfId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3" fontId="4" fillId="3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4" fillId="3" borderId="0" xfId="0" applyFont="1" applyFill="1" applyAlignment="1">
      <alignment horizontal="center"/>
    </xf>
    <xf numFmtId="43" fontId="8" fillId="3" borderId="0" xfId="0" applyNumberFormat="1" applyFont="1" applyFill="1"/>
    <xf numFmtId="43" fontId="2" fillId="0" borderId="0" xfId="0" applyNumberFormat="1" applyFont="1" applyBorder="1"/>
    <xf numFmtId="43" fontId="2" fillId="3" borderId="0" xfId="0" applyNumberFormat="1" applyFont="1" applyFill="1" applyBorder="1"/>
    <xf numFmtId="0" fontId="9" fillId="0" borderId="0" xfId="0" applyFont="1"/>
    <xf numFmtId="0" fontId="8" fillId="0" borderId="5" xfId="0" applyFont="1" applyBorder="1"/>
    <xf numFmtId="0" fontId="4" fillId="3" borderId="1" xfId="0" applyFont="1" applyFill="1" applyBorder="1" applyAlignment="1">
      <alignment horizontal="center"/>
    </xf>
    <xf numFmtId="17" fontId="2" fillId="3" borderId="0" xfId="0" applyNumberFormat="1" applyFont="1" applyFill="1" applyBorder="1"/>
    <xf numFmtId="0" fontId="0" fillId="3" borderId="0" xfId="0" applyFill="1" applyBorder="1"/>
    <xf numFmtId="17" fontId="2" fillId="3" borderId="5" xfId="0" applyNumberFormat="1" applyFont="1" applyFill="1" applyBorder="1"/>
    <xf numFmtId="43" fontId="8" fillId="3" borderId="1" xfId="0" applyNumberFormat="1" applyFont="1" applyFill="1" applyBorder="1"/>
    <xf numFmtId="0" fontId="0" fillId="3" borderId="1" xfId="0" applyFill="1" applyBorder="1"/>
    <xf numFmtId="43" fontId="2" fillId="0" borderId="1" xfId="1" applyFont="1" applyBorder="1"/>
    <xf numFmtId="43" fontId="0" fillId="0" borderId="7" xfId="1" applyFont="1" applyFill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43" fontId="2" fillId="0" borderId="2" xfId="1" applyFont="1" applyBorder="1" applyAlignment="1">
      <alignment horizontal="center" wrapText="1"/>
    </xf>
    <xf numFmtId="43" fontId="2" fillId="0" borderId="3" xfId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FAE46FFE-48CD-435D-ABF5-86DF13924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thony.Onuora\Documents\My%20Work\CHB%20Invoice%20CI%20Free%20Cashflow%20Savings%20Comp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pplementary Inv 2021-Feb 2022"/>
      <sheetName val="Update Impact March 2022"/>
      <sheetName val="TPI's Awaiting Updat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M5">
            <v>1.71</v>
          </cell>
          <cell r="N5">
            <v>0.47</v>
          </cell>
        </row>
        <row r="14">
          <cell r="M14">
            <v>2.3200000000000003</v>
          </cell>
          <cell r="N14">
            <v>1.1499999999999999</v>
          </cell>
        </row>
        <row r="17">
          <cell r="M17">
            <v>1.84</v>
          </cell>
          <cell r="N17">
            <v>0.47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B701-07F0-4F15-AB4F-4A34E1DDF43E}">
  <dimension ref="A2:L93"/>
  <sheetViews>
    <sheetView tabSelected="1" topLeftCell="C73" workbookViewId="0">
      <selection activeCell="J93" sqref="J93"/>
    </sheetView>
  </sheetViews>
  <sheetFormatPr defaultRowHeight="15" x14ac:dyDescent="0.25"/>
  <cols>
    <col min="2" max="2" width="15.42578125" customWidth="1"/>
    <col min="3" max="3" width="13.42578125" style="12" bestFit="1" customWidth="1"/>
    <col min="4" max="4" width="17.140625" customWidth="1"/>
    <col min="5" max="5" width="15.28515625" customWidth="1"/>
    <col min="6" max="6" width="18.7109375" customWidth="1"/>
    <col min="7" max="7" width="14.7109375" customWidth="1"/>
    <col min="8" max="8" width="17.5703125" bestFit="1" customWidth="1"/>
    <col min="9" max="9" width="35.7109375" customWidth="1"/>
    <col min="10" max="10" width="30.85546875" customWidth="1"/>
    <col min="11" max="11" width="21.42578125" customWidth="1"/>
    <col min="12" max="12" width="14.140625" customWidth="1"/>
  </cols>
  <sheetData>
    <row r="2" spans="1:12" ht="21" x14ac:dyDescent="0.35">
      <c r="B2" s="25"/>
      <c r="C2" s="26"/>
      <c r="D2" s="25"/>
      <c r="E2" s="25"/>
    </row>
    <row r="3" spans="1:12" ht="16.5" customHeight="1" x14ac:dyDescent="0.35">
      <c r="B3" s="27" t="s">
        <v>28</v>
      </c>
      <c r="C3" s="26"/>
      <c r="D3" s="25"/>
      <c r="E3" s="25"/>
    </row>
    <row r="4" spans="1:12" x14ac:dyDescent="0.25">
      <c r="B4" s="15"/>
      <c r="C4" s="51" t="s">
        <v>0</v>
      </c>
      <c r="D4" s="51" t="s">
        <v>7</v>
      </c>
      <c r="E4" s="51" t="s">
        <v>8</v>
      </c>
      <c r="F4" s="53" t="s">
        <v>9</v>
      </c>
      <c r="G4" s="53"/>
      <c r="H4" s="54" t="s">
        <v>10</v>
      </c>
      <c r="I4" s="52" t="s">
        <v>45</v>
      </c>
      <c r="J4" s="51" t="s">
        <v>43</v>
      </c>
      <c r="K4" s="52" t="s">
        <v>44</v>
      </c>
    </row>
    <row r="5" spans="1:12" x14ac:dyDescent="0.25">
      <c r="B5" s="15" t="s">
        <v>15</v>
      </c>
      <c r="C5" s="51"/>
      <c r="D5" s="51"/>
      <c r="E5" s="51"/>
      <c r="F5" s="1" t="s">
        <v>1</v>
      </c>
      <c r="G5" s="1" t="s">
        <v>2</v>
      </c>
      <c r="H5" s="54"/>
      <c r="I5" s="52"/>
      <c r="J5" s="51"/>
      <c r="K5" s="52"/>
    </row>
    <row r="6" spans="1:12" x14ac:dyDescent="0.25">
      <c r="B6" s="15" t="s">
        <v>3</v>
      </c>
      <c r="C6" s="10">
        <v>44571</v>
      </c>
      <c r="D6" s="3">
        <v>286017.11413556139</v>
      </c>
      <c r="E6" s="3">
        <v>240000</v>
      </c>
      <c r="F6" s="4">
        <f>E6*[1]Sheet1!$M$17</f>
        <v>441600</v>
      </c>
      <c r="G6" s="4">
        <f>D6*[1]Sheet1!$M$17</f>
        <v>526271.49000943301</v>
      </c>
      <c r="H6" s="4">
        <f>D6*[1]Sheet1!$N$17</f>
        <v>134428.04364371384</v>
      </c>
      <c r="I6" s="5">
        <f>(F6+H6)*0.94</f>
        <v>541466.36102509091</v>
      </c>
      <c r="J6" s="5">
        <f>(G6+H6)*0.94</f>
        <v>621057.56163395802</v>
      </c>
      <c r="K6" s="5">
        <f>J6-I6</f>
        <v>79591.200608867104</v>
      </c>
    </row>
    <row r="7" spans="1:12" x14ac:dyDescent="0.25">
      <c r="B7" s="15" t="s">
        <v>5</v>
      </c>
      <c r="C7" s="10">
        <v>44571</v>
      </c>
      <c r="D7" s="3">
        <v>354532.31423547346</v>
      </c>
      <c r="E7" s="3">
        <v>155000</v>
      </c>
      <c r="F7" s="4">
        <v>265050</v>
      </c>
      <c r="G7" s="4">
        <v>606250.25734265964</v>
      </c>
      <c r="H7" s="4">
        <v>166630.18769067252</v>
      </c>
      <c r="I7" s="5">
        <v>405779.37642923213</v>
      </c>
      <c r="J7" s="5">
        <v>726507.61833133211</v>
      </c>
      <c r="K7" s="5">
        <v>341200.25734265958</v>
      </c>
    </row>
    <row r="8" spans="1:12" x14ac:dyDescent="0.25">
      <c r="B8" s="15" t="s">
        <v>12</v>
      </c>
      <c r="C8" s="10">
        <v>44571</v>
      </c>
      <c r="D8" s="3">
        <v>455717.83308428142</v>
      </c>
      <c r="E8" s="3">
        <v>342000</v>
      </c>
      <c r="F8" s="4">
        <v>793440.00000000012</v>
      </c>
      <c r="G8" s="4">
        <v>1057265.3727555331</v>
      </c>
      <c r="H8" s="4">
        <v>524075.50804692361</v>
      </c>
      <c r="I8" s="5">
        <v>1238464.5775641082</v>
      </c>
      <c r="J8" s="5">
        <v>1486460.4279543092</v>
      </c>
      <c r="K8" s="5">
        <v>263825.37275553308</v>
      </c>
    </row>
    <row r="9" spans="1:12" x14ac:dyDescent="0.25">
      <c r="B9" s="15" t="s">
        <v>13</v>
      </c>
      <c r="C9" s="10">
        <v>44571</v>
      </c>
      <c r="D9" s="3">
        <v>4078300.669828536</v>
      </c>
      <c r="E9" s="3">
        <v>3410000</v>
      </c>
      <c r="F9" s="4">
        <v>6274400</v>
      </c>
      <c r="G9" s="4">
        <v>7504073.2324845064</v>
      </c>
      <c r="H9" s="4">
        <v>1916801.3148194118</v>
      </c>
      <c r="I9" s="5">
        <v>7699729.2359302472</v>
      </c>
      <c r="J9" s="5">
        <v>8855622.0744656827</v>
      </c>
      <c r="K9" s="5">
        <v>1229673.2324845064</v>
      </c>
    </row>
    <row r="10" spans="1:12" x14ac:dyDescent="0.25">
      <c r="B10" s="15" t="s">
        <v>14</v>
      </c>
      <c r="C10" s="10">
        <v>44571</v>
      </c>
      <c r="D10" s="3">
        <v>1106747.2946807398</v>
      </c>
      <c r="E10" s="3">
        <v>900000</v>
      </c>
      <c r="F10" s="4">
        <v>1656000</v>
      </c>
      <c r="G10" s="4">
        <v>2036415.0222125612</v>
      </c>
      <c r="H10" s="4">
        <v>520171.22849994764</v>
      </c>
      <c r="I10" s="5">
        <v>2045600.9547899505</v>
      </c>
      <c r="J10" s="5">
        <v>2403191.075669758</v>
      </c>
      <c r="K10" s="5">
        <v>380415.02221256122</v>
      </c>
    </row>
    <row r="11" spans="1:12" x14ac:dyDescent="0.25">
      <c r="B11" s="15" t="s">
        <v>6</v>
      </c>
      <c r="C11" s="10">
        <v>44571</v>
      </c>
      <c r="D11" s="3">
        <v>31464.154478657791</v>
      </c>
      <c r="E11" s="3">
        <v>31000</v>
      </c>
      <c r="F11" s="4">
        <v>65100</v>
      </c>
      <c r="G11" s="4">
        <v>66074.724405181361</v>
      </c>
      <c r="H11" s="4">
        <v>43735.174725334335</v>
      </c>
      <c r="I11" s="5">
        <v>102305.06424181427</v>
      </c>
      <c r="J11" s="5">
        <v>103221.30518268475</v>
      </c>
      <c r="K11" s="5">
        <v>974.72440518136136</v>
      </c>
    </row>
    <row r="12" spans="1:12" s="7" customFormat="1" ht="15.75" x14ac:dyDescent="0.25">
      <c r="B12" s="16"/>
      <c r="C12" s="17" t="s">
        <v>4</v>
      </c>
      <c r="D12" s="9">
        <f>SUM(D6:D11)</f>
        <v>6312779.3804432498</v>
      </c>
      <c r="E12" s="9">
        <f t="shared" ref="E12:K12" si="0">SUM(E6:E11)</f>
        <v>5078000</v>
      </c>
      <c r="F12" s="9">
        <f t="shared" si="0"/>
        <v>9495590</v>
      </c>
      <c r="G12" s="9">
        <f t="shared" si="0"/>
        <v>11796350.099209875</v>
      </c>
      <c r="H12" s="9">
        <f t="shared" si="0"/>
        <v>3305841.4574260036</v>
      </c>
      <c r="I12" s="9">
        <f t="shared" si="0"/>
        <v>12033345.569980444</v>
      </c>
      <c r="J12" s="9">
        <f t="shared" si="0"/>
        <v>14196060.063237725</v>
      </c>
      <c r="K12" s="9">
        <f t="shared" si="0"/>
        <v>2295679.8098093085</v>
      </c>
    </row>
    <row r="13" spans="1:12" ht="15.75" x14ac:dyDescent="0.25">
      <c r="B13" s="2"/>
      <c r="C13" s="48" t="s">
        <v>16</v>
      </c>
      <c r="D13" s="49"/>
      <c r="E13" s="49"/>
      <c r="F13" s="49"/>
      <c r="G13" s="49"/>
      <c r="H13" s="49"/>
      <c r="I13" s="49"/>
      <c r="J13" s="50"/>
      <c r="K13" s="31">
        <f>K12</f>
        <v>2295679.8098093085</v>
      </c>
    </row>
    <row r="14" spans="1:12" ht="15.75" x14ac:dyDescent="0.25">
      <c r="B14" s="2"/>
      <c r="C14" s="32"/>
      <c r="D14" s="33"/>
      <c r="E14" s="33"/>
      <c r="F14" s="33"/>
      <c r="G14" s="33"/>
      <c r="H14" s="33"/>
      <c r="I14" s="39"/>
      <c r="J14" s="40" t="s">
        <v>11</v>
      </c>
      <c r="K14" s="31">
        <f>K13*0.3</f>
        <v>688703.94294279255</v>
      </c>
      <c r="L14" t="s">
        <v>37</v>
      </c>
    </row>
    <row r="15" spans="1:12" ht="15.75" x14ac:dyDescent="0.25">
      <c r="A15" s="25"/>
      <c r="B15" s="25"/>
      <c r="C15" s="29"/>
      <c r="D15" s="30"/>
      <c r="E15" s="30"/>
      <c r="F15" s="24"/>
      <c r="G15" s="24"/>
      <c r="H15" s="24"/>
      <c r="I15" s="24"/>
      <c r="J15" s="40" t="s">
        <v>36</v>
      </c>
      <c r="K15" s="31">
        <f>K14*0.6</f>
        <v>413222.36576567549</v>
      </c>
      <c r="L15" t="s">
        <v>38</v>
      </c>
    </row>
    <row r="16" spans="1:12" ht="15.75" x14ac:dyDescent="0.25">
      <c r="A16" s="25"/>
      <c r="B16" s="25"/>
      <c r="C16" s="29"/>
      <c r="D16" s="30"/>
      <c r="E16" s="30"/>
      <c r="F16" s="24"/>
      <c r="G16" s="24"/>
      <c r="H16" s="24"/>
      <c r="I16" s="24"/>
      <c r="J16" s="40" t="s">
        <v>39</v>
      </c>
      <c r="K16" s="31">
        <f>K14-K15</f>
        <v>275481.57717711705</v>
      </c>
    </row>
    <row r="17" spans="1:12" x14ac:dyDescent="0.25">
      <c r="A17" s="25"/>
      <c r="B17" s="22" t="s">
        <v>29</v>
      </c>
      <c r="C17" s="11"/>
      <c r="D17" s="3"/>
      <c r="E17" s="3"/>
      <c r="F17" s="4"/>
      <c r="G17" s="4"/>
      <c r="H17" s="4"/>
      <c r="I17" s="5"/>
      <c r="J17" s="5"/>
      <c r="K17" s="5"/>
    </row>
    <row r="18" spans="1:12" x14ac:dyDescent="0.25">
      <c r="B18" s="2"/>
      <c r="C18" s="51" t="s">
        <v>0</v>
      </c>
      <c r="D18" s="51" t="s">
        <v>7</v>
      </c>
      <c r="E18" s="51" t="s">
        <v>8</v>
      </c>
      <c r="F18" s="53" t="s">
        <v>9</v>
      </c>
      <c r="G18" s="53"/>
      <c r="H18" s="54" t="s">
        <v>10</v>
      </c>
      <c r="I18" s="52" t="s">
        <v>45</v>
      </c>
      <c r="J18" s="51" t="s">
        <v>43</v>
      </c>
      <c r="K18" s="52" t="s">
        <v>44</v>
      </c>
    </row>
    <row r="19" spans="1:12" x14ac:dyDescent="0.25">
      <c r="B19" s="2" t="s">
        <v>15</v>
      </c>
      <c r="C19" s="51"/>
      <c r="D19" s="51"/>
      <c r="E19" s="51"/>
      <c r="F19" s="1" t="s">
        <v>1</v>
      </c>
      <c r="G19" s="1" t="s">
        <v>2</v>
      </c>
      <c r="H19" s="54"/>
      <c r="I19" s="52"/>
      <c r="J19" s="51"/>
      <c r="K19" s="52"/>
    </row>
    <row r="20" spans="1:12" x14ac:dyDescent="0.25">
      <c r="B20" s="2" t="s">
        <v>3</v>
      </c>
      <c r="C20" s="10">
        <v>44602</v>
      </c>
      <c r="D20" s="13">
        <v>291587.32770193322</v>
      </c>
      <c r="E20" s="13">
        <v>208000</v>
      </c>
      <c r="F20" s="13">
        <f>E20*[1]Sheet1!$M$17</f>
        <v>382720</v>
      </c>
      <c r="G20" s="13">
        <f>D20*[1]Sheet1!$M$17</f>
        <v>536520.68297155714</v>
      </c>
      <c r="H20" s="13">
        <f>D20*[1]Sheet1!$N$17</f>
        <v>137046.04401990862</v>
      </c>
      <c r="I20" s="13">
        <f>(F20+H20)*0.94</f>
        <v>488580.08137871412</v>
      </c>
      <c r="J20" s="13">
        <f>(G20+H20)*0.94</f>
        <v>633152.7233719778</v>
      </c>
      <c r="K20" s="13">
        <f t="shared" ref="K20" si="1">J20-I20</f>
        <v>144572.64199326368</v>
      </c>
    </row>
    <row r="21" spans="1:12" x14ac:dyDescent="0.25">
      <c r="B21" s="2" t="s">
        <v>5</v>
      </c>
      <c r="C21" s="10">
        <v>44602</v>
      </c>
      <c r="D21" s="13">
        <v>204369.89311184824</v>
      </c>
      <c r="E21" s="13">
        <v>120000</v>
      </c>
      <c r="F21" s="13">
        <f>E21*[1]Sheet1!$M$5</f>
        <v>205200</v>
      </c>
      <c r="G21" s="13">
        <f>D21*[1]Sheet1!$M$5</f>
        <v>349472.51722126047</v>
      </c>
      <c r="H21" s="13">
        <f>D21*[1]Sheet1!$N$5</f>
        <v>96053.849762568672</v>
      </c>
      <c r="I21" s="13">
        <f>(F21+H21)*0.94</f>
        <v>283178.61877681455</v>
      </c>
      <c r="J21" s="13">
        <f>(G21+H21)*0.94</f>
        <v>418794.78496479936</v>
      </c>
      <c r="K21" s="13">
        <f>J21-I21</f>
        <v>135616.16618798481</v>
      </c>
    </row>
    <row r="22" spans="1:12" x14ac:dyDescent="0.25">
      <c r="B22" s="2" t="s">
        <v>12</v>
      </c>
      <c r="C22" s="10">
        <v>44630</v>
      </c>
      <c r="D22" s="13">
        <v>475131.0088904287</v>
      </c>
      <c r="E22" s="13">
        <v>414000</v>
      </c>
      <c r="F22" s="13">
        <f>E22*[1]Sheet1!$M$14</f>
        <v>960480.00000000012</v>
      </c>
      <c r="G22" s="13">
        <f>D22*[1]Sheet1!$M$14</f>
        <v>1102303.9406257947</v>
      </c>
      <c r="H22" s="13">
        <f>D22*[1]Sheet1!$N$14</f>
        <v>546400.66022399301</v>
      </c>
      <c r="I22" s="13">
        <f>(F22+H22)*0.94</f>
        <v>1416467.8206105533</v>
      </c>
      <c r="J22" s="13">
        <f>(G22+H22)*0.94</f>
        <v>1549782.3247988003</v>
      </c>
      <c r="K22" s="13">
        <f>J22-I22</f>
        <v>133314.50418824703</v>
      </c>
    </row>
    <row r="23" spans="1:12" s="7" customFormat="1" x14ac:dyDescent="0.25">
      <c r="B23" s="15"/>
      <c r="C23" s="1" t="s">
        <v>4</v>
      </c>
      <c r="D23" s="46">
        <f>SUM(D20:D22)</f>
        <v>971088.22970421019</v>
      </c>
      <c r="E23" s="46">
        <f t="shared" ref="E23:K23" si="2">SUM(E20:E22)</f>
        <v>742000</v>
      </c>
      <c r="F23" s="46">
        <f t="shared" si="2"/>
        <v>1548400</v>
      </c>
      <c r="G23" s="46">
        <f t="shared" si="2"/>
        <v>1988297.1408186122</v>
      </c>
      <c r="H23" s="46">
        <f t="shared" si="2"/>
        <v>779500.55400647037</v>
      </c>
      <c r="I23" s="46">
        <f>(SUM(I20:I22))*0.94</f>
        <v>2056932.9295201171</v>
      </c>
      <c r="J23" s="46">
        <f>(SUM(J20:J22))*0.94</f>
        <v>2445626.0431474424</v>
      </c>
      <c r="K23" s="46">
        <f t="shared" si="2"/>
        <v>413503.31236949551</v>
      </c>
    </row>
    <row r="24" spans="1:12" ht="15.75" x14ac:dyDescent="0.25">
      <c r="B24" s="2"/>
      <c r="C24" s="55" t="s">
        <v>17</v>
      </c>
      <c r="D24" s="55"/>
      <c r="E24" s="55"/>
      <c r="F24" s="55"/>
      <c r="G24" s="55"/>
      <c r="H24" s="55"/>
      <c r="I24" s="55"/>
      <c r="J24" s="55"/>
      <c r="K24" s="31">
        <f>K23</f>
        <v>413503.31236949551</v>
      </c>
    </row>
    <row r="25" spans="1:12" ht="15.75" x14ac:dyDescent="0.25">
      <c r="C25" s="23"/>
      <c r="D25" s="24"/>
      <c r="E25" s="24"/>
      <c r="F25" s="24"/>
      <c r="G25" s="24"/>
      <c r="H25" s="24"/>
      <c r="I25" s="24"/>
      <c r="J25" s="34" t="s">
        <v>35</v>
      </c>
      <c r="K25" s="35">
        <f>K24*0.3</f>
        <v>124050.99371084865</v>
      </c>
      <c r="L25" t="s">
        <v>37</v>
      </c>
    </row>
    <row r="26" spans="1:12" ht="15.75" x14ac:dyDescent="0.25">
      <c r="D26" s="38"/>
      <c r="J26" s="40" t="s">
        <v>36</v>
      </c>
      <c r="K26" s="31">
        <f>K25*0.6</f>
        <v>74430.59622650918</v>
      </c>
      <c r="L26" t="s">
        <v>38</v>
      </c>
    </row>
    <row r="27" spans="1:12" ht="15.75" x14ac:dyDescent="0.25">
      <c r="D27" s="38"/>
      <c r="J27" s="40" t="s">
        <v>39</v>
      </c>
      <c r="K27" s="31">
        <f>K25-K26</f>
        <v>49620.397484339468</v>
      </c>
    </row>
    <row r="28" spans="1:12" s="25" customFormat="1" x14ac:dyDescent="0.25">
      <c r="K28" s="28"/>
    </row>
    <row r="29" spans="1:12" s="25" customFormat="1" x14ac:dyDescent="0.25">
      <c r="K29" s="28"/>
    </row>
    <row r="30" spans="1:12" x14ac:dyDescent="0.25">
      <c r="B30" s="27" t="s">
        <v>30</v>
      </c>
      <c r="C30" s="25"/>
      <c r="D30" s="25"/>
      <c r="K30" s="14"/>
    </row>
    <row r="31" spans="1:12" x14ac:dyDescent="0.25">
      <c r="B31" s="51" t="s">
        <v>18</v>
      </c>
      <c r="C31" s="51" t="s">
        <v>7</v>
      </c>
      <c r="D31" s="51" t="s">
        <v>31</v>
      </c>
      <c r="E31" s="53" t="s">
        <v>33</v>
      </c>
      <c r="F31" s="53"/>
      <c r="G31" s="52" t="s">
        <v>34</v>
      </c>
      <c r="H31" s="56" t="s">
        <v>46</v>
      </c>
      <c r="I31" s="52" t="s">
        <v>47</v>
      </c>
      <c r="J31" s="52" t="s">
        <v>48</v>
      </c>
      <c r="K31" s="57"/>
    </row>
    <row r="32" spans="1:12" ht="25.5" customHeight="1" x14ac:dyDescent="0.25">
      <c r="B32" s="51"/>
      <c r="C32" s="51"/>
      <c r="D32" s="51"/>
      <c r="E32" s="18" t="s">
        <v>32</v>
      </c>
      <c r="F32" s="1" t="s">
        <v>2</v>
      </c>
      <c r="G32" s="52"/>
      <c r="H32" s="56"/>
      <c r="I32" s="52"/>
      <c r="J32" s="52"/>
      <c r="K32" s="58"/>
    </row>
    <row r="33" spans="1:12" x14ac:dyDescent="0.25">
      <c r="B33" s="2" t="s">
        <v>19</v>
      </c>
      <c r="C33" s="3">
        <v>232616.71935945854</v>
      </c>
      <c r="D33" s="3">
        <v>200000</v>
      </c>
      <c r="E33" s="19">
        <v>368000</v>
      </c>
      <c r="F33" s="4">
        <v>428014.76362140372</v>
      </c>
      <c r="G33" s="4">
        <v>109329.85809894551</v>
      </c>
      <c r="H33" s="20">
        <v>448690.0666130092</v>
      </c>
      <c r="I33" s="5">
        <v>505103.94441712799</v>
      </c>
      <c r="J33" s="5">
        <f>I33-H33</f>
        <v>56413.877804118791</v>
      </c>
      <c r="K33" s="13"/>
    </row>
    <row r="34" spans="1:12" x14ac:dyDescent="0.25">
      <c r="B34" s="2" t="s">
        <v>20</v>
      </c>
      <c r="C34" s="3">
        <v>294016.37845796801</v>
      </c>
      <c r="D34" s="3">
        <v>135000</v>
      </c>
      <c r="E34" s="19">
        <v>230850</v>
      </c>
      <c r="F34" s="4">
        <v>502768.00716312526</v>
      </c>
      <c r="G34" s="4">
        <v>138187.69787524495</v>
      </c>
      <c r="H34" s="20">
        <v>346895.43600273022</v>
      </c>
      <c r="I34" s="5">
        <v>602498.36273606797</v>
      </c>
      <c r="J34" s="5">
        <f t="shared" ref="J34:J37" si="3">I34-H34</f>
        <v>255602.92673333775</v>
      </c>
      <c r="K34" s="13"/>
      <c r="L34" s="47"/>
    </row>
    <row r="35" spans="1:12" x14ac:dyDescent="0.25">
      <c r="B35" s="2" t="s">
        <v>21</v>
      </c>
      <c r="C35" s="3">
        <v>774582.2273538505</v>
      </c>
      <c r="D35" s="3">
        <v>558000</v>
      </c>
      <c r="E35" s="19">
        <v>1294560.0000000002</v>
      </c>
      <c r="F35" s="4">
        <v>1797030.7674609334</v>
      </c>
      <c r="G35" s="4">
        <v>890769.56145692803</v>
      </c>
      <c r="H35" s="20">
        <v>2054209.7877695123</v>
      </c>
      <c r="I35" s="5">
        <v>2526532.3091827896</v>
      </c>
      <c r="J35" s="5">
        <f t="shared" si="3"/>
        <v>472322.52141327737</v>
      </c>
      <c r="K35" s="13"/>
    </row>
    <row r="36" spans="1:12" x14ac:dyDescent="0.25">
      <c r="B36" s="2" t="s">
        <v>22</v>
      </c>
      <c r="C36" s="3">
        <v>3574649.983718175</v>
      </c>
      <c r="D36" s="3">
        <v>3300000</v>
      </c>
      <c r="E36" s="19">
        <v>6072000</v>
      </c>
      <c r="F36" s="4">
        <v>6577355.9700414427</v>
      </c>
      <c r="G36" s="4">
        <v>1680085.4923475422</v>
      </c>
      <c r="H36" s="20">
        <v>7286960.362806689</v>
      </c>
      <c r="I36" s="5">
        <v>7761994.9746456454</v>
      </c>
      <c r="J36" s="5">
        <f t="shared" si="3"/>
        <v>475034.61183895636</v>
      </c>
      <c r="K36" s="13"/>
    </row>
    <row r="37" spans="1:12" x14ac:dyDescent="0.25">
      <c r="B37" s="2" t="s">
        <v>6</v>
      </c>
      <c r="C37" s="3">
        <v>61315.296893143008</v>
      </c>
      <c r="D37" s="3">
        <v>31000</v>
      </c>
      <c r="E37" s="19">
        <v>65100</v>
      </c>
      <c r="F37" s="4">
        <v>128762.12347560033</v>
      </c>
      <c r="G37" s="4">
        <v>85228.262681468783</v>
      </c>
      <c r="H37" s="20">
        <v>141308.56692058066</v>
      </c>
      <c r="I37" s="5">
        <v>201150.96298764498</v>
      </c>
      <c r="J37" s="5">
        <f t="shared" si="3"/>
        <v>59842.396067064314</v>
      </c>
      <c r="K37" s="13"/>
    </row>
    <row r="38" spans="1:12" x14ac:dyDescent="0.25">
      <c r="B38" s="2" t="s">
        <v>4</v>
      </c>
      <c r="C38" s="6">
        <v>4937180.6057825955</v>
      </c>
      <c r="D38" s="6">
        <v>4224000</v>
      </c>
      <c r="E38" s="21">
        <v>8030510</v>
      </c>
      <c r="F38" s="6">
        <v>9433931.6317625046</v>
      </c>
      <c r="G38" s="6">
        <v>2903600.8724601297</v>
      </c>
      <c r="H38" s="21">
        <f>SUM(H33:H37)</f>
        <v>10278064.220112521</v>
      </c>
      <c r="I38" s="21">
        <f t="shared" ref="I38" si="4">SUM(I33:I37)</f>
        <v>11597280.553969275</v>
      </c>
      <c r="J38" s="21">
        <f>SUM(J33:J37)</f>
        <v>1319216.3338567545</v>
      </c>
      <c r="K38" s="13"/>
    </row>
    <row r="39" spans="1:12" x14ac:dyDescent="0.25">
      <c r="B39" s="25"/>
      <c r="C39" s="36"/>
      <c r="D39" s="36"/>
      <c r="E39" s="37"/>
      <c r="G39" s="41" t="s">
        <v>30</v>
      </c>
      <c r="H39" s="42"/>
      <c r="I39" s="45"/>
      <c r="J39" s="20">
        <f>J38</f>
        <v>1319216.3338567545</v>
      </c>
      <c r="K39" s="28"/>
    </row>
    <row r="40" spans="1:12" ht="15.75" x14ac:dyDescent="0.25">
      <c r="C40"/>
      <c r="I40" s="40" t="s">
        <v>35</v>
      </c>
      <c r="J40" s="44">
        <f>J39*0.3</f>
        <v>395764.90015702631</v>
      </c>
      <c r="K40" t="s">
        <v>37</v>
      </c>
    </row>
    <row r="41" spans="1:12" ht="15.75" x14ac:dyDescent="0.25">
      <c r="A41" s="25"/>
      <c r="B41" s="25"/>
      <c r="C41" s="25"/>
      <c r="D41" s="25"/>
      <c r="E41" s="25"/>
      <c r="I41" s="40" t="s">
        <v>36</v>
      </c>
      <c r="J41" s="31">
        <f>J40*0.6</f>
        <v>237458.94009421577</v>
      </c>
      <c r="K41" t="s">
        <v>38</v>
      </c>
    </row>
    <row r="42" spans="1:12" ht="15.75" x14ac:dyDescent="0.25">
      <c r="A42" s="25"/>
      <c r="E42" s="25"/>
      <c r="I42" s="40" t="s">
        <v>39</v>
      </c>
      <c r="J42" s="31">
        <f>J40-J41</f>
        <v>158305.96006281054</v>
      </c>
    </row>
    <row r="43" spans="1:12" x14ac:dyDescent="0.25">
      <c r="A43" s="25"/>
      <c r="E43" s="25"/>
    </row>
    <row r="44" spans="1:12" x14ac:dyDescent="0.25">
      <c r="B44" s="27" t="s">
        <v>23</v>
      </c>
      <c r="C44" s="25"/>
      <c r="D44" s="25"/>
      <c r="K44" s="14"/>
    </row>
    <row r="45" spans="1:12" ht="14.45" customHeight="1" x14ac:dyDescent="0.25">
      <c r="B45" s="51" t="s">
        <v>18</v>
      </c>
      <c r="C45" s="51" t="s">
        <v>7</v>
      </c>
      <c r="D45" s="51" t="s">
        <v>31</v>
      </c>
      <c r="E45" s="53" t="s">
        <v>33</v>
      </c>
      <c r="F45" s="53"/>
      <c r="G45" s="52" t="s">
        <v>34</v>
      </c>
      <c r="H45" s="56" t="s">
        <v>46</v>
      </c>
      <c r="I45" s="52" t="s">
        <v>51</v>
      </c>
      <c r="J45" s="52" t="s">
        <v>48</v>
      </c>
      <c r="K45" s="57"/>
    </row>
    <row r="46" spans="1:12" ht="30" customHeight="1" x14ac:dyDescent="0.25">
      <c r="B46" s="51"/>
      <c r="C46" s="51"/>
      <c r="D46" s="51"/>
      <c r="E46" s="18" t="s">
        <v>32</v>
      </c>
      <c r="F46" s="1" t="s">
        <v>2</v>
      </c>
      <c r="G46" s="52"/>
      <c r="H46" s="56"/>
      <c r="I46" s="52"/>
      <c r="J46" s="52"/>
      <c r="K46" s="58"/>
    </row>
    <row r="47" spans="1:12" x14ac:dyDescent="0.25">
      <c r="B47" s="2" t="s">
        <v>19</v>
      </c>
      <c r="C47" s="3">
        <v>513315.9</v>
      </c>
      <c r="D47" s="3">
        <v>240000</v>
      </c>
      <c r="E47" s="19">
        <v>441600</v>
      </c>
      <c r="F47" s="4">
        <v>944501.25600000005</v>
      </c>
      <c r="G47" s="4">
        <v>241258.473</v>
      </c>
      <c r="H47" s="20">
        <v>641886.96461999998</v>
      </c>
      <c r="I47" s="5">
        <v>1114614.1452599999</v>
      </c>
      <c r="J47" s="5">
        <f>I47-H47</f>
        <v>472727.18063999992</v>
      </c>
      <c r="K47" s="13"/>
    </row>
    <row r="48" spans="1:12" x14ac:dyDescent="0.25">
      <c r="B48" s="2" t="s">
        <v>20</v>
      </c>
      <c r="C48" s="3">
        <v>219260.3</v>
      </c>
      <c r="D48" s="3">
        <v>140000</v>
      </c>
      <c r="E48" s="19">
        <v>239400</v>
      </c>
      <c r="F48" s="4">
        <v>374935.11299999995</v>
      </c>
      <c r="G48" s="4">
        <v>103052.34099999999</v>
      </c>
      <c r="H48" s="20">
        <v>321905.20053999999</v>
      </c>
      <c r="I48" s="5">
        <v>449308.20675999991</v>
      </c>
      <c r="J48" s="5">
        <f t="shared" ref="J48:J52" si="5">I48-H48</f>
        <v>127403.00621999992</v>
      </c>
      <c r="K48" s="13"/>
    </row>
    <row r="49" spans="2:11" x14ac:dyDescent="0.25">
      <c r="B49" s="2" t="s">
        <v>21</v>
      </c>
      <c r="C49" s="3">
        <v>734599.7</v>
      </c>
      <c r="D49" s="3">
        <v>540000</v>
      </c>
      <c r="E49" s="19">
        <v>1252800.0000000002</v>
      </c>
      <c r="F49" s="4">
        <v>1704271.304</v>
      </c>
      <c r="G49" s="4">
        <v>844789.65499999991</v>
      </c>
      <c r="H49" s="20">
        <v>1971734.2757000001</v>
      </c>
      <c r="I49" s="5">
        <v>2396117.3014599998</v>
      </c>
      <c r="J49" s="5">
        <f t="shared" si="5"/>
        <v>424383.02575999964</v>
      </c>
      <c r="K49" s="13"/>
    </row>
    <row r="50" spans="2:11" x14ac:dyDescent="0.25">
      <c r="B50" s="2" t="s">
        <v>22</v>
      </c>
      <c r="C50" s="3">
        <v>2288399.2999999998</v>
      </c>
      <c r="D50" s="3">
        <v>2750000</v>
      </c>
      <c r="E50" s="19">
        <v>5060000</v>
      </c>
      <c r="F50" s="4">
        <v>4210654.7120000003</v>
      </c>
      <c r="G50" s="4">
        <v>1075547.6709999999</v>
      </c>
      <c r="H50" s="20">
        <v>5767414.8107399996</v>
      </c>
      <c r="I50" s="5">
        <v>4969030.2400200004</v>
      </c>
      <c r="J50" s="5"/>
      <c r="K50" s="13"/>
    </row>
    <row r="51" spans="2:11" x14ac:dyDescent="0.25">
      <c r="B51" s="2" t="s">
        <v>24</v>
      </c>
      <c r="C51" s="3">
        <v>1131022.1000000001</v>
      </c>
      <c r="D51" s="3">
        <v>900000</v>
      </c>
      <c r="E51" s="19">
        <v>1656000</v>
      </c>
      <c r="F51" s="4">
        <v>2081080.6640000003</v>
      </c>
      <c r="G51" s="4">
        <v>531580.38699999999</v>
      </c>
      <c r="H51" s="20">
        <v>2056325.56378</v>
      </c>
      <c r="I51" s="5">
        <v>2455901.3879400003</v>
      </c>
      <c r="J51" s="5">
        <f t="shared" si="5"/>
        <v>399575.82416000031</v>
      </c>
      <c r="K51" s="13"/>
    </row>
    <row r="52" spans="2:11" x14ac:dyDescent="0.25">
      <c r="B52" s="2" t="s">
        <v>25</v>
      </c>
      <c r="C52" s="3">
        <v>725410.3</v>
      </c>
      <c r="D52" s="3">
        <v>716300</v>
      </c>
      <c r="E52" s="19">
        <v>1411111</v>
      </c>
      <c r="F52" s="4">
        <v>1429058.291</v>
      </c>
      <c r="G52" s="4">
        <v>340942.84100000001</v>
      </c>
      <c r="H52" s="20">
        <v>1646930.61054</v>
      </c>
      <c r="I52" s="5">
        <v>1663801.0640799999</v>
      </c>
      <c r="J52" s="5">
        <f t="shared" si="5"/>
        <v>16870.4535399999</v>
      </c>
      <c r="K52" s="13"/>
    </row>
    <row r="53" spans="2:11" x14ac:dyDescent="0.25">
      <c r="B53" s="2" t="s">
        <v>6</v>
      </c>
      <c r="C53" s="3">
        <v>56961.4</v>
      </c>
      <c r="D53" s="3">
        <v>30000</v>
      </c>
      <c r="E53" s="19">
        <v>63000</v>
      </c>
      <c r="F53" s="4">
        <v>119618.94</v>
      </c>
      <c r="G53" s="4">
        <v>79176.346000000005</v>
      </c>
      <c r="H53" s="20">
        <v>133645.76524000001</v>
      </c>
      <c r="I53" s="5">
        <v>186867.56884000002</v>
      </c>
      <c r="J53" s="5">
        <f>I53-H53</f>
        <v>53221.803600000014</v>
      </c>
      <c r="K53" s="13"/>
    </row>
    <row r="54" spans="2:11" x14ac:dyDescent="0.25">
      <c r="B54" s="2" t="s">
        <v>4</v>
      </c>
      <c r="C54" s="6">
        <v>5668969</v>
      </c>
      <c r="D54" s="6">
        <v>5316300</v>
      </c>
      <c r="E54" s="21">
        <v>10123911</v>
      </c>
      <c r="F54" s="6">
        <v>10864120.279999999</v>
      </c>
      <c r="G54" s="6">
        <v>3216347.7139999997</v>
      </c>
      <c r="H54" s="21">
        <f>SUM(H47:H53)</f>
        <v>12539843.191160001</v>
      </c>
      <c r="I54" s="21">
        <f t="shared" ref="I54" si="6">SUM(I47:I53)</f>
        <v>13235639.914360002</v>
      </c>
      <c r="J54" s="21">
        <f>SUM(J47:J53)</f>
        <v>1494181.2939199996</v>
      </c>
      <c r="K54" s="13"/>
    </row>
    <row r="55" spans="2:11" x14ac:dyDescent="0.25">
      <c r="B55" s="25"/>
      <c r="C55" s="36"/>
      <c r="D55" s="36"/>
      <c r="E55" s="37"/>
      <c r="F55" s="36"/>
      <c r="G55" s="36"/>
      <c r="H55" s="41" t="s">
        <v>23</v>
      </c>
      <c r="I55" s="21"/>
      <c r="J55" s="21">
        <f>J54</f>
        <v>1494181.2939199996</v>
      </c>
      <c r="K55" s="28"/>
    </row>
    <row r="56" spans="2:11" ht="15.75" x14ac:dyDescent="0.25">
      <c r="C56"/>
      <c r="I56" s="40" t="s">
        <v>35</v>
      </c>
      <c r="J56" s="44">
        <f>J55*0.3</f>
        <v>448254.38817599986</v>
      </c>
      <c r="K56" t="s">
        <v>37</v>
      </c>
    </row>
    <row r="57" spans="2:11" ht="15.75" x14ac:dyDescent="0.25">
      <c r="B57" s="25"/>
      <c r="C57" s="25"/>
      <c r="D57" s="25"/>
      <c r="I57" s="40" t="s">
        <v>36</v>
      </c>
      <c r="J57" s="31">
        <f>J56*0.6</f>
        <v>268952.63290559989</v>
      </c>
      <c r="K57" t="s">
        <v>38</v>
      </c>
    </row>
    <row r="58" spans="2:11" ht="15.75" x14ac:dyDescent="0.25">
      <c r="I58" s="40" t="s">
        <v>39</v>
      </c>
      <c r="J58" s="31">
        <f>J56-J57</f>
        <v>179301.75527039997</v>
      </c>
    </row>
    <row r="60" spans="2:11" x14ac:dyDescent="0.25">
      <c r="B60" s="27" t="s">
        <v>26</v>
      </c>
      <c r="C60" s="25"/>
      <c r="D60" s="25"/>
      <c r="K60" s="14"/>
    </row>
    <row r="61" spans="2:11" ht="14.45" customHeight="1" x14ac:dyDescent="0.25">
      <c r="B61" s="51" t="s">
        <v>18</v>
      </c>
      <c r="C61" s="51" t="s">
        <v>7</v>
      </c>
      <c r="D61" s="51" t="s">
        <v>31</v>
      </c>
      <c r="E61" s="53" t="s">
        <v>33</v>
      </c>
      <c r="F61" s="53"/>
      <c r="G61" s="52" t="s">
        <v>34</v>
      </c>
      <c r="H61" s="56" t="s">
        <v>46</v>
      </c>
      <c r="I61" s="52" t="s">
        <v>50</v>
      </c>
      <c r="J61" s="52" t="s">
        <v>48</v>
      </c>
      <c r="K61" s="57"/>
    </row>
    <row r="62" spans="2:11" ht="36" customHeight="1" x14ac:dyDescent="0.25">
      <c r="B62" s="51"/>
      <c r="C62" s="51"/>
      <c r="D62" s="51"/>
      <c r="E62" s="18" t="s">
        <v>32</v>
      </c>
      <c r="F62" s="1" t="s">
        <v>2</v>
      </c>
      <c r="G62" s="52"/>
      <c r="H62" s="56"/>
      <c r="I62" s="52"/>
      <c r="J62" s="52"/>
      <c r="K62" s="58"/>
    </row>
    <row r="63" spans="2:11" x14ac:dyDescent="0.25">
      <c r="B63" s="2" t="s">
        <v>19</v>
      </c>
      <c r="C63" s="3">
        <v>261081.60000000001</v>
      </c>
      <c r="D63" s="3">
        <v>224000</v>
      </c>
      <c r="E63" s="19">
        <v>412160</v>
      </c>
      <c r="F63" s="4">
        <v>480390.14400000003</v>
      </c>
      <c r="G63" s="4">
        <v>122708.352</v>
      </c>
      <c r="H63" s="20">
        <v>502776.25088000001</v>
      </c>
      <c r="I63" s="5">
        <v>566912.58623999998</v>
      </c>
      <c r="J63" s="5">
        <f>I63-H63</f>
        <v>64136.335359999968</v>
      </c>
      <c r="K63" s="13"/>
    </row>
    <row r="64" spans="2:11" x14ac:dyDescent="0.25">
      <c r="B64" s="2" t="s">
        <v>20</v>
      </c>
      <c r="C64" s="3">
        <v>193767.2</v>
      </c>
      <c r="D64" s="3">
        <v>130000</v>
      </c>
      <c r="E64" s="19">
        <v>222300</v>
      </c>
      <c r="F64" s="4">
        <v>331341.91200000001</v>
      </c>
      <c r="G64" s="4">
        <v>91070.584000000003</v>
      </c>
      <c r="H64" s="20">
        <v>294568.34896000003</v>
      </c>
      <c r="I64" s="5">
        <v>397067.74624000001</v>
      </c>
      <c r="J64" s="5">
        <f>I64-H64</f>
        <v>102499.39727999998</v>
      </c>
      <c r="K64" s="13"/>
    </row>
    <row r="65" spans="2:12" x14ac:dyDescent="0.25">
      <c r="B65" s="2" t="s">
        <v>21</v>
      </c>
      <c r="C65" s="3">
        <v>836136.2</v>
      </c>
      <c r="D65" s="3">
        <v>558000</v>
      </c>
      <c r="E65" s="19">
        <v>1294560.0000000002</v>
      </c>
      <c r="F65" s="4">
        <v>1939835.9840000002</v>
      </c>
      <c r="G65" s="4">
        <v>961556.62999999989</v>
      </c>
      <c r="H65" s="20">
        <v>2120749.6321999999</v>
      </c>
      <c r="I65" s="5">
        <v>2727309.0571599999</v>
      </c>
      <c r="J65" s="5">
        <f>I65-H65</f>
        <v>606559.42495999997</v>
      </c>
      <c r="K65" s="13"/>
    </row>
    <row r="66" spans="2:12" x14ac:dyDescent="0.25">
      <c r="B66" s="2" t="s">
        <v>22</v>
      </c>
      <c r="C66" s="3">
        <v>3625224.7</v>
      </c>
      <c r="D66" s="3">
        <v>3410000</v>
      </c>
      <c r="E66" s="19">
        <v>6274400</v>
      </c>
      <c r="F66" s="4">
        <v>6670413.4480000008</v>
      </c>
      <c r="G66" s="4">
        <v>1703855.6089999999</v>
      </c>
      <c r="H66" s="20">
        <v>7499560.2724599997</v>
      </c>
      <c r="I66" s="5">
        <v>7871812.9135800004</v>
      </c>
      <c r="J66" s="5">
        <f>I66-H66</f>
        <v>372252.64112000074</v>
      </c>
      <c r="K66" s="13"/>
    </row>
    <row r="67" spans="2:12" x14ac:dyDescent="0.25">
      <c r="B67" s="2" t="s">
        <v>24</v>
      </c>
      <c r="C67" s="3">
        <v>780552.8</v>
      </c>
      <c r="D67" s="3">
        <v>840000</v>
      </c>
      <c r="E67" s="19">
        <v>1545600</v>
      </c>
      <c r="F67" s="4">
        <v>1436217.1520000002</v>
      </c>
      <c r="G67" s="4">
        <v>366859.81599999999</v>
      </c>
      <c r="H67" s="20">
        <v>1797712.22704</v>
      </c>
      <c r="I67" s="5">
        <v>1694892.3499200002</v>
      </c>
      <c r="J67" s="5"/>
      <c r="K67" s="13"/>
    </row>
    <row r="68" spans="2:12" x14ac:dyDescent="0.25">
      <c r="B68" s="2" t="s">
        <v>25</v>
      </c>
      <c r="C68" s="3">
        <v>363511.7</v>
      </c>
      <c r="D68" s="3">
        <v>444600</v>
      </c>
      <c r="E68" s="19">
        <v>875862</v>
      </c>
      <c r="F68" s="4">
        <v>716118.049</v>
      </c>
      <c r="G68" s="4">
        <v>170850.49899999998</v>
      </c>
      <c r="H68" s="20">
        <v>983909.74905999994</v>
      </c>
      <c r="I68" s="5">
        <v>833750.43511999992</v>
      </c>
      <c r="J68" s="5"/>
      <c r="K68" s="13"/>
    </row>
    <row r="69" spans="2:12" x14ac:dyDescent="0.25">
      <c r="B69" s="2" t="s">
        <v>4</v>
      </c>
      <c r="C69" s="6">
        <v>6060274.2000000002</v>
      </c>
      <c r="D69" s="6">
        <v>5606600</v>
      </c>
      <c r="E69" s="21">
        <v>10624882</v>
      </c>
      <c r="F69" s="6">
        <v>11574316.689000003</v>
      </c>
      <c r="G69" s="6">
        <v>3416901.4899999998</v>
      </c>
      <c r="H69" s="21">
        <f>SUM(H63:H68)</f>
        <v>13199276.480599999</v>
      </c>
      <c r="I69" s="21">
        <f>SUM(I63:I68)</f>
        <v>14091745.088260001</v>
      </c>
      <c r="J69" s="21">
        <f>SUM(J63:J68)</f>
        <v>1145447.7987200008</v>
      </c>
      <c r="K69" s="13"/>
    </row>
    <row r="70" spans="2:12" x14ac:dyDescent="0.25">
      <c r="B70" s="25"/>
      <c r="C70" s="36"/>
      <c r="D70" s="36"/>
      <c r="E70" s="37"/>
      <c r="F70" s="36"/>
      <c r="G70" s="36"/>
      <c r="H70" s="41" t="s">
        <v>26</v>
      </c>
      <c r="I70" s="21"/>
      <c r="J70" s="21">
        <f>J69</f>
        <v>1145447.7987200008</v>
      </c>
      <c r="K70" s="28"/>
    </row>
    <row r="71" spans="2:12" ht="15.75" x14ac:dyDescent="0.25">
      <c r="C71"/>
      <c r="I71" s="40" t="s">
        <v>35</v>
      </c>
      <c r="J71" s="44">
        <f>J70*0.3</f>
        <v>343634.33961600024</v>
      </c>
      <c r="K71" s="14" t="s">
        <v>37</v>
      </c>
      <c r="L71" s="8"/>
    </row>
    <row r="72" spans="2:12" ht="15.75" x14ac:dyDescent="0.25">
      <c r="C72"/>
      <c r="I72" s="40" t="s">
        <v>36</v>
      </c>
      <c r="J72" s="31">
        <f>J71*0.6</f>
        <v>206180.60376960013</v>
      </c>
      <c r="K72" s="14" t="s">
        <v>38</v>
      </c>
    </row>
    <row r="73" spans="2:12" ht="15.75" x14ac:dyDescent="0.25">
      <c r="I73" s="40" t="s">
        <v>39</v>
      </c>
      <c r="J73" s="31">
        <f>J71-J72</f>
        <v>137453.73584640012</v>
      </c>
      <c r="K73" s="14"/>
    </row>
    <row r="75" spans="2:12" x14ac:dyDescent="0.25">
      <c r="B75" s="22" t="s">
        <v>27</v>
      </c>
      <c r="C75"/>
    </row>
    <row r="76" spans="2:12" ht="14.45" customHeight="1" x14ac:dyDescent="0.25">
      <c r="B76" s="51" t="s">
        <v>18</v>
      </c>
      <c r="C76" s="51" t="s">
        <v>7</v>
      </c>
      <c r="D76" s="51" t="s">
        <v>31</v>
      </c>
      <c r="E76" s="53" t="s">
        <v>33</v>
      </c>
      <c r="F76" s="53"/>
      <c r="G76" s="52" t="s">
        <v>34</v>
      </c>
      <c r="H76" s="56" t="s">
        <v>46</v>
      </c>
      <c r="I76" s="52" t="s">
        <v>49</v>
      </c>
      <c r="J76" s="52" t="s">
        <v>48</v>
      </c>
      <c r="K76" s="57"/>
    </row>
    <row r="77" spans="2:12" ht="33.6" customHeight="1" x14ac:dyDescent="0.25">
      <c r="B77" s="51"/>
      <c r="C77" s="51"/>
      <c r="D77" s="51"/>
      <c r="E77" s="18" t="s">
        <v>32</v>
      </c>
      <c r="F77" s="1" t="s">
        <v>2</v>
      </c>
      <c r="G77" s="52"/>
      <c r="H77" s="56"/>
      <c r="I77" s="52"/>
      <c r="J77" s="52"/>
      <c r="K77" s="58"/>
    </row>
    <row r="78" spans="2:12" x14ac:dyDescent="0.25">
      <c r="B78" s="2" t="s">
        <v>19</v>
      </c>
      <c r="C78" s="3">
        <v>124508.1</v>
      </c>
      <c r="D78" s="3">
        <v>171000</v>
      </c>
      <c r="E78" s="19">
        <v>314640</v>
      </c>
      <c r="F78" s="4">
        <v>229094.90400000001</v>
      </c>
      <c r="G78" s="4">
        <v>58518.807000000001</v>
      </c>
      <c r="H78" s="20">
        <v>350769.27857999998</v>
      </c>
      <c r="I78" s="5">
        <v>270356.88834</v>
      </c>
      <c r="J78" s="5"/>
      <c r="K78" s="13"/>
    </row>
    <row r="79" spans="2:12" x14ac:dyDescent="0.25">
      <c r="B79" s="2" t="s">
        <v>20</v>
      </c>
      <c r="C79" s="3">
        <v>168416.6</v>
      </c>
      <c r="D79" s="3">
        <v>125000</v>
      </c>
      <c r="E79" s="19">
        <v>213750</v>
      </c>
      <c r="F79" s="4">
        <v>287992.386</v>
      </c>
      <c r="G79" s="4">
        <v>79155.801999999996</v>
      </c>
      <c r="H79" s="20">
        <v>275331.45387999999</v>
      </c>
      <c r="I79" s="5">
        <v>345119.29671999993</v>
      </c>
      <c r="J79" s="5">
        <f t="shared" ref="J79:J84" si="7">I79-H79</f>
        <v>69787.842839999939</v>
      </c>
      <c r="K79" s="13"/>
    </row>
    <row r="80" spans="2:12" x14ac:dyDescent="0.25">
      <c r="B80" s="2" t="s">
        <v>21</v>
      </c>
      <c r="C80" s="3">
        <v>799050.2</v>
      </c>
      <c r="D80" s="3">
        <v>600000</v>
      </c>
      <c r="E80" s="19">
        <v>1392000.0000000002</v>
      </c>
      <c r="F80" s="4">
        <v>1853796.4640000002</v>
      </c>
      <c r="G80" s="4">
        <v>918907.72999999986</v>
      </c>
      <c r="H80" s="20">
        <v>2172253.2662</v>
      </c>
      <c r="I80" s="5">
        <v>2606341.9423599998</v>
      </c>
      <c r="J80" s="5">
        <f t="shared" si="7"/>
        <v>434088.6761599998</v>
      </c>
      <c r="K80" s="13"/>
    </row>
    <row r="81" spans="2:11" x14ac:dyDescent="0.25">
      <c r="B81" s="2" t="s">
        <v>22</v>
      </c>
      <c r="C81" s="3">
        <v>3747296.6</v>
      </c>
      <c r="D81" s="3">
        <v>3300000</v>
      </c>
      <c r="E81" s="19">
        <v>6072000</v>
      </c>
      <c r="F81" s="4">
        <v>6895025.7440000009</v>
      </c>
      <c r="G81" s="4">
        <v>1761229.402</v>
      </c>
      <c r="H81" s="20">
        <v>7363235.6378799994</v>
      </c>
      <c r="I81" s="5">
        <v>8136879.8372400012</v>
      </c>
      <c r="J81" s="5">
        <f t="shared" si="7"/>
        <v>773644.19936000183</v>
      </c>
      <c r="K81" s="13"/>
    </row>
    <row r="82" spans="2:11" x14ac:dyDescent="0.25">
      <c r="B82" s="2" t="s">
        <v>24</v>
      </c>
      <c r="C82" s="3">
        <v>503958.5</v>
      </c>
      <c r="D82" s="3">
        <v>665000</v>
      </c>
      <c r="E82" s="19">
        <v>1223600</v>
      </c>
      <c r="F82" s="4">
        <v>927283.64</v>
      </c>
      <c r="G82" s="4">
        <v>236860.495</v>
      </c>
      <c r="H82" s="20">
        <v>1372832.8652999999</v>
      </c>
      <c r="I82" s="5">
        <v>1094295.4868999999</v>
      </c>
      <c r="J82" s="5"/>
      <c r="K82" s="13"/>
    </row>
    <row r="83" spans="2:11" x14ac:dyDescent="0.25">
      <c r="B83" s="2" t="s">
        <v>25</v>
      </c>
      <c r="C83" s="3">
        <v>179685.6</v>
      </c>
      <c r="D83" s="3">
        <v>247000</v>
      </c>
      <c r="E83" s="19">
        <v>486590</v>
      </c>
      <c r="F83" s="4">
        <v>353980.63199999998</v>
      </c>
      <c r="G83" s="4">
        <v>84452.232000000004</v>
      </c>
      <c r="H83" s="20">
        <v>536779.69807999989</v>
      </c>
      <c r="I83" s="5">
        <v>412126.89215999999</v>
      </c>
      <c r="J83" s="5"/>
      <c r="K83" s="13"/>
    </row>
    <row r="84" spans="2:11" x14ac:dyDescent="0.25">
      <c r="B84" s="2" t="s">
        <v>6</v>
      </c>
      <c r="C84" s="3">
        <v>104622.9</v>
      </c>
      <c r="D84" s="3">
        <v>24000</v>
      </c>
      <c r="E84" s="19">
        <v>50400</v>
      </c>
      <c r="F84" s="4">
        <v>219708.09</v>
      </c>
      <c r="G84" s="4">
        <v>145425.83100000001</v>
      </c>
      <c r="H84" s="20">
        <v>184076.28114000001</v>
      </c>
      <c r="I84" s="5">
        <v>343225.88573999994</v>
      </c>
      <c r="J84" s="5">
        <f t="shared" si="7"/>
        <v>159149.60459999993</v>
      </c>
      <c r="K84" s="13"/>
    </row>
    <row r="85" spans="2:11" x14ac:dyDescent="0.25">
      <c r="B85" s="2" t="s">
        <v>4</v>
      </c>
      <c r="C85" s="6">
        <v>5627538.5</v>
      </c>
      <c r="D85" s="6">
        <v>5132000</v>
      </c>
      <c r="E85" s="21">
        <v>9752980</v>
      </c>
      <c r="F85" s="6">
        <v>10766881.860000001</v>
      </c>
      <c r="G85" s="6">
        <v>3284550.2989999996</v>
      </c>
      <c r="H85" s="21">
        <f>SUM(H78:H84)</f>
        <v>12255278.481059998</v>
      </c>
      <c r="I85" s="21">
        <f t="shared" ref="I85" si="8">SUM(I78:I84)</f>
        <v>13208346.229460001</v>
      </c>
      <c r="J85" s="21">
        <f>SUM(J78:J84)</f>
        <v>1436670.3229600016</v>
      </c>
      <c r="K85" s="13"/>
    </row>
    <row r="86" spans="2:11" x14ac:dyDescent="0.25">
      <c r="B86" s="25"/>
      <c r="C86" s="36"/>
      <c r="D86" s="36"/>
      <c r="E86" s="37"/>
      <c r="F86" s="36"/>
      <c r="G86" s="36"/>
      <c r="H86" s="43" t="s">
        <v>27</v>
      </c>
      <c r="I86" s="21"/>
      <c r="J86" s="21">
        <f>J85</f>
        <v>1436670.3229600016</v>
      </c>
      <c r="K86" s="28"/>
    </row>
    <row r="87" spans="2:11" ht="15.75" x14ac:dyDescent="0.25">
      <c r="I87" s="40" t="s">
        <v>35</v>
      </c>
      <c r="J87" s="44">
        <f>J86*0.3</f>
        <v>431001.09688800049</v>
      </c>
      <c r="K87" t="s">
        <v>37</v>
      </c>
    </row>
    <row r="88" spans="2:11" ht="15.75" x14ac:dyDescent="0.25">
      <c r="I88" s="40" t="s">
        <v>36</v>
      </c>
      <c r="J88" s="31">
        <f>J87*0.6</f>
        <v>258600.65813280028</v>
      </c>
      <c r="K88" t="s">
        <v>38</v>
      </c>
    </row>
    <row r="89" spans="2:11" ht="15.75" x14ac:dyDescent="0.25">
      <c r="I89" s="40" t="s">
        <v>39</v>
      </c>
      <c r="J89" s="31">
        <f>J87-J88</f>
        <v>172400.43875520022</v>
      </c>
    </row>
    <row r="91" spans="2:11" ht="15.75" x14ac:dyDescent="0.25">
      <c r="I91" s="40" t="s">
        <v>42</v>
      </c>
      <c r="J91" s="2"/>
    </row>
    <row r="92" spans="2:11" ht="15.75" x14ac:dyDescent="0.25">
      <c r="I92" s="40" t="s">
        <v>40</v>
      </c>
      <c r="J92" s="6">
        <f>K14+K25+J40+J56+J71+J87</f>
        <v>2431409.6614906681</v>
      </c>
    </row>
    <row r="93" spans="2:11" ht="15.75" x14ac:dyDescent="0.25">
      <c r="I93" s="40" t="s">
        <v>41</v>
      </c>
      <c r="J93" s="6">
        <f>K16+K27+J42+J58+J73+J89</f>
        <v>972563.86459626746</v>
      </c>
    </row>
  </sheetData>
  <mergeCells count="54">
    <mergeCell ref="H76:H77"/>
    <mergeCell ref="I76:I77"/>
    <mergeCell ref="J76:J77"/>
    <mergeCell ref="K76:K77"/>
    <mergeCell ref="B76:B77"/>
    <mergeCell ref="C76:C77"/>
    <mergeCell ref="D76:D77"/>
    <mergeCell ref="E76:F76"/>
    <mergeCell ref="G76:G77"/>
    <mergeCell ref="I45:I46"/>
    <mergeCell ref="J45:J46"/>
    <mergeCell ref="K45:K46"/>
    <mergeCell ref="B61:B62"/>
    <mergeCell ref="C61:C62"/>
    <mergeCell ref="D61:D62"/>
    <mergeCell ref="E61:F61"/>
    <mergeCell ref="G61:G62"/>
    <mergeCell ref="H61:H62"/>
    <mergeCell ref="I61:I62"/>
    <mergeCell ref="J61:J62"/>
    <mergeCell ref="K61:K62"/>
    <mergeCell ref="B45:B46"/>
    <mergeCell ref="C45:C46"/>
    <mergeCell ref="D45:D46"/>
    <mergeCell ref="E45:F45"/>
    <mergeCell ref="G45:G46"/>
    <mergeCell ref="J18:J19"/>
    <mergeCell ref="K18:K19"/>
    <mergeCell ref="C24:J24"/>
    <mergeCell ref="H31:H32"/>
    <mergeCell ref="I31:I32"/>
    <mergeCell ref="J31:J32"/>
    <mergeCell ref="K31:K32"/>
    <mergeCell ref="D18:D19"/>
    <mergeCell ref="E18:E19"/>
    <mergeCell ref="F18:G18"/>
    <mergeCell ref="H18:H19"/>
    <mergeCell ref="I18:I19"/>
    <mergeCell ref="C18:C19"/>
    <mergeCell ref="H45:H46"/>
    <mergeCell ref="B31:B32"/>
    <mergeCell ref="C31:C32"/>
    <mergeCell ref="D31:D32"/>
    <mergeCell ref="E31:F31"/>
    <mergeCell ref="G31:G32"/>
    <mergeCell ref="C13:J13"/>
    <mergeCell ref="J4:J5"/>
    <mergeCell ref="K4:K5"/>
    <mergeCell ref="C4:C5"/>
    <mergeCell ref="D4:D5"/>
    <mergeCell ref="E4:E5"/>
    <mergeCell ref="F4:G4"/>
    <mergeCell ref="H4:H5"/>
    <mergeCell ref="I4:I5"/>
  </mergeCells>
  <phoneticPr fontId="6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Onuora, Anthony C SNBO-FUP/CGC</dc:creator>
  <cp:lastModifiedBy>SPDC</cp:lastModifiedBy>
  <dcterms:created xsi:type="dcterms:W3CDTF">2022-09-14T10:48:26Z</dcterms:created>
  <dcterms:modified xsi:type="dcterms:W3CDTF">2022-09-22T10:53:40Z</dcterms:modified>
</cp:coreProperties>
</file>