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13_ncr:1_{CCC76CCA-2389-46FF-8BB4-46E2B7C6C7C3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" i="1" l="1"/>
  <c r="Z15" i="1" l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U15" i="1"/>
  <c r="V15" i="1" s="1"/>
  <c r="U5" i="1"/>
  <c r="V5" i="1" s="1"/>
  <c r="Y31" i="1" l="1"/>
  <c r="Z31" i="1"/>
  <c r="X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K30" i="1"/>
  <c r="J24" i="1"/>
  <c r="J22" i="1"/>
  <c r="J20" i="1"/>
  <c r="K28" i="1"/>
  <c r="J12" i="1"/>
  <c r="J29" i="1"/>
  <c r="J10" i="1"/>
  <c r="J8" i="1"/>
  <c r="J18" i="1"/>
  <c r="K11" i="1"/>
  <c r="K26" i="1"/>
  <c r="K8" i="1"/>
  <c r="K19" i="1"/>
  <c r="K18" i="1"/>
  <c r="J13" i="1"/>
  <c r="K9" i="1"/>
  <c r="K22" i="1"/>
  <c r="K21" i="1"/>
  <c r="K25" i="1"/>
  <c r="K29" i="1"/>
  <c r="K5" i="1"/>
  <c r="K7" i="1"/>
  <c r="K6" i="1"/>
  <c r="K12" i="1"/>
  <c r="J9" i="1"/>
  <c r="J6" i="1"/>
  <c r="J11" i="1"/>
  <c r="J26" i="1"/>
  <c r="K27" i="1"/>
  <c r="K10" i="1"/>
  <c r="J7" i="1"/>
  <c r="K24" i="1"/>
  <c r="K20" i="1"/>
  <c r="J25" i="1"/>
  <c r="J28" i="1"/>
  <c r="J19" i="1"/>
  <c r="J15" i="1"/>
  <c r="J23" i="1"/>
  <c r="J27" i="1"/>
  <c r="K23" i="1"/>
  <c r="J14" i="1"/>
  <c r="K14" i="1"/>
  <c r="K15" i="1"/>
  <c r="J21" i="1"/>
  <c r="K13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<sst xmlns="http://schemas.openxmlformats.org/spreadsheetml/2006/main" count="474" uniqueCount="176">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</sst>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9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3" fillId="0" borderId="18" xfId="0" applyFont="1" applyBorder="1" applyAlignment="1">
      <alignment horizontal="right" vertical="center"/>
    </xf>
    <xf numFmtId="43" fontId="15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4" fontId="14" fillId="0" borderId="0" xfId="0" applyNumberFormat="1" applyFont="1" applyAlignment="1">
      <alignment vertical="center"/>
    </xf>
    <xf numFmtId="0" fontId="0" fillId="10" borderId="0" xfId="0" applyFill="1" applyAlignment="1">
      <alignment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34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35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36</v>
      </c>
      <c r="H4" s="12" t="s">
        <v>37</v>
      </c>
      <c r="I4" s="12" t="s">
        <v>38</v>
      </c>
      <c r="J4" s="12" t="s">
        <v>39</v>
      </c>
      <c r="K4" s="12" t="s">
        <v>40</v>
      </c>
    </row>
    <row r="5" spans="1:48" x14ac:dyDescent="0.25">
      <c r="B5" s="12" t="s">
        <v>41</v>
      </c>
      <c r="C5" s="12" t="s">
        <v>42</v>
      </c>
      <c r="D5" s="12" t="s">
        <v>43</v>
      </c>
      <c r="E5" s="12">
        <v>110006</v>
      </c>
      <c r="F5" s="12" t="s">
        <v>26</v>
      </c>
      <c r="G5" s="12" t="s">
        <v>44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44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45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46</v>
      </c>
      <c r="E8" s="12">
        <v>110006</v>
      </c>
      <c r="F8" s="12" t="s">
        <v>26</v>
      </c>
      <c r="G8" s="12" t="s">
        <v>44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47</v>
      </c>
      <c r="G9" s="12" t="s">
        <v>48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49</v>
      </c>
      <c r="G10" s="12" t="s">
        <v>48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50</v>
      </c>
      <c r="G11" s="12" t="s">
        <v>51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52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52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53</v>
      </c>
      <c r="G14" s="12" t="s">
        <v>52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52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54</v>
      </c>
      <c r="G16" s="12" t="s">
        <v>55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56</v>
      </c>
      <c r="G17" s="12" t="s">
        <v>51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57</v>
      </c>
      <c r="G18" s="12" t="s">
        <v>51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58</v>
      </c>
      <c r="G19" s="12" t="s">
        <v>59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60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61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62</v>
      </c>
      <c r="D22" s="24" t="s">
        <v>63</v>
      </c>
      <c r="E22" s="25">
        <v>110006</v>
      </c>
      <c r="F22" s="26" t="s">
        <v>26</v>
      </c>
      <c r="G22" s="26" t="s">
        <v>52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52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52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52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52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52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52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52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52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52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52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53</v>
      </c>
      <c r="G33" s="37" t="s">
        <v>52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52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52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52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52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52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52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52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52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52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52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52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64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65</v>
      </c>
      <c r="E46" s="12">
        <v>110000</v>
      </c>
      <c r="F46" s="12" t="s">
        <v>66</v>
      </c>
      <c r="G46" s="12" t="s">
        <v>67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68</v>
      </c>
      <c r="G47" s="12" t="s">
        <v>67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69</v>
      </c>
      <c r="G48" s="12" t="s">
        <v>67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70</v>
      </c>
      <c r="G49" s="12" t="s">
        <v>67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71</v>
      </c>
      <c r="G50" s="12" t="s">
        <v>67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72</v>
      </c>
      <c r="G51" s="12" t="s">
        <v>67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73</v>
      </c>
      <c r="G52" s="12" t="s">
        <v>67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74</v>
      </c>
      <c r="G53" s="12" t="s">
        <v>67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75</v>
      </c>
      <c r="G54" s="12" t="s">
        <v>67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76</v>
      </c>
      <c r="G55" s="12" t="s">
        <v>67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77</v>
      </c>
      <c r="G56" s="12" t="s">
        <v>67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78</v>
      </c>
      <c r="G57" s="12" t="s">
        <v>67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79</v>
      </c>
      <c r="G58" s="12" t="s">
        <v>67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80</v>
      </c>
      <c r="G59" s="12" t="s">
        <v>67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81</v>
      </c>
      <c r="G60" s="12" t="s">
        <v>67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82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83</v>
      </c>
      <c r="E62" s="12">
        <v>110021</v>
      </c>
      <c r="F62" s="12" t="s">
        <v>27</v>
      </c>
      <c r="G62" s="12" t="s">
        <v>84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85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86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49</v>
      </c>
      <c r="G65" s="12" t="s">
        <v>84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87</v>
      </c>
      <c r="G66" s="12" t="s">
        <v>88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52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85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89</v>
      </c>
      <c r="G69" s="12" t="s">
        <v>48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90</v>
      </c>
      <c r="G70" s="12" t="s">
        <v>91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92</v>
      </c>
      <c r="G71" s="12" t="s">
        <v>52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93</v>
      </c>
      <c r="G72" s="12" t="s">
        <v>94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95</v>
      </c>
      <c r="G73" s="12" t="s">
        <v>52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96</v>
      </c>
      <c r="G74" s="12" t="s">
        <v>84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97</v>
      </c>
      <c r="G75" s="12" t="s">
        <v>84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98</v>
      </c>
      <c r="G76" s="12" t="s">
        <v>84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99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100</v>
      </c>
      <c r="E78" s="12">
        <v>110090</v>
      </c>
      <c r="F78" s="12" t="s">
        <v>101</v>
      </c>
      <c r="G78" s="12" t="s">
        <v>67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102</v>
      </c>
      <c r="G79" s="12" t="s">
        <v>67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103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104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105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40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2"/>
    <col min="2" max="4" width="9.140625" style="72" hidden="1" customWidth="1" outlineLevel="1"/>
    <col min="5" max="5" width="2.42578125" style="72" customWidth="1" collapsed="1"/>
    <col min="6" max="6" width="38.28515625" style="72" customWidth="1"/>
    <col min="7" max="7" width="66.42578125" style="72" bestFit="1" customWidth="1"/>
    <col min="8" max="10" width="16.140625" style="72" customWidth="1"/>
    <col min="11" max="11" width="32.42578125" style="72" customWidth="1"/>
    <col min="12" max="12" width="2.28515625" style="72" customWidth="1"/>
    <col min="13" max="13" width="7.28515625" style="72" customWidth="1"/>
    <col min="14" max="14" width="11.42578125" style="72" bestFit="1" customWidth="1"/>
    <col min="15" max="16384" width="9.140625" style="72"/>
  </cols>
  <sheetData>
    <row r="1" spans="6:7" ht="15.75" thickBot="1" x14ac:dyDescent="0.3"/>
    <row r="2" spans="6:7" ht="21" customHeight="1" x14ac:dyDescent="0.25">
      <c r="F2" s="113" t="s">
        <v>126</v>
      </c>
      <c r="G2" s="115" t="s">
        <v>127</v>
      </c>
    </row>
    <row r="3" spans="6:7" ht="27" customHeight="1" thickBot="1" x14ac:dyDescent="0.3">
      <c r="F3" s="114"/>
      <c r="G3" s="116"/>
    </row>
    <row r="4" spans="6:7" ht="19.5" x14ac:dyDescent="0.25">
      <c r="F4" s="73" t="s">
        <v>128</v>
      </c>
      <c r="G4" s="74">
        <f>'[4]NDPR-Ogbelle'!L26</f>
        <v>495455.38729020761</v>
      </c>
    </row>
    <row r="5" spans="6:7" ht="19.5" x14ac:dyDescent="0.25">
      <c r="F5" s="75" t="s">
        <v>129</v>
      </c>
      <c r="G5" s="76">
        <f>'[4]Pan Ocean- OML 98'!L26</f>
        <v>110460.27513869906</v>
      </c>
    </row>
    <row r="6" spans="6:7" ht="19.5" x14ac:dyDescent="0.25">
      <c r="F6" s="75" t="s">
        <v>130</v>
      </c>
      <c r="G6" s="76">
        <f>'[4]NPDC-Oredo'!L26</f>
        <v>434615.68888101901</v>
      </c>
    </row>
    <row r="7" spans="6:7" ht="19.5" x14ac:dyDescent="0.25">
      <c r="F7" s="75" t="s">
        <v>131</v>
      </c>
      <c r="G7" s="76">
        <f>'[4]Belemaoil -Robertkiri'!L26</f>
        <v>330484.87451665086</v>
      </c>
    </row>
    <row r="8" spans="6:7" ht="19.5" x14ac:dyDescent="0.25">
      <c r="F8" s="75" t="s">
        <v>132</v>
      </c>
      <c r="G8" s="76">
        <f>'[4]Belemaoil -Inda'!L26</f>
        <v>100405.83366209414</v>
      </c>
    </row>
    <row r="9" spans="6:7" ht="19.5" x14ac:dyDescent="0.25">
      <c r="F9" s="75" t="s">
        <v>133</v>
      </c>
      <c r="G9" s="76">
        <f>'[4]PAN OCEAN - OML 147'!L25</f>
        <v>133105.98418986204</v>
      </c>
    </row>
    <row r="10" spans="6:7" ht="19.5" x14ac:dyDescent="0.25">
      <c r="F10" s="75" t="s">
        <v>134</v>
      </c>
      <c r="G10" s="76">
        <f>[4]SEPLAT!L26</f>
        <v>2344969.6189536783</v>
      </c>
    </row>
    <row r="11" spans="6:7" ht="19.5" x14ac:dyDescent="0.25">
      <c r="F11" s="75" t="s">
        <v>135</v>
      </c>
      <c r="G11" s="76">
        <f>'[4]NPDC OML 26'!L26</f>
        <v>604861.04235677782</v>
      </c>
    </row>
    <row r="12" spans="6:7" ht="19.5" x14ac:dyDescent="0.25">
      <c r="F12" s="75" t="s">
        <v>136</v>
      </c>
      <c r="G12" s="76">
        <f>'[4]NPDC OML 42 (Batan)'!L27</f>
        <v>478506.51626176049</v>
      </c>
    </row>
    <row r="13" spans="6:7" ht="19.5" x14ac:dyDescent="0.25">
      <c r="F13" s="75" t="s">
        <v>137</v>
      </c>
      <c r="G13" s="76">
        <f>'[4]NPDC OML 40'!L26</f>
        <v>1577254.6119634807</v>
      </c>
    </row>
    <row r="14" spans="6:7" ht="19.5" x14ac:dyDescent="0.25">
      <c r="F14" s="75" t="s">
        <v>138</v>
      </c>
      <c r="G14" s="76">
        <f>'[4]NPDC OML 30'!L26</f>
        <v>6245852.2558929063</v>
      </c>
    </row>
    <row r="15" spans="6:7" ht="19.5" x14ac:dyDescent="0.25">
      <c r="F15" s="75" t="s">
        <v>139</v>
      </c>
      <c r="G15" s="76">
        <f>'[4]NPDC OML 34'!L27</f>
        <v>1523832.3882810862</v>
      </c>
    </row>
    <row r="16" spans="6:7" ht="19.5" x14ac:dyDescent="0.25">
      <c r="F16" s="75" t="s">
        <v>140</v>
      </c>
      <c r="G16" s="76">
        <f>'[4]WSPOL-Ibigwe New'!L26</f>
        <v>724477.8245454469</v>
      </c>
    </row>
    <row r="17" spans="6:7" ht="19.5" x14ac:dyDescent="0.25">
      <c r="F17" s="75" t="s">
        <v>141</v>
      </c>
      <c r="G17" s="76">
        <f>'[4]TEPNG-OML58 New'!L26</f>
        <v>1492231.3549057099</v>
      </c>
    </row>
    <row r="18" spans="6:7" ht="19.5" x14ac:dyDescent="0.25">
      <c r="F18" s="75" t="s">
        <v>142</v>
      </c>
      <c r="G18" s="76">
        <f>[4]Midwestern!L26</f>
        <v>678939.75603266316</v>
      </c>
    </row>
    <row r="19" spans="6:7" ht="19.5" x14ac:dyDescent="0.25">
      <c r="F19" s="75" t="s">
        <v>143</v>
      </c>
      <c r="G19" s="76">
        <f>[4]Newcross!L26</f>
        <v>1902477.8007057486</v>
      </c>
    </row>
    <row r="20" spans="6:7" ht="19.5" x14ac:dyDescent="0.25">
      <c r="F20" s="75" t="s">
        <v>144</v>
      </c>
      <c r="G20" s="76">
        <f>[4]Aiteo!L26</f>
        <v>2538360.5853224285</v>
      </c>
    </row>
    <row r="21" spans="6:7" ht="19.5" x14ac:dyDescent="0.25">
      <c r="F21" s="75" t="s">
        <v>145</v>
      </c>
      <c r="G21" s="76">
        <f>[4]Eroton!L26</f>
        <v>1361156.2958756015</v>
      </c>
    </row>
    <row r="22" spans="6:7" ht="19.5" x14ac:dyDescent="0.25">
      <c r="F22" s="75" t="s">
        <v>146</v>
      </c>
      <c r="G22" s="76">
        <f>'[4]NPDC ABURA'!L26</f>
        <v>404180.82542241627</v>
      </c>
    </row>
    <row r="23" spans="6:7" ht="19.5" x14ac:dyDescent="0.25">
      <c r="F23" s="75" t="s">
        <v>147</v>
      </c>
      <c r="G23" s="76">
        <f>[4]EXCEL!L27</f>
        <v>41726.595757426687</v>
      </c>
    </row>
    <row r="24" spans="6:7" ht="19.5" x14ac:dyDescent="0.25">
      <c r="F24" s="75" t="s">
        <v>148</v>
      </c>
      <c r="G24" s="76">
        <f>[4]Millenium!L27</f>
        <v>0</v>
      </c>
    </row>
    <row r="25" spans="6:7" ht="20.25" thickBot="1" x14ac:dyDescent="0.3">
      <c r="F25" s="77" t="s">
        <v>149</v>
      </c>
      <c r="G25" s="76">
        <f>[4]HHOGL!L27</f>
        <v>3272512.2242199238</v>
      </c>
    </row>
    <row r="26" spans="6:7" ht="20.25" thickBot="1" x14ac:dyDescent="0.4">
      <c r="F26" s="117"/>
      <c r="G26" s="118"/>
    </row>
    <row r="27" spans="6:7" ht="24" thickBot="1" x14ac:dyDescent="0.3">
      <c r="F27" s="78" t="s">
        <v>40</v>
      </c>
      <c r="G27" s="79">
        <f>SUM(G4:G24)</f>
        <v>23523355.515955664</v>
      </c>
    </row>
    <row r="34" spans="5:12" ht="15.75" thickBot="1" x14ac:dyDescent="0.3"/>
    <row r="35" spans="5:12" ht="19.5" x14ac:dyDescent="0.3">
      <c r="E35" s="80"/>
      <c r="F35" s="81"/>
      <c r="G35" s="81"/>
      <c r="H35" s="82"/>
      <c r="I35" s="82"/>
      <c r="J35" s="82"/>
      <c r="K35" s="82"/>
      <c r="L35" s="83"/>
    </row>
    <row r="36" spans="5:12" ht="19.5" x14ac:dyDescent="0.3">
      <c r="E36" s="84"/>
      <c r="F36" s="85" t="s">
        <v>150</v>
      </c>
      <c r="G36" s="86" t="s">
        <v>151</v>
      </c>
      <c r="H36" s="87" t="s">
        <v>152</v>
      </c>
      <c r="I36" s="87"/>
      <c r="J36" s="87"/>
      <c r="K36" s="87"/>
      <c r="L36" s="88"/>
    </row>
    <row r="37" spans="5:12" ht="19.5" x14ac:dyDescent="0.3">
      <c r="E37" s="84"/>
      <c r="F37" s="85"/>
      <c r="G37" s="85"/>
      <c r="H37" s="87"/>
      <c r="I37" s="87"/>
      <c r="J37" s="87"/>
      <c r="K37" s="87"/>
      <c r="L37" s="88"/>
    </row>
    <row r="38" spans="5:12" ht="19.5" x14ac:dyDescent="0.3">
      <c r="E38" s="84"/>
      <c r="F38" s="85"/>
      <c r="G38" s="85"/>
      <c r="H38" s="87"/>
      <c r="I38" s="87"/>
      <c r="J38" s="87"/>
      <c r="K38" s="87"/>
      <c r="L38" s="88"/>
    </row>
    <row r="39" spans="5:12" ht="19.5" x14ac:dyDescent="0.3">
      <c r="E39" s="84"/>
      <c r="F39" s="85" t="s">
        <v>153</v>
      </c>
      <c r="G39" s="86" t="s">
        <v>154</v>
      </c>
      <c r="H39" s="87" t="s">
        <v>152</v>
      </c>
      <c r="I39" s="87"/>
      <c r="J39" s="87"/>
      <c r="K39" s="87"/>
      <c r="L39" s="88"/>
    </row>
    <row r="40" spans="5:12" ht="19.5" x14ac:dyDescent="0.3">
      <c r="E40" s="84"/>
      <c r="F40" s="85"/>
      <c r="G40" s="85"/>
      <c r="H40" s="87"/>
      <c r="I40" s="87"/>
      <c r="J40" s="87"/>
      <c r="K40" s="87"/>
      <c r="L40" s="88"/>
    </row>
    <row r="41" spans="5:12" ht="19.5" x14ac:dyDescent="0.3">
      <c r="E41" s="84"/>
      <c r="F41" s="85"/>
      <c r="G41" s="85"/>
      <c r="H41" s="87"/>
      <c r="I41" s="87"/>
      <c r="J41" s="87"/>
      <c r="K41" s="87"/>
      <c r="L41" s="88"/>
    </row>
    <row r="42" spans="5:12" ht="19.5" x14ac:dyDescent="0.3">
      <c r="E42" s="84"/>
      <c r="F42" s="85" t="s">
        <v>155</v>
      </c>
      <c r="G42" s="86" t="s">
        <v>156</v>
      </c>
      <c r="H42" s="87" t="s">
        <v>152</v>
      </c>
      <c r="I42" s="87"/>
      <c r="J42" s="87"/>
      <c r="K42" s="87"/>
      <c r="L42" s="88"/>
    </row>
    <row r="43" spans="5:12" ht="19.5" x14ac:dyDescent="0.3">
      <c r="E43" s="84"/>
      <c r="F43" s="85"/>
      <c r="G43" s="85"/>
      <c r="H43" s="87"/>
      <c r="I43" s="87"/>
      <c r="J43" s="87"/>
      <c r="K43" s="87"/>
      <c r="L43" s="88"/>
    </row>
    <row r="44" spans="5:12" ht="20.25" thickBot="1" x14ac:dyDescent="0.35">
      <c r="E44" s="89"/>
      <c r="F44" s="90"/>
      <c r="G44" s="90"/>
      <c r="H44" s="91"/>
      <c r="I44" s="91"/>
      <c r="J44" s="91"/>
      <c r="K44" s="91"/>
      <c r="L44" s="92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3" customWidth="1"/>
    <col min="2" max="2" width="15.28515625" style="63" bestFit="1" customWidth="1"/>
    <col min="3" max="3" width="21.42578125" style="63" customWidth="1"/>
    <col min="4" max="4" width="11.85546875" style="63" bestFit="1" customWidth="1"/>
    <col min="5" max="5" width="44.28515625" style="63" bestFit="1" customWidth="1"/>
    <col min="6" max="6" width="18.5703125" style="65" hidden="1" customWidth="1"/>
    <col min="7" max="7" width="14.5703125" style="65" bestFit="1" customWidth="1"/>
    <col min="8" max="8" width="15.5703125" style="65" bestFit="1" customWidth="1"/>
    <col min="9" max="9" width="14.5703125" style="65" bestFit="1" customWidth="1"/>
    <col min="10" max="10" width="15.5703125" style="65" bestFit="1" customWidth="1"/>
    <col min="11" max="16384" width="8.7109375" style="63"/>
  </cols>
  <sheetData>
    <row r="1" spans="1:10" x14ac:dyDescent="0.25">
      <c r="D1" s="64" t="s">
        <v>107</v>
      </c>
    </row>
    <row r="3" spans="1:10" x14ac:dyDescent="0.25">
      <c r="A3" s="63" t="s">
        <v>18</v>
      </c>
      <c r="F3" s="63"/>
      <c r="G3" s="65" t="s">
        <v>35</v>
      </c>
    </row>
    <row r="4" spans="1:10" x14ac:dyDescent="0.25">
      <c r="A4" s="63" t="s">
        <v>17</v>
      </c>
      <c r="B4" s="63" t="s">
        <v>16</v>
      </c>
      <c r="C4" s="63" t="s">
        <v>15</v>
      </c>
      <c r="D4" s="63" t="s">
        <v>14</v>
      </c>
      <c r="E4" s="63" t="s">
        <v>13</v>
      </c>
      <c r="F4" s="63" t="s">
        <v>36</v>
      </c>
      <c r="G4" s="65" t="s">
        <v>37</v>
      </c>
      <c r="H4" s="65" t="s">
        <v>38</v>
      </c>
      <c r="I4" s="65" t="s">
        <v>39</v>
      </c>
      <c r="J4" s="65" t="s">
        <v>40</v>
      </c>
    </row>
    <row r="5" spans="1:10" x14ac:dyDescent="0.25">
      <c r="A5" s="63" t="s">
        <v>108</v>
      </c>
      <c r="B5" s="63" t="s">
        <v>42</v>
      </c>
      <c r="C5" s="63" t="s">
        <v>46</v>
      </c>
      <c r="D5" s="63">
        <v>110023</v>
      </c>
      <c r="E5" s="63" t="s">
        <v>25</v>
      </c>
      <c r="F5" s="63" t="s">
        <v>109</v>
      </c>
      <c r="H5" s="65">
        <v>1104811.25</v>
      </c>
      <c r="J5" s="65">
        <v>1104811.25</v>
      </c>
    </row>
    <row r="6" spans="1:10" x14ac:dyDescent="0.25">
      <c r="C6" s="63" t="s">
        <v>60</v>
      </c>
      <c r="F6" s="63"/>
      <c r="H6" s="65">
        <v>1104811.25</v>
      </c>
      <c r="J6" s="65">
        <v>1104811.25</v>
      </c>
    </row>
    <row r="7" spans="1:10" x14ac:dyDescent="0.25">
      <c r="C7" s="63" t="s">
        <v>110</v>
      </c>
      <c r="D7" s="63">
        <v>110432</v>
      </c>
      <c r="E7" s="63" t="s">
        <v>22</v>
      </c>
      <c r="F7" s="63" t="s">
        <v>44</v>
      </c>
      <c r="H7" s="65">
        <v>24804506.439999998</v>
      </c>
      <c r="J7" s="65">
        <v>24804506.439999998</v>
      </c>
    </row>
    <row r="8" spans="1:10" x14ac:dyDescent="0.25">
      <c r="C8" s="63" t="s">
        <v>111</v>
      </c>
      <c r="F8" s="63"/>
      <c r="H8" s="65">
        <v>24804506.439999998</v>
      </c>
      <c r="J8" s="65">
        <v>24804506.439999998</v>
      </c>
    </row>
    <row r="9" spans="1:10" x14ac:dyDescent="0.25">
      <c r="B9" s="63" t="s">
        <v>61</v>
      </c>
      <c r="F9" s="63"/>
      <c r="H9" s="65">
        <v>25909317.689999998</v>
      </c>
      <c r="J9" s="65">
        <v>25909317.689999998</v>
      </c>
    </row>
    <row r="10" spans="1:10" x14ac:dyDescent="0.25">
      <c r="B10" s="63" t="s">
        <v>62</v>
      </c>
      <c r="C10" s="63" t="s">
        <v>65</v>
      </c>
      <c r="D10" s="63">
        <v>110453</v>
      </c>
      <c r="E10" s="63" t="s">
        <v>112</v>
      </c>
      <c r="F10" s="63" t="s">
        <v>113</v>
      </c>
      <c r="H10" s="65">
        <v>6896.95</v>
      </c>
      <c r="J10" s="65">
        <v>6896.95</v>
      </c>
    </row>
    <row r="11" spans="1:10" x14ac:dyDescent="0.25">
      <c r="D11" s="63">
        <v>110617</v>
      </c>
      <c r="E11" s="63" t="s">
        <v>114</v>
      </c>
      <c r="F11" s="63" t="s">
        <v>113</v>
      </c>
      <c r="G11" s="65">
        <v>69706.25</v>
      </c>
      <c r="H11" s="65">
        <v>700683.02000000025</v>
      </c>
      <c r="J11" s="65">
        <v>770389.27000000025</v>
      </c>
    </row>
    <row r="12" spans="1:10" x14ac:dyDescent="0.25">
      <c r="C12" s="63" t="s">
        <v>82</v>
      </c>
      <c r="F12" s="63"/>
      <c r="G12" s="65">
        <v>69706.25</v>
      </c>
      <c r="H12" s="65">
        <v>707579.9700000002</v>
      </c>
      <c r="J12" s="65">
        <v>777286.2200000002</v>
      </c>
    </row>
    <row r="13" spans="1:10" x14ac:dyDescent="0.25">
      <c r="C13" s="63" t="s">
        <v>115</v>
      </c>
      <c r="D13" s="63">
        <v>110033</v>
      </c>
      <c r="E13" s="63" t="s">
        <v>47</v>
      </c>
      <c r="F13" s="63" t="s">
        <v>84</v>
      </c>
      <c r="G13" s="65">
        <v>145766.22000000003</v>
      </c>
      <c r="J13" s="65">
        <v>145766.22000000003</v>
      </c>
    </row>
    <row r="14" spans="1:10" x14ac:dyDescent="0.25">
      <c r="C14" s="63" t="s">
        <v>116</v>
      </c>
      <c r="F14" s="63"/>
      <c r="G14" s="65">
        <v>145766.22000000003</v>
      </c>
      <c r="J14" s="65">
        <v>145766.22000000003</v>
      </c>
    </row>
    <row r="15" spans="1:10" x14ac:dyDescent="0.25">
      <c r="B15" s="63" t="s">
        <v>104</v>
      </c>
      <c r="F15" s="63"/>
      <c r="G15" s="65">
        <v>215472.47000000003</v>
      </c>
      <c r="H15" s="65">
        <v>707579.9700000002</v>
      </c>
      <c r="J15" s="65">
        <v>923052.44000000018</v>
      </c>
    </row>
    <row r="16" spans="1:10" x14ac:dyDescent="0.25">
      <c r="A16" s="63" t="s">
        <v>117</v>
      </c>
      <c r="F16" s="63"/>
      <c r="G16" s="65">
        <v>215472.47000000003</v>
      </c>
      <c r="H16" s="65">
        <v>26616897.659999996</v>
      </c>
      <c r="J16" s="65">
        <v>26832370.129999995</v>
      </c>
    </row>
    <row r="17" spans="1:10" x14ac:dyDescent="0.25">
      <c r="A17" s="63" t="s">
        <v>41</v>
      </c>
      <c r="B17" s="63" t="s">
        <v>42</v>
      </c>
      <c r="C17" s="63" t="s">
        <v>43</v>
      </c>
      <c r="D17" s="63">
        <v>110006</v>
      </c>
      <c r="E17" s="63" t="s">
        <v>26</v>
      </c>
      <c r="F17" s="63" t="s">
        <v>44</v>
      </c>
      <c r="G17" s="65">
        <v>23854.989999999998</v>
      </c>
      <c r="H17" s="65">
        <v>963771.66000000015</v>
      </c>
      <c r="I17" s="65">
        <v>-457.77</v>
      </c>
      <c r="J17" s="65">
        <v>987168.88000000012</v>
      </c>
    </row>
    <row r="18" spans="1:10" x14ac:dyDescent="0.25">
      <c r="D18" s="63">
        <v>110042</v>
      </c>
      <c r="E18" s="63" t="s">
        <v>29</v>
      </c>
      <c r="F18" s="63" t="s">
        <v>44</v>
      </c>
      <c r="H18" s="65">
        <v>9570953.8800000008</v>
      </c>
      <c r="I18" s="65">
        <v>128775.95</v>
      </c>
      <c r="J18" s="65">
        <v>9699729.8300000001</v>
      </c>
    </row>
    <row r="19" spans="1:10" x14ac:dyDescent="0.25">
      <c r="C19" s="63" t="s">
        <v>45</v>
      </c>
      <c r="F19" s="63"/>
      <c r="G19" s="65">
        <v>23854.989999999998</v>
      </c>
      <c r="H19" s="65">
        <v>10534725.540000001</v>
      </c>
      <c r="I19" s="65">
        <v>128318.18</v>
      </c>
      <c r="J19" s="65">
        <v>10686898.710000001</v>
      </c>
    </row>
    <row r="20" spans="1:10" x14ac:dyDescent="0.25">
      <c r="C20" s="63" t="s">
        <v>46</v>
      </c>
      <c r="D20" s="63">
        <v>110006</v>
      </c>
      <c r="E20" s="63" t="s">
        <v>26</v>
      </c>
      <c r="F20" s="63" t="s">
        <v>44</v>
      </c>
      <c r="H20" s="65">
        <v>1771.760000000002</v>
      </c>
      <c r="J20" s="65">
        <v>1771.760000000002</v>
      </c>
    </row>
    <row r="21" spans="1:10" x14ac:dyDescent="0.25">
      <c r="D21" s="63">
        <v>110033</v>
      </c>
      <c r="E21" s="63" t="s">
        <v>47</v>
      </c>
      <c r="F21" s="63" t="s">
        <v>48</v>
      </c>
      <c r="H21" s="65">
        <v>57720</v>
      </c>
      <c r="J21" s="65">
        <v>57720</v>
      </c>
    </row>
    <row r="22" spans="1:10" x14ac:dyDescent="0.25">
      <c r="D22" s="63">
        <v>110042</v>
      </c>
      <c r="E22" s="63" t="s">
        <v>29</v>
      </c>
      <c r="F22" s="63" t="s">
        <v>52</v>
      </c>
      <c r="H22" s="65">
        <v>96878.81</v>
      </c>
      <c r="J22" s="65">
        <v>96878.81</v>
      </c>
    </row>
    <row r="23" spans="1:10" x14ac:dyDescent="0.25">
      <c r="D23" s="63">
        <v>110112</v>
      </c>
      <c r="E23" s="63" t="s">
        <v>50</v>
      </c>
      <c r="F23" s="63" t="s">
        <v>118</v>
      </c>
      <c r="G23" s="65">
        <v>51301.590000000004</v>
      </c>
      <c r="J23" s="65">
        <v>51301.590000000004</v>
      </c>
    </row>
    <row r="24" spans="1:10" x14ac:dyDescent="0.25">
      <c r="D24" s="63">
        <v>110258</v>
      </c>
      <c r="E24" s="63" t="s">
        <v>11</v>
      </c>
      <c r="F24" s="63" t="s">
        <v>52</v>
      </c>
      <c r="H24" s="65">
        <v>174856.59000000003</v>
      </c>
      <c r="J24" s="65">
        <v>174856.59000000003</v>
      </c>
    </row>
    <row r="25" spans="1:10" x14ac:dyDescent="0.25">
      <c r="D25" s="63">
        <v>110259</v>
      </c>
      <c r="E25" s="63" t="s">
        <v>4</v>
      </c>
      <c r="F25" s="63" t="s">
        <v>52</v>
      </c>
      <c r="H25" s="65">
        <v>2031117.9200000002</v>
      </c>
      <c r="J25" s="65">
        <v>2031117.9200000002</v>
      </c>
    </row>
    <row r="26" spans="1:10" x14ac:dyDescent="0.25">
      <c r="D26" s="63">
        <v>110260</v>
      </c>
      <c r="E26" s="63" t="s">
        <v>53</v>
      </c>
      <c r="F26" s="63" t="s">
        <v>52</v>
      </c>
      <c r="H26" s="65">
        <v>143591.04000000001</v>
      </c>
      <c r="J26" s="65">
        <v>143591.04000000001</v>
      </c>
    </row>
    <row r="27" spans="1:10" x14ac:dyDescent="0.25">
      <c r="D27" s="63">
        <v>110262</v>
      </c>
      <c r="E27" s="63" t="s">
        <v>5</v>
      </c>
      <c r="F27" s="63" t="s">
        <v>52</v>
      </c>
      <c r="G27" s="65">
        <v>28224.21</v>
      </c>
      <c r="J27" s="65">
        <v>28224.21</v>
      </c>
    </row>
    <row r="28" spans="1:10" x14ac:dyDescent="0.25">
      <c r="D28" s="63">
        <v>110448</v>
      </c>
      <c r="E28" s="63" t="s">
        <v>92</v>
      </c>
      <c r="F28" s="63" t="s">
        <v>52</v>
      </c>
      <c r="H28" s="65">
        <v>189112.00999999998</v>
      </c>
      <c r="J28" s="65">
        <v>189112.00999999998</v>
      </c>
    </row>
    <row r="29" spans="1:10" x14ac:dyDescent="0.25">
      <c r="D29" s="63">
        <v>110462</v>
      </c>
      <c r="E29" s="63" t="s">
        <v>54</v>
      </c>
      <c r="F29" s="63" t="s">
        <v>55</v>
      </c>
      <c r="H29" s="65">
        <v>580861.25</v>
      </c>
      <c r="J29" s="65">
        <v>580861.25</v>
      </c>
    </row>
    <row r="30" spans="1:10" x14ac:dyDescent="0.25">
      <c r="D30" s="63">
        <v>110513</v>
      </c>
      <c r="E30" s="63" t="s">
        <v>56</v>
      </c>
      <c r="F30" s="63" t="s">
        <v>51</v>
      </c>
      <c r="H30" s="65">
        <v>72910.649999999994</v>
      </c>
      <c r="J30" s="65">
        <v>72910.649999999994</v>
      </c>
    </row>
    <row r="31" spans="1:10" x14ac:dyDescent="0.25">
      <c r="D31" s="63">
        <v>110514</v>
      </c>
      <c r="E31" s="63" t="s">
        <v>57</v>
      </c>
      <c r="F31" s="63" t="s">
        <v>51</v>
      </c>
      <c r="H31" s="65">
        <v>55075.9</v>
      </c>
      <c r="J31" s="65">
        <v>55075.9</v>
      </c>
    </row>
    <row r="32" spans="1:10" x14ac:dyDescent="0.25">
      <c r="D32" s="63">
        <v>110522</v>
      </c>
      <c r="E32" s="63" t="s">
        <v>58</v>
      </c>
      <c r="F32" s="63" t="s">
        <v>59</v>
      </c>
      <c r="H32" s="65">
        <v>537833.90999999992</v>
      </c>
      <c r="J32" s="65">
        <v>537833.90999999992</v>
      </c>
    </row>
    <row r="33" spans="2:10" x14ac:dyDescent="0.25">
      <c r="D33" s="63">
        <v>110687</v>
      </c>
      <c r="E33" s="63" t="s">
        <v>80</v>
      </c>
      <c r="F33" s="63" t="s">
        <v>119</v>
      </c>
      <c r="H33" s="65">
        <v>2325400.9700000025</v>
      </c>
      <c r="J33" s="65">
        <v>2325400.9700000025</v>
      </c>
    </row>
    <row r="34" spans="2:10" x14ac:dyDescent="0.25">
      <c r="F34" s="63" t="s">
        <v>52</v>
      </c>
      <c r="G34" s="65">
        <v>44285.62</v>
      </c>
      <c r="H34" s="65">
        <v>1846.9399999999998</v>
      </c>
      <c r="J34" s="65">
        <v>46132.560000000005</v>
      </c>
    </row>
    <row r="35" spans="2:10" x14ac:dyDescent="0.25">
      <c r="C35" s="63" t="s">
        <v>60</v>
      </c>
      <c r="F35" s="63"/>
      <c r="G35" s="65">
        <v>123811.42000000001</v>
      </c>
      <c r="H35" s="65">
        <v>6268977.7500000028</v>
      </c>
      <c r="J35" s="65">
        <v>6392789.1700000018</v>
      </c>
    </row>
    <row r="36" spans="2:10" x14ac:dyDescent="0.25">
      <c r="B36" s="63" t="s">
        <v>61</v>
      </c>
      <c r="F36" s="63"/>
      <c r="G36" s="65">
        <v>147666.41</v>
      </c>
      <c r="H36" s="65">
        <v>16803703.290000003</v>
      </c>
      <c r="I36" s="65">
        <v>128318.18</v>
      </c>
      <c r="J36" s="65">
        <v>17079687.880000003</v>
      </c>
    </row>
    <row r="37" spans="2:10" x14ac:dyDescent="0.25">
      <c r="B37" s="63" t="s">
        <v>62</v>
      </c>
      <c r="C37" s="63" t="s">
        <v>63</v>
      </c>
      <c r="D37" s="63">
        <v>110006</v>
      </c>
      <c r="E37" s="66" t="s">
        <v>26</v>
      </c>
      <c r="F37" s="63" t="s">
        <v>52</v>
      </c>
      <c r="G37" s="67"/>
      <c r="H37" s="68">
        <v>835598.45</v>
      </c>
      <c r="I37" s="67">
        <v>62434.210000000006</v>
      </c>
      <c r="J37" s="67">
        <v>898032.65999999992</v>
      </c>
    </row>
    <row r="38" spans="2:10" x14ac:dyDescent="0.25">
      <c r="D38" s="63">
        <v>110021</v>
      </c>
      <c r="E38" s="66" t="s">
        <v>27</v>
      </c>
      <c r="F38" s="63" t="s">
        <v>52</v>
      </c>
      <c r="G38" s="67"/>
      <c r="H38" s="68">
        <v>1359137.57</v>
      </c>
      <c r="I38" s="67">
        <v>513769.41000000003</v>
      </c>
      <c r="J38" s="67">
        <v>1872906.98</v>
      </c>
    </row>
    <row r="39" spans="2:10" x14ac:dyDescent="0.25">
      <c r="D39" s="63">
        <v>110022</v>
      </c>
      <c r="E39" s="66" t="s">
        <v>28</v>
      </c>
      <c r="F39" s="63" t="s">
        <v>52</v>
      </c>
      <c r="G39" s="67">
        <v>167146.91999999998</v>
      </c>
      <c r="H39" s="68">
        <v>3919331.2900000005</v>
      </c>
      <c r="I39" s="67">
        <v>4941843.3600000013</v>
      </c>
      <c r="J39" s="67">
        <v>9028321.5700000022</v>
      </c>
    </row>
    <row r="40" spans="2:10" x14ac:dyDescent="0.25">
      <c r="D40" s="63">
        <v>110023</v>
      </c>
      <c r="E40" s="66" t="s">
        <v>25</v>
      </c>
      <c r="F40" s="63" t="s">
        <v>52</v>
      </c>
      <c r="G40" s="67">
        <v>1612310.23</v>
      </c>
      <c r="H40" s="68">
        <v>91676.880000001926</v>
      </c>
      <c r="I40" s="67"/>
      <c r="J40" s="67">
        <v>1703987.110000002</v>
      </c>
    </row>
    <row r="41" spans="2:10" x14ac:dyDescent="0.25">
      <c r="D41" s="63">
        <v>110042</v>
      </c>
      <c r="E41" s="66" t="s">
        <v>29</v>
      </c>
      <c r="F41" s="63" t="s">
        <v>52</v>
      </c>
      <c r="G41" s="67"/>
      <c r="H41" s="68">
        <v>592821.67999999993</v>
      </c>
      <c r="I41" s="67">
        <v>444294.30000000005</v>
      </c>
      <c r="J41" s="67">
        <v>1037115.98</v>
      </c>
    </row>
    <row r="42" spans="2:10" x14ac:dyDescent="0.25">
      <c r="D42" s="63">
        <v>110056</v>
      </c>
      <c r="E42" s="66" t="s">
        <v>24</v>
      </c>
      <c r="F42" s="63" t="s">
        <v>52</v>
      </c>
      <c r="G42" s="67">
        <v>432532.47000000009</v>
      </c>
      <c r="H42" s="68">
        <v>-743417.54999999993</v>
      </c>
      <c r="I42" s="67">
        <v>1681887.42</v>
      </c>
      <c r="J42" s="67">
        <v>1371002.34</v>
      </c>
    </row>
    <row r="43" spans="2:10" x14ac:dyDescent="0.25">
      <c r="D43" s="63">
        <v>110084</v>
      </c>
      <c r="E43" s="66" t="s">
        <v>23</v>
      </c>
      <c r="F43" s="63" t="s">
        <v>52</v>
      </c>
      <c r="G43" s="67">
        <v>522001.83</v>
      </c>
      <c r="H43" s="68">
        <v>1514815.0499999996</v>
      </c>
      <c r="I43" s="67">
        <v>2133661.2000000007</v>
      </c>
      <c r="J43" s="67">
        <v>4170478.08</v>
      </c>
    </row>
    <row r="44" spans="2:10" x14ac:dyDescent="0.25">
      <c r="D44" s="63">
        <v>110117</v>
      </c>
      <c r="E44" s="66" t="s">
        <v>0</v>
      </c>
      <c r="F44" s="63" t="s">
        <v>52</v>
      </c>
      <c r="G44" s="67">
        <v>513648.50000000035</v>
      </c>
      <c r="H44" s="68">
        <v>-1373948.8799999997</v>
      </c>
      <c r="I44" s="67">
        <v>4152797.6800000016</v>
      </c>
      <c r="J44" s="67">
        <v>3292497.3000000021</v>
      </c>
    </row>
    <row r="45" spans="2:10" x14ac:dyDescent="0.25">
      <c r="D45" s="63">
        <v>110257</v>
      </c>
      <c r="E45" s="66" t="s">
        <v>12</v>
      </c>
      <c r="F45" s="63" t="s">
        <v>52</v>
      </c>
      <c r="G45" s="67">
        <v>704650.04</v>
      </c>
      <c r="H45" s="68">
        <v>654359.17999999993</v>
      </c>
      <c r="I45" s="67">
        <v>1632137.2700000005</v>
      </c>
      <c r="J45" s="67">
        <v>2991146.49</v>
      </c>
    </row>
    <row r="46" spans="2:10" x14ac:dyDescent="0.25">
      <c r="D46" s="63">
        <v>110258</v>
      </c>
      <c r="E46" s="66" t="s">
        <v>11</v>
      </c>
      <c r="F46" s="63" t="s">
        <v>52</v>
      </c>
      <c r="G46" s="67">
        <v>955195.47</v>
      </c>
      <c r="H46" s="68">
        <v>1773560.6500000001</v>
      </c>
      <c r="I46" s="67">
        <v>2367657.5399999991</v>
      </c>
      <c r="J46" s="67">
        <v>5096413.6599999992</v>
      </c>
    </row>
    <row r="47" spans="2:10" x14ac:dyDescent="0.25">
      <c r="D47" s="63">
        <v>110259</v>
      </c>
      <c r="E47" s="66" t="s">
        <v>4</v>
      </c>
      <c r="F47" s="63" t="s">
        <v>52</v>
      </c>
      <c r="G47" s="67">
        <v>1329813.17</v>
      </c>
      <c r="H47" s="68">
        <v>2085996.4</v>
      </c>
      <c r="I47" s="67">
        <v>5811843.6100000003</v>
      </c>
      <c r="J47" s="67">
        <v>9227653.1799999997</v>
      </c>
    </row>
    <row r="48" spans="2:10" x14ac:dyDescent="0.25">
      <c r="D48" s="63">
        <v>110260</v>
      </c>
      <c r="E48" s="66" t="s">
        <v>53</v>
      </c>
      <c r="F48" s="63" t="s">
        <v>52</v>
      </c>
      <c r="G48" s="67">
        <v>12502386.23</v>
      </c>
      <c r="H48" s="68">
        <v>2621535.2300000023</v>
      </c>
      <c r="I48" s="67">
        <v>9206991.0799999963</v>
      </c>
      <c r="J48" s="67">
        <v>24330912.539999999</v>
      </c>
    </row>
    <row r="49" spans="3:10" x14ac:dyDescent="0.25">
      <c r="D49" s="63">
        <v>110261</v>
      </c>
      <c r="E49" s="66" t="s">
        <v>6</v>
      </c>
      <c r="F49" s="63" t="s">
        <v>52</v>
      </c>
      <c r="G49" s="67">
        <v>2607964.29</v>
      </c>
      <c r="H49" s="68">
        <v>3396654.3499999996</v>
      </c>
      <c r="I49" s="67">
        <v>7278573.2500000028</v>
      </c>
      <c r="J49" s="67">
        <v>13283191.890000002</v>
      </c>
    </row>
    <row r="50" spans="3:10" x14ac:dyDescent="0.25">
      <c r="D50" s="63">
        <v>110262</v>
      </c>
      <c r="E50" s="66" t="s">
        <v>5</v>
      </c>
      <c r="F50" s="63" t="s">
        <v>52</v>
      </c>
      <c r="G50" s="67">
        <v>4327412.16</v>
      </c>
      <c r="H50" s="68">
        <v>1835281.1099999999</v>
      </c>
      <c r="I50" s="67">
        <v>3198392.9999999986</v>
      </c>
      <c r="J50" s="67">
        <v>9361086.2699999977</v>
      </c>
    </row>
    <row r="51" spans="3:10" x14ac:dyDescent="0.25">
      <c r="D51" s="63">
        <v>110432</v>
      </c>
      <c r="E51" s="66" t="s">
        <v>22</v>
      </c>
      <c r="F51" s="63" t="s">
        <v>52</v>
      </c>
      <c r="G51" s="67">
        <v>583514.33000000007</v>
      </c>
      <c r="H51" s="68">
        <v>11198586.300000001</v>
      </c>
      <c r="I51" s="67">
        <v>14154281.73</v>
      </c>
      <c r="J51" s="67">
        <v>25936382.359999999</v>
      </c>
    </row>
    <row r="52" spans="3:10" x14ac:dyDescent="0.25">
      <c r="D52" s="63">
        <v>110440</v>
      </c>
      <c r="E52" s="66" t="s">
        <v>21</v>
      </c>
      <c r="F52" s="63" t="s">
        <v>52</v>
      </c>
      <c r="G52" s="67">
        <v>598210.35</v>
      </c>
      <c r="H52" s="68">
        <v>4732490.5300000012</v>
      </c>
      <c r="I52" s="67">
        <v>7405050.6800000006</v>
      </c>
      <c r="J52" s="67">
        <v>12735751.560000002</v>
      </c>
    </row>
    <row r="53" spans="3:10" x14ac:dyDescent="0.25">
      <c r="D53" s="63">
        <v>110441</v>
      </c>
      <c r="E53" s="66" t="s">
        <v>20</v>
      </c>
      <c r="F53" s="63" t="s">
        <v>52</v>
      </c>
      <c r="G53" s="67">
        <v>455842.25</v>
      </c>
      <c r="H53" s="68">
        <v>29800316.460000001</v>
      </c>
      <c r="I53" s="67">
        <v>4343859.7399999984</v>
      </c>
      <c r="J53" s="67">
        <v>34600018.450000003</v>
      </c>
    </row>
    <row r="54" spans="3:10" x14ac:dyDescent="0.25">
      <c r="D54" s="63">
        <v>110442</v>
      </c>
      <c r="E54" s="66" t="s">
        <v>2</v>
      </c>
      <c r="F54" s="63" t="s">
        <v>52</v>
      </c>
      <c r="G54" s="67">
        <v>1049006.6599999999</v>
      </c>
      <c r="H54" s="68">
        <v>6901.1699999996927</v>
      </c>
      <c r="I54" s="67">
        <v>3243613.4399999995</v>
      </c>
      <c r="J54" s="67">
        <v>4299521.2699999996</v>
      </c>
    </row>
    <row r="55" spans="3:10" x14ac:dyDescent="0.25">
      <c r="D55" s="63">
        <v>110467</v>
      </c>
      <c r="E55" s="66" t="s">
        <v>10</v>
      </c>
      <c r="F55" s="63" t="s">
        <v>52</v>
      </c>
      <c r="G55" s="67">
        <v>1242841.52</v>
      </c>
      <c r="H55" s="68">
        <v>788533.85</v>
      </c>
      <c r="I55" s="67">
        <v>317670.89000000036</v>
      </c>
      <c r="J55" s="67">
        <v>2349046.2600000007</v>
      </c>
    </row>
    <row r="56" spans="3:10" x14ac:dyDescent="0.25">
      <c r="D56" s="63">
        <v>110492</v>
      </c>
      <c r="E56" s="66" t="s">
        <v>19</v>
      </c>
      <c r="F56" s="63" t="s">
        <v>52</v>
      </c>
      <c r="G56" s="67">
        <v>201705.04999999987</v>
      </c>
      <c r="H56" s="68">
        <v>8682235.820000004</v>
      </c>
      <c r="I56" s="67">
        <v>833227.0199999999</v>
      </c>
      <c r="J56" s="67">
        <v>9717167.8900000043</v>
      </c>
    </row>
    <row r="57" spans="3:10" x14ac:dyDescent="0.25">
      <c r="D57" s="63">
        <v>110521</v>
      </c>
      <c r="E57" s="66" t="s">
        <v>1</v>
      </c>
      <c r="F57" s="63" t="s">
        <v>52</v>
      </c>
      <c r="G57" s="67">
        <v>35058.050000000003</v>
      </c>
      <c r="H57" s="68">
        <v>38395.630000000005</v>
      </c>
      <c r="I57" s="67">
        <v>110343.66999999998</v>
      </c>
      <c r="J57" s="67">
        <v>183797.34999999998</v>
      </c>
    </row>
    <row r="58" spans="3:10" x14ac:dyDescent="0.25">
      <c r="D58" s="63">
        <v>110537</v>
      </c>
      <c r="E58" s="66" t="s">
        <v>9</v>
      </c>
      <c r="F58" s="63" t="s">
        <v>52</v>
      </c>
      <c r="G58" s="67"/>
      <c r="H58" s="68">
        <v>867393.21000000008</v>
      </c>
      <c r="I58" s="67">
        <v>16044.91</v>
      </c>
      <c r="J58" s="67">
        <v>883438.12000000011</v>
      </c>
    </row>
    <row r="59" spans="3:10" x14ac:dyDescent="0.25">
      <c r="D59" s="63">
        <v>110647</v>
      </c>
      <c r="E59" s="66" t="s">
        <v>30</v>
      </c>
      <c r="F59" s="63" t="s">
        <v>52</v>
      </c>
      <c r="G59" s="67">
        <v>188303.15</v>
      </c>
      <c r="H59" s="68">
        <v>5880078.8799999999</v>
      </c>
      <c r="I59" s="67"/>
      <c r="J59" s="67">
        <v>6068382.0300000003</v>
      </c>
    </row>
    <row r="60" spans="3:10" x14ac:dyDescent="0.25">
      <c r="D60" s="63">
        <v>110687</v>
      </c>
      <c r="E60" s="66" t="s">
        <v>80</v>
      </c>
      <c r="F60" s="63" t="s">
        <v>52</v>
      </c>
      <c r="G60" s="67">
        <v>4307140.22</v>
      </c>
      <c r="H60" s="68">
        <v>4738182.0999999996</v>
      </c>
      <c r="I60" s="67">
        <v>1160708.45</v>
      </c>
      <c r="J60" s="67">
        <v>10206030.77</v>
      </c>
    </row>
    <row r="61" spans="3:10" x14ac:dyDescent="0.25">
      <c r="C61" s="63" t="s">
        <v>64</v>
      </c>
      <c r="F61" s="63"/>
      <c r="G61" s="67">
        <v>34336682.890000001</v>
      </c>
      <c r="H61" s="67">
        <v>85296515.359999999</v>
      </c>
      <c r="I61" s="67">
        <v>75011083.859999999</v>
      </c>
      <c r="J61" s="67">
        <v>194644282.11000004</v>
      </c>
    </row>
    <row r="62" spans="3:10" x14ac:dyDescent="0.25">
      <c r="C62" s="63" t="s">
        <v>65</v>
      </c>
      <c r="D62" s="63">
        <v>110000</v>
      </c>
      <c r="E62" s="63" t="s">
        <v>66</v>
      </c>
      <c r="F62" s="63" t="s">
        <v>113</v>
      </c>
      <c r="G62" s="69"/>
      <c r="H62" s="69">
        <v>11264.859999999997</v>
      </c>
      <c r="I62" s="69"/>
      <c r="J62" s="69">
        <v>11264.859999999997</v>
      </c>
    </row>
    <row r="63" spans="3:10" x14ac:dyDescent="0.25">
      <c r="D63" s="63">
        <v>110008</v>
      </c>
      <c r="E63" s="63" t="s">
        <v>68</v>
      </c>
      <c r="F63" s="63" t="s">
        <v>113</v>
      </c>
      <c r="G63" s="69">
        <v>7924.58</v>
      </c>
      <c r="H63" s="69">
        <v>4854729.25</v>
      </c>
      <c r="I63" s="69"/>
      <c r="J63" s="69">
        <v>4862653.83</v>
      </c>
    </row>
    <row r="64" spans="3:10" x14ac:dyDescent="0.25">
      <c r="D64" s="63">
        <v>110011</v>
      </c>
      <c r="E64" s="63" t="s">
        <v>69</v>
      </c>
      <c r="F64" s="63" t="s">
        <v>113</v>
      </c>
      <c r="G64" s="69"/>
      <c r="H64" s="69">
        <v>-14554.529999999999</v>
      </c>
      <c r="I64" s="69"/>
      <c r="J64" s="69">
        <v>-14554.529999999999</v>
      </c>
    </row>
    <row r="65" spans="3:10" x14ac:dyDescent="0.25">
      <c r="D65" s="63">
        <v>110012</v>
      </c>
      <c r="E65" s="63" t="s">
        <v>70</v>
      </c>
      <c r="F65" s="63" t="s">
        <v>113</v>
      </c>
      <c r="G65" s="69">
        <v>385324.77</v>
      </c>
      <c r="H65" s="69">
        <v>7648753.4100000011</v>
      </c>
      <c r="I65" s="69"/>
      <c r="J65" s="69">
        <v>8034078.1800000016</v>
      </c>
    </row>
    <row r="66" spans="3:10" x14ac:dyDescent="0.25">
      <c r="D66" s="63">
        <v>110013</v>
      </c>
      <c r="E66" s="63" t="s">
        <v>71</v>
      </c>
      <c r="F66" s="63" t="s">
        <v>113</v>
      </c>
      <c r="G66" s="69"/>
      <c r="H66" s="69">
        <v>519906.98999999993</v>
      </c>
      <c r="I66" s="69"/>
      <c r="J66" s="69">
        <v>519906.98999999993</v>
      </c>
    </row>
    <row r="67" spans="3:10" x14ac:dyDescent="0.25">
      <c r="D67" s="63">
        <v>110016</v>
      </c>
      <c r="E67" s="63" t="s">
        <v>72</v>
      </c>
      <c r="F67" s="63" t="s">
        <v>113</v>
      </c>
      <c r="G67" s="69"/>
      <c r="H67" s="69">
        <v>27251.55</v>
      </c>
      <c r="I67" s="69"/>
      <c r="J67" s="69">
        <v>27251.55</v>
      </c>
    </row>
    <row r="68" spans="3:10" x14ac:dyDescent="0.25">
      <c r="D68" s="63">
        <v>110017</v>
      </c>
      <c r="E68" s="63" t="s">
        <v>73</v>
      </c>
      <c r="F68" s="63" t="s">
        <v>113</v>
      </c>
      <c r="G68" s="69"/>
      <c r="H68" s="69">
        <v>117078.77</v>
      </c>
      <c r="I68" s="69"/>
      <c r="J68" s="69">
        <v>117078.77</v>
      </c>
    </row>
    <row r="69" spans="3:10" x14ac:dyDescent="0.25">
      <c r="D69" s="63">
        <v>110019</v>
      </c>
      <c r="E69" s="63" t="s">
        <v>74</v>
      </c>
      <c r="F69" s="63" t="s">
        <v>113</v>
      </c>
      <c r="G69" s="69"/>
      <c r="H69" s="69">
        <v>-115.72</v>
      </c>
      <c r="I69" s="69"/>
      <c r="J69" s="69">
        <v>-115.72</v>
      </c>
    </row>
    <row r="70" spans="3:10" x14ac:dyDescent="0.25">
      <c r="D70" s="63">
        <v>110040</v>
      </c>
      <c r="E70" s="63" t="s">
        <v>75</v>
      </c>
      <c r="F70" s="63" t="s">
        <v>113</v>
      </c>
      <c r="G70" s="69"/>
      <c r="H70" s="69">
        <v>42670.47</v>
      </c>
      <c r="I70" s="69"/>
      <c r="J70" s="69">
        <v>42670.47</v>
      </c>
    </row>
    <row r="71" spans="3:10" x14ac:dyDescent="0.25">
      <c r="D71" s="63">
        <v>110041</v>
      </c>
      <c r="E71" s="63" t="s">
        <v>76</v>
      </c>
      <c r="F71" s="63" t="s">
        <v>113</v>
      </c>
      <c r="G71" s="69"/>
      <c r="H71" s="69">
        <v>1214467.3799999999</v>
      </c>
      <c r="I71" s="69"/>
      <c r="J71" s="69">
        <v>1214467.3799999999</v>
      </c>
    </row>
    <row r="72" spans="3:10" x14ac:dyDescent="0.25">
      <c r="D72" s="63">
        <v>110046</v>
      </c>
      <c r="E72" s="63" t="s">
        <v>120</v>
      </c>
      <c r="F72" s="63" t="s">
        <v>113</v>
      </c>
      <c r="G72" s="69">
        <v>0</v>
      </c>
      <c r="H72" s="69"/>
      <c r="I72" s="69"/>
      <c r="J72" s="69">
        <v>0</v>
      </c>
    </row>
    <row r="73" spans="3:10" x14ac:dyDescent="0.25">
      <c r="D73" s="63">
        <v>110434</v>
      </c>
      <c r="E73" s="63" t="s">
        <v>78</v>
      </c>
      <c r="F73" s="63" t="s">
        <v>113</v>
      </c>
      <c r="G73" s="69"/>
      <c r="H73" s="69">
        <v>-936647.07</v>
      </c>
      <c r="I73" s="69"/>
      <c r="J73" s="69">
        <v>-936647.07</v>
      </c>
    </row>
    <row r="74" spans="3:10" x14ac:dyDescent="0.25">
      <c r="D74" s="63">
        <v>110518</v>
      </c>
      <c r="E74" s="63" t="s">
        <v>79</v>
      </c>
      <c r="F74" s="63" t="s">
        <v>113</v>
      </c>
      <c r="G74" s="69">
        <v>1079725.54</v>
      </c>
      <c r="H74" s="69">
        <v>19285721.309999999</v>
      </c>
      <c r="I74" s="69"/>
      <c r="J74" s="69">
        <v>20365446.849999998</v>
      </c>
    </row>
    <row r="75" spans="3:10" x14ac:dyDescent="0.25">
      <c r="D75" s="63">
        <v>110687</v>
      </c>
      <c r="E75" s="63" t="s">
        <v>80</v>
      </c>
      <c r="F75" s="63" t="s">
        <v>113</v>
      </c>
      <c r="G75" s="69"/>
      <c r="H75" s="69">
        <v>1241319.1200000001</v>
      </c>
      <c r="I75" s="69"/>
      <c r="J75" s="69">
        <v>1241319.1200000001</v>
      </c>
    </row>
    <row r="76" spans="3:10" x14ac:dyDescent="0.25">
      <c r="D76" s="63">
        <v>600183</v>
      </c>
      <c r="E76" s="63" t="s">
        <v>81</v>
      </c>
      <c r="F76" s="63" t="s">
        <v>113</v>
      </c>
      <c r="G76" s="69"/>
      <c r="H76" s="69">
        <v>79017.279999999999</v>
      </c>
      <c r="I76" s="69"/>
      <c r="J76" s="69">
        <v>79017.279999999999</v>
      </c>
    </row>
    <row r="77" spans="3:10" x14ac:dyDescent="0.25">
      <c r="C77" s="63" t="s">
        <v>82</v>
      </c>
      <c r="F77" s="63"/>
      <c r="G77" s="69">
        <v>1472974.8900000001</v>
      </c>
      <c r="H77" s="69">
        <v>34090863.07</v>
      </c>
      <c r="I77" s="69"/>
      <c r="J77" s="69">
        <v>35563837.960000001</v>
      </c>
    </row>
    <row r="78" spans="3:10" x14ac:dyDescent="0.25">
      <c r="C78" s="63" t="s">
        <v>83</v>
      </c>
      <c r="D78" s="63">
        <v>110021</v>
      </c>
      <c r="E78" s="63" t="s">
        <v>27</v>
      </c>
      <c r="F78" s="63" t="s">
        <v>84</v>
      </c>
      <c r="G78" s="69"/>
      <c r="H78" s="69"/>
      <c r="I78" s="69">
        <v>367975.5</v>
      </c>
      <c r="J78" s="69">
        <v>367975.5</v>
      </c>
    </row>
    <row r="79" spans="3:10" x14ac:dyDescent="0.25">
      <c r="D79" s="63">
        <v>110033</v>
      </c>
      <c r="E79" s="63" t="s">
        <v>47</v>
      </c>
      <c r="F79" s="63" t="s">
        <v>84</v>
      </c>
      <c r="G79" s="69">
        <v>1480892.38</v>
      </c>
      <c r="H79" s="69"/>
      <c r="I79" s="69"/>
      <c r="J79" s="69">
        <v>1480892.38</v>
      </c>
    </row>
    <row r="80" spans="3:10" x14ac:dyDescent="0.25">
      <c r="D80" s="63">
        <v>110042</v>
      </c>
      <c r="E80" s="63" t="s">
        <v>29</v>
      </c>
      <c r="F80" s="63" t="s">
        <v>86</v>
      </c>
      <c r="G80" s="69"/>
      <c r="H80" s="69">
        <v>1738531.81</v>
      </c>
      <c r="I80" s="69"/>
      <c r="J80" s="69">
        <v>1738531.81</v>
      </c>
    </row>
    <row r="81" spans="3:10" x14ac:dyDescent="0.25">
      <c r="F81" s="63" t="s">
        <v>84</v>
      </c>
      <c r="G81" s="69"/>
      <c r="H81" s="69"/>
      <c r="I81" s="69">
        <v>59124.95</v>
      </c>
      <c r="J81" s="69">
        <v>59124.95</v>
      </c>
    </row>
    <row r="82" spans="3:10" x14ac:dyDescent="0.25">
      <c r="D82" s="63">
        <v>110070</v>
      </c>
      <c r="E82" s="63" t="s">
        <v>49</v>
      </c>
      <c r="F82" s="63" t="s">
        <v>84</v>
      </c>
      <c r="G82" s="69"/>
      <c r="H82" s="69"/>
      <c r="I82" s="69">
        <v>28720.560000000001</v>
      </c>
      <c r="J82" s="69">
        <v>28720.560000000001</v>
      </c>
    </row>
    <row r="83" spans="3:10" x14ac:dyDescent="0.25">
      <c r="F83" s="63" t="s">
        <v>48</v>
      </c>
      <c r="G83" s="69"/>
      <c r="H83" s="69">
        <v>1143.0700000000024</v>
      </c>
      <c r="I83" s="69">
        <v>-2113.12</v>
      </c>
      <c r="J83" s="69">
        <v>-970.04999999999745</v>
      </c>
    </row>
    <row r="84" spans="3:10" x14ac:dyDescent="0.25">
      <c r="D84" s="63">
        <v>110111</v>
      </c>
      <c r="E84" s="63" t="s">
        <v>87</v>
      </c>
      <c r="F84" s="63" t="s">
        <v>88</v>
      </c>
      <c r="G84" s="69"/>
      <c r="H84" s="69">
        <v>569912.3600000001</v>
      </c>
      <c r="I84" s="69">
        <v>8362.39</v>
      </c>
      <c r="J84" s="69">
        <v>578274.75000000012</v>
      </c>
    </row>
    <row r="85" spans="3:10" x14ac:dyDescent="0.25">
      <c r="D85" s="63">
        <v>110117</v>
      </c>
      <c r="E85" s="63" t="s">
        <v>0</v>
      </c>
      <c r="F85" s="63" t="s">
        <v>84</v>
      </c>
      <c r="G85" s="69"/>
      <c r="H85" s="69"/>
      <c r="I85" s="69">
        <v>33457.11</v>
      </c>
      <c r="J85" s="69">
        <v>33457.11</v>
      </c>
    </row>
    <row r="86" spans="3:10" x14ac:dyDescent="0.25">
      <c r="F86" s="63" t="s">
        <v>121</v>
      </c>
      <c r="G86" s="69"/>
      <c r="H86" s="69">
        <v>51577.760000000002</v>
      </c>
      <c r="I86" s="69"/>
      <c r="J86" s="69">
        <v>51577.760000000002</v>
      </c>
    </row>
    <row r="87" spans="3:10" x14ac:dyDescent="0.25">
      <c r="D87" s="63">
        <v>110132</v>
      </c>
      <c r="E87" s="63" t="s">
        <v>89</v>
      </c>
      <c r="F87" s="63" t="s">
        <v>48</v>
      </c>
      <c r="G87" s="69"/>
      <c r="H87" s="69">
        <v>-173446.8</v>
      </c>
      <c r="I87" s="69"/>
      <c r="J87" s="69">
        <v>-173446.8</v>
      </c>
    </row>
    <row r="88" spans="3:10" x14ac:dyDescent="0.25">
      <c r="D88" s="63">
        <v>110418</v>
      </c>
      <c r="E88" s="63" t="s">
        <v>90</v>
      </c>
      <c r="F88" s="63" t="s">
        <v>91</v>
      </c>
      <c r="G88" s="69"/>
      <c r="H88" s="69">
        <v>187500</v>
      </c>
      <c r="I88" s="69"/>
      <c r="J88" s="69">
        <v>187500</v>
      </c>
    </row>
    <row r="89" spans="3:10" x14ac:dyDescent="0.25">
      <c r="D89" s="63">
        <v>110502</v>
      </c>
      <c r="E89" s="63" t="s">
        <v>93</v>
      </c>
      <c r="F89" s="63" t="s">
        <v>94</v>
      </c>
      <c r="G89" s="69"/>
      <c r="H89" s="69">
        <v>7839.13</v>
      </c>
      <c r="I89" s="69"/>
      <c r="J89" s="69">
        <v>7839.13</v>
      </c>
    </row>
    <row r="90" spans="3:10" x14ac:dyDescent="0.25">
      <c r="D90" s="63">
        <v>110557</v>
      </c>
      <c r="E90" s="63" t="s">
        <v>96</v>
      </c>
      <c r="F90" s="63" t="s">
        <v>84</v>
      </c>
      <c r="G90" s="69"/>
      <c r="H90" s="69"/>
      <c r="I90" s="69">
        <v>1771.96</v>
      </c>
      <c r="J90" s="69">
        <v>1771.96</v>
      </c>
    </row>
    <row r="91" spans="3:10" x14ac:dyDescent="0.25">
      <c r="D91" s="63">
        <v>110597</v>
      </c>
      <c r="E91" s="63" t="s">
        <v>97</v>
      </c>
      <c r="F91" s="63" t="s">
        <v>84</v>
      </c>
      <c r="G91" s="69"/>
      <c r="H91" s="69"/>
      <c r="I91" s="69">
        <v>5806.5</v>
      </c>
      <c r="J91" s="69">
        <v>5806.5</v>
      </c>
    </row>
    <row r="92" spans="3:10" x14ac:dyDescent="0.25">
      <c r="D92" s="63">
        <v>110612</v>
      </c>
      <c r="E92" s="63" t="s">
        <v>98</v>
      </c>
      <c r="F92" s="63" t="s">
        <v>84</v>
      </c>
      <c r="G92" s="69"/>
      <c r="H92" s="69"/>
      <c r="I92" s="69">
        <v>990.28</v>
      </c>
      <c r="J92" s="69">
        <v>990.28</v>
      </c>
    </row>
    <row r="93" spans="3:10" x14ac:dyDescent="0.25">
      <c r="C93" s="63" t="s">
        <v>99</v>
      </c>
      <c r="F93" s="63"/>
      <c r="G93" s="69">
        <v>1480892.38</v>
      </c>
      <c r="H93" s="69">
        <v>2383057.33</v>
      </c>
      <c r="I93" s="69">
        <v>504096.13000000006</v>
      </c>
      <c r="J93" s="69">
        <v>4368045.8400000008</v>
      </c>
    </row>
    <row r="94" spans="3:10" x14ac:dyDescent="0.25">
      <c r="C94" s="63" t="s">
        <v>100</v>
      </c>
      <c r="D94" s="63">
        <v>110090</v>
      </c>
      <c r="E94" s="63" t="s">
        <v>101</v>
      </c>
      <c r="F94" s="63" t="s">
        <v>113</v>
      </c>
      <c r="G94" s="69"/>
      <c r="H94" s="69">
        <v>87252892.090000004</v>
      </c>
      <c r="I94" s="69"/>
      <c r="J94" s="69">
        <v>87252892.090000004</v>
      </c>
    </row>
    <row r="95" spans="3:10" x14ac:dyDescent="0.25">
      <c r="D95" s="63">
        <v>110433</v>
      </c>
      <c r="E95" s="63" t="s">
        <v>102</v>
      </c>
      <c r="F95" s="63" t="s">
        <v>113</v>
      </c>
      <c r="G95" s="69">
        <v>5951400.7300000004</v>
      </c>
      <c r="H95" s="69">
        <v>114202686.93000001</v>
      </c>
      <c r="I95" s="69"/>
      <c r="J95" s="69">
        <v>120154087.66000001</v>
      </c>
    </row>
    <row r="96" spans="3:10" x14ac:dyDescent="0.25">
      <c r="C96" s="63" t="s">
        <v>103</v>
      </c>
      <c r="F96" s="63"/>
      <c r="G96" s="69">
        <v>5951400.7300000004</v>
      </c>
      <c r="H96" s="69">
        <v>201455579.02000001</v>
      </c>
      <c r="I96" s="69"/>
      <c r="J96" s="69">
        <v>207406979.75</v>
      </c>
    </row>
    <row r="97" spans="1:10" x14ac:dyDescent="0.25">
      <c r="B97" s="63" t="s">
        <v>104</v>
      </c>
      <c r="F97" s="63"/>
      <c r="G97" s="69">
        <v>43241950.890000001</v>
      </c>
      <c r="H97" s="69">
        <v>323226014.77999997</v>
      </c>
      <c r="I97" s="69">
        <v>75515179.989999995</v>
      </c>
      <c r="J97" s="69">
        <v>441983145.66000015</v>
      </c>
    </row>
    <row r="98" spans="1:10" x14ac:dyDescent="0.25">
      <c r="A98" s="63" t="s">
        <v>105</v>
      </c>
      <c r="F98" s="63"/>
      <c r="G98" s="69">
        <v>43389617.300000012</v>
      </c>
      <c r="H98" s="69">
        <v>340029718.06999993</v>
      </c>
      <c r="I98" s="69">
        <v>75643498.169999987</v>
      </c>
      <c r="J98" s="69">
        <v>459062833.54000014</v>
      </c>
    </row>
    <row r="99" spans="1:10" x14ac:dyDescent="0.25">
      <c r="A99" s="63" t="s">
        <v>122</v>
      </c>
      <c r="B99" s="63" t="s">
        <v>62</v>
      </c>
      <c r="C99" s="63" t="s">
        <v>65</v>
      </c>
      <c r="D99" s="63">
        <v>110011</v>
      </c>
      <c r="E99" s="63" t="s">
        <v>69</v>
      </c>
      <c r="F99" s="63" t="s">
        <v>113</v>
      </c>
      <c r="G99" s="69"/>
      <c r="H99" s="69">
        <v>-21128.559999999998</v>
      </c>
      <c r="I99" s="69"/>
      <c r="J99" s="69">
        <v>-21128.559999999998</v>
      </c>
    </row>
    <row r="100" spans="1:10" x14ac:dyDescent="0.25">
      <c r="D100" s="63">
        <v>110453</v>
      </c>
      <c r="E100" s="63" t="s">
        <v>112</v>
      </c>
      <c r="F100" s="63" t="s">
        <v>113</v>
      </c>
      <c r="G100" s="69"/>
      <c r="H100" s="69">
        <v>5889.2400000000198</v>
      </c>
      <c r="I100" s="69"/>
      <c r="J100" s="69">
        <v>5889.2400000000198</v>
      </c>
    </row>
    <row r="101" spans="1:10" x14ac:dyDescent="0.25">
      <c r="D101" s="63">
        <v>110617</v>
      </c>
      <c r="E101" s="63" t="s">
        <v>114</v>
      </c>
      <c r="F101" s="63" t="s">
        <v>113</v>
      </c>
      <c r="G101" s="69"/>
      <c r="H101" s="69">
        <v>29223.559999999998</v>
      </c>
      <c r="I101" s="69"/>
      <c r="J101" s="69">
        <v>29223.559999999998</v>
      </c>
    </row>
    <row r="102" spans="1:10" x14ac:dyDescent="0.25">
      <c r="C102" s="63" t="s">
        <v>82</v>
      </c>
      <c r="F102" s="63"/>
      <c r="G102" s="69"/>
      <c r="H102" s="69">
        <v>13984.24000000002</v>
      </c>
      <c r="I102" s="69"/>
      <c r="J102" s="69">
        <v>13984.24000000002</v>
      </c>
    </row>
    <row r="103" spans="1:10" x14ac:dyDescent="0.25">
      <c r="B103" s="63" t="s">
        <v>104</v>
      </c>
      <c r="F103" s="63"/>
      <c r="G103" s="69"/>
      <c r="H103" s="69">
        <v>13984.24000000002</v>
      </c>
      <c r="I103" s="69"/>
      <c r="J103" s="69">
        <v>13984.24000000002</v>
      </c>
    </row>
    <row r="104" spans="1:10" x14ac:dyDescent="0.25">
      <c r="A104" s="63" t="s">
        <v>123</v>
      </c>
      <c r="F104" s="63"/>
      <c r="H104" s="65">
        <v>13984.24000000002</v>
      </c>
      <c r="J104" s="65">
        <v>13984.24000000002</v>
      </c>
    </row>
    <row r="105" spans="1:10" x14ac:dyDescent="0.25">
      <c r="A105" s="63" t="s">
        <v>40</v>
      </c>
      <c r="F105" s="63"/>
      <c r="G105" s="65">
        <v>43605089.770000011</v>
      </c>
      <c r="H105" s="65">
        <v>366660599.97000003</v>
      </c>
      <c r="I105" s="65">
        <v>75643498.169999987</v>
      </c>
      <c r="J105" s="65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Z33"/>
  <sheetViews>
    <sheetView tabSelected="1" topLeftCell="H1" workbookViewId="0">
      <pane xSplit="1" ySplit="3" topLeftCell="Y4" activePane="bottomRight" state="frozen"/>
      <selection activeCell="H1" sqref="H1"/>
      <selection pane="topRight" activeCell="I1" sqref="I1"/>
      <selection pane="bottomLeft" activeCell="H4" sqref="H4"/>
      <selection pane="bottomRight" activeCell="Z31" sqref="Z31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2" customWidth="1"/>
    <col min="10" max="11" width="16.28515625" style="102" customWidth="1"/>
    <col min="12" max="14" width="14.5703125" style="102" customWidth="1"/>
    <col min="15" max="15" width="14.7109375" style="96" customWidth="1"/>
    <col min="16" max="26" width="13.5703125" style="96" customWidth="1"/>
  </cols>
  <sheetData>
    <row r="2" spans="1:26" ht="30" x14ac:dyDescent="0.25">
      <c r="A2" t="s">
        <v>18</v>
      </c>
      <c r="F2" s="7"/>
      <c r="G2" s="7"/>
      <c r="H2" s="93" t="s">
        <v>159</v>
      </c>
      <c r="I2" s="101"/>
      <c r="J2" s="101"/>
      <c r="K2" s="101"/>
    </row>
    <row r="3" spans="1:26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3" t="s">
        <v>160</v>
      </c>
      <c r="J3" s="103" t="s">
        <v>161</v>
      </c>
      <c r="K3" s="103" t="s">
        <v>162</v>
      </c>
      <c r="L3" s="103" t="s">
        <v>163</v>
      </c>
      <c r="M3" s="103" t="s">
        <v>164</v>
      </c>
      <c r="N3" s="103" t="s">
        <v>165</v>
      </c>
      <c r="O3" s="97" t="s">
        <v>157</v>
      </c>
      <c r="P3" s="97" t="s">
        <v>158</v>
      </c>
      <c r="Q3" s="97" t="s">
        <v>166</v>
      </c>
      <c r="R3" s="97" t="s">
        <v>167</v>
      </c>
      <c r="S3" s="97" t="s">
        <v>168</v>
      </c>
      <c r="T3" s="97" t="s">
        <v>169</v>
      </c>
      <c r="U3" s="97" t="s">
        <v>170</v>
      </c>
      <c r="V3" s="97" t="s">
        <v>171</v>
      </c>
      <c r="W3" s="97" t="s">
        <v>172</v>
      </c>
      <c r="X3" s="97" t="s">
        <v>173</v>
      </c>
      <c r="Y3" s="97" t="s">
        <v>174</v>
      </c>
      <c r="Z3" s="97" t="s">
        <v>175</v>
      </c>
    </row>
    <row r="4" spans="1:26" s="51" customFormat="1" x14ac:dyDescent="0.25">
      <c r="H4" s="52" t="s">
        <v>32</v>
      </c>
      <c r="I4" s="104"/>
      <c r="J4" s="104"/>
      <c r="K4" s="105"/>
      <c r="L4" s="105"/>
      <c r="M4" s="105"/>
      <c r="N4" s="105"/>
      <c r="O4" s="106"/>
      <c r="P4" s="106"/>
      <c r="Q4" s="106"/>
      <c r="R4" s="106"/>
      <c r="S4" s="106"/>
      <c r="T4" s="98">
        <f t="shared" ref="T4:T6" si="0">S4*0.3</f>
        <v>0</v>
      </c>
      <c r="U4" s="98"/>
      <c r="V4" s="98"/>
      <c r="W4" s="98"/>
      <c r="X4" s="98"/>
      <c r="Y4" s="98"/>
      <c r="Z4" s="98"/>
    </row>
    <row r="5" spans="1:26" s="53" customFormat="1" x14ac:dyDescent="0.25">
      <c r="G5" s="53">
        <v>110260</v>
      </c>
      <c r="H5" s="10" t="s">
        <v>25</v>
      </c>
      <c r="I5" s="70">
        <f>'Dec 2021'!G17</f>
        <v>1492231.3549057099</v>
      </c>
      <c r="J5" s="70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2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2">
        <f>K5+J5+I5</f>
        <v>3196218.4649057118</v>
      </c>
      <c r="M5" s="62">
        <f>94%*L5</f>
        <v>3004445.357011369</v>
      </c>
      <c r="N5" s="107">
        <f t="shared" ref="N5:N30" si="1">M5/3</f>
        <v>1001481.7856704564</v>
      </c>
      <c r="O5" s="108">
        <f>397372463.27/411.1329</f>
        <v>966530.44130012451</v>
      </c>
      <c r="P5" s="98">
        <f>O5*0.3</f>
        <v>289959.13239003735</v>
      </c>
      <c r="Q5" s="98">
        <v>708779.13</v>
      </c>
      <c r="R5" s="98">
        <f>Q5*0.3</f>
        <v>212633.739</v>
      </c>
      <c r="S5" s="98"/>
      <c r="T5" s="98">
        <f t="shared" si="0"/>
        <v>0</v>
      </c>
      <c r="U5" s="98">
        <f>769156.28+644867.23</f>
        <v>1414023.51</v>
      </c>
      <c r="V5" s="98">
        <f>U5*0.3</f>
        <v>424207.05300000001</v>
      </c>
      <c r="W5" s="98"/>
      <c r="X5" s="98">
        <f>W5*0.3</f>
        <v>0</v>
      </c>
      <c r="Y5" s="98">
        <v>1481439.1910312413</v>
      </c>
      <c r="Z5" s="98">
        <f>Y5*0.3</f>
        <v>444431.75730937236</v>
      </c>
    </row>
    <row r="6" spans="1:26" s="53" customFormat="1" ht="15.75" thickBot="1" x14ac:dyDescent="0.3">
      <c r="G6" s="53">
        <v>110262</v>
      </c>
      <c r="H6" s="10" t="s">
        <v>24</v>
      </c>
      <c r="I6" s="70">
        <f>'Dec 2021'!G4</f>
        <v>495455.38729020761</v>
      </c>
      <c r="J6" s="70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2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2">
        <f t="shared" ref="L6:L30" si="2">K6+J6+I6</f>
        <v>184570.30729020777</v>
      </c>
      <c r="M6" s="62">
        <f t="shared" ref="M6:M14" si="3">94%*L6</f>
        <v>173496.08885279531</v>
      </c>
      <c r="N6" s="107">
        <f t="shared" si="1"/>
        <v>57832.029617598433</v>
      </c>
      <c r="O6" s="108">
        <v>434716.82</v>
      </c>
      <c r="P6" s="98">
        <f t="shared" ref="P6:P7" si="4">O6*0.3</f>
        <v>130415.046</v>
      </c>
      <c r="Q6" s="98"/>
      <c r="R6" s="98">
        <f t="shared" ref="R6:R19" si="5">Q6*0.3</f>
        <v>0</v>
      </c>
      <c r="S6" s="98"/>
      <c r="T6" s="98">
        <f t="shared" si="0"/>
        <v>0</v>
      </c>
      <c r="U6" s="94"/>
      <c r="V6" s="98"/>
      <c r="W6" s="95">
        <v>999290.94810064288</v>
      </c>
      <c r="X6" s="98">
        <f t="shared" ref="X6:X33" si="6">W6*0.3</f>
        <v>299787.28443019284</v>
      </c>
      <c r="Y6" s="98"/>
      <c r="Z6" s="98"/>
    </row>
    <row r="7" spans="1:26" s="53" customFormat="1" ht="15.75" thickBot="1" x14ac:dyDescent="0.3">
      <c r="G7" s="53">
        <v>110442</v>
      </c>
      <c r="H7" s="10" t="s">
        <v>23</v>
      </c>
      <c r="I7" s="70">
        <f>'Dec 2021'!G16</f>
        <v>724477.8245454469</v>
      </c>
      <c r="J7" s="70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2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2">
        <f t="shared" si="2"/>
        <v>2761294.7045454467</v>
      </c>
      <c r="M7" s="62">
        <f t="shared" si="3"/>
        <v>2595617.0222727195</v>
      </c>
      <c r="N7" s="107">
        <f t="shared" si="1"/>
        <v>865205.67409090651</v>
      </c>
      <c r="O7" s="108">
        <f>200000+(54692288.52/411.1329)+600000</f>
        <v>933028.24590296717</v>
      </c>
      <c r="P7" s="98">
        <f t="shared" si="4"/>
        <v>279908.47377089015</v>
      </c>
      <c r="Q7" s="98"/>
      <c r="R7" s="98">
        <f t="shared" si="5"/>
        <v>0</v>
      </c>
      <c r="S7" s="98"/>
      <c r="T7" s="98">
        <f t="shared" ref="T7:T8" si="7">S7*0.3</f>
        <v>0</v>
      </c>
      <c r="U7" s="94"/>
      <c r="V7" s="98"/>
      <c r="W7" s="98">
        <v>532334.56465678406</v>
      </c>
      <c r="X7" s="98">
        <f t="shared" si="6"/>
        <v>159700.36939703522</v>
      </c>
      <c r="Y7" s="98"/>
      <c r="Z7" s="98"/>
    </row>
    <row r="8" spans="1:26" s="53" customFormat="1" x14ac:dyDescent="0.25">
      <c r="H8" s="10" t="s">
        <v>22</v>
      </c>
      <c r="I8" s="70">
        <f>'Dec 2021'!G20</f>
        <v>2538360.5853224285</v>
      </c>
      <c r="J8" s="70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2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2">
        <f t="shared" si="2"/>
        <v>14320461.215322429</v>
      </c>
      <c r="M8" s="62">
        <f t="shared" si="3"/>
        <v>13461233.542403083</v>
      </c>
      <c r="N8" s="107">
        <f t="shared" si="1"/>
        <v>4487077.8474676944</v>
      </c>
      <c r="O8" s="98"/>
      <c r="P8" s="98">
        <f t="shared" ref="P8:P30" si="8">O8/3</f>
        <v>0</v>
      </c>
      <c r="Q8" s="98"/>
      <c r="R8" s="98">
        <f t="shared" si="5"/>
        <v>0</v>
      </c>
      <c r="S8" s="98"/>
      <c r="T8" s="98">
        <f t="shared" si="7"/>
        <v>0</v>
      </c>
      <c r="U8" s="98"/>
      <c r="V8" s="98"/>
      <c r="W8" s="98"/>
      <c r="X8" s="98">
        <f t="shared" si="6"/>
        <v>0</v>
      </c>
      <c r="Y8" s="98"/>
      <c r="Z8" s="98"/>
    </row>
    <row r="9" spans="1:26" s="53" customFormat="1" x14ac:dyDescent="0.25">
      <c r="H9" s="10" t="s">
        <v>21</v>
      </c>
      <c r="I9" s="70">
        <f>'Dec 2021'!G19</f>
        <v>1902477.8007057486</v>
      </c>
      <c r="J9" s="70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2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2">
        <f t="shared" si="2"/>
        <v>7233178.6807057494</v>
      </c>
      <c r="M9" s="62">
        <f t="shared" si="3"/>
        <v>6799187.9598634038</v>
      </c>
      <c r="N9" s="107">
        <f t="shared" si="1"/>
        <v>2266395.9866211344</v>
      </c>
      <c r="O9" s="98"/>
      <c r="P9" s="98">
        <f t="shared" si="8"/>
        <v>0</v>
      </c>
      <c r="Q9" s="98"/>
      <c r="R9" s="98">
        <f t="shared" si="5"/>
        <v>0</v>
      </c>
      <c r="S9" s="98">
        <v>4362839.1500000004</v>
      </c>
      <c r="T9" s="98">
        <f>S9*0.3</f>
        <v>1308851.7450000001</v>
      </c>
      <c r="U9" s="98"/>
      <c r="V9" s="98"/>
      <c r="W9" s="98"/>
      <c r="X9" s="98">
        <f t="shared" si="6"/>
        <v>0</v>
      </c>
      <c r="Y9" s="98"/>
      <c r="Z9" s="98"/>
    </row>
    <row r="10" spans="1:26" s="61" customFormat="1" x14ac:dyDescent="0.25">
      <c r="H10" s="62" t="s">
        <v>20</v>
      </c>
      <c r="I10" s="70">
        <f>'Dec 2021'!G21</f>
        <v>1361156.2958756015</v>
      </c>
      <c r="J10" s="70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2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2">
        <f t="shared" si="2"/>
        <v>31617315.005875602</v>
      </c>
      <c r="M10" s="62">
        <f t="shared" si="3"/>
        <v>29720276.105523065</v>
      </c>
      <c r="N10" s="107">
        <f t="shared" si="1"/>
        <v>9906758.701841021</v>
      </c>
      <c r="O10" s="98"/>
      <c r="P10" s="98">
        <f t="shared" si="8"/>
        <v>0</v>
      </c>
      <c r="Q10" s="98"/>
      <c r="R10" s="98">
        <f t="shared" si="5"/>
        <v>0</v>
      </c>
      <c r="S10" s="98"/>
      <c r="T10" s="98">
        <f t="shared" ref="T10:T30" si="9">S10*0.3</f>
        <v>0</v>
      </c>
      <c r="U10" s="98"/>
      <c r="V10" s="98"/>
      <c r="W10" s="98"/>
      <c r="X10" s="98">
        <f t="shared" si="6"/>
        <v>0</v>
      </c>
      <c r="Y10" s="98"/>
      <c r="Z10" s="98"/>
    </row>
    <row r="11" spans="1:26" s="53" customFormat="1" x14ac:dyDescent="0.25">
      <c r="C11" s="53" t="s">
        <v>6</v>
      </c>
      <c r="F11" s="53">
        <v>6.5819999999999999</v>
      </c>
      <c r="H11" s="10" t="s">
        <v>19</v>
      </c>
      <c r="I11" s="70">
        <f>'Dec 2021'!G7+'Dec 2021'!G8</f>
        <v>430890.708178745</v>
      </c>
      <c r="J11" s="70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2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2">
        <f t="shared" si="2"/>
        <v>9314831.5781787504</v>
      </c>
      <c r="M11" s="62">
        <f t="shared" si="3"/>
        <v>8755941.6834880244</v>
      </c>
      <c r="N11" s="107">
        <f t="shared" si="1"/>
        <v>2918647.2278293413</v>
      </c>
      <c r="O11" s="98"/>
      <c r="P11" s="98">
        <f t="shared" si="8"/>
        <v>0</v>
      </c>
      <c r="Q11" s="98"/>
      <c r="R11" s="98">
        <f t="shared" si="5"/>
        <v>0</v>
      </c>
      <c r="S11" s="98"/>
      <c r="T11" s="98">
        <f t="shared" si="9"/>
        <v>0</v>
      </c>
      <c r="U11" s="98"/>
      <c r="V11" s="98"/>
      <c r="W11" s="98"/>
      <c r="X11" s="98">
        <f t="shared" si="6"/>
        <v>0</v>
      </c>
      <c r="Y11" s="98"/>
      <c r="Z11" s="98"/>
    </row>
    <row r="12" spans="1:26" s="53" customFormat="1" x14ac:dyDescent="0.25">
      <c r="C12" s="53" t="s">
        <v>4</v>
      </c>
      <c r="F12" s="53">
        <v>6.08</v>
      </c>
      <c r="H12" s="10" t="s">
        <v>9</v>
      </c>
      <c r="I12" s="70">
        <f>'Dec 2021'!G24</f>
        <v>0</v>
      </c>
      <c r="J12" s="70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2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2">
        <f t="shared" si="2"/>
        <v>867393.21000000008</v>
      </c>
      <c r="M12" s="62">
        <f t="shared" si="3"/>
        <v>815349.61739999999</v>
      </c>
      <c r="N12" s="107">
        <f t="shared" si="1"/>
        <v>271783.2058</v>
      </c>
      <c r="O12" s="98"/>
      <c r="P12" s="98">
        <f t="shared" si="8"/>
        <v>0</v>
      </c>
      <c r="Q12" s="98"/>
      <c r="R12" s="98">
        <f t="shared" si="5"/>
        <v>0</v>
      </c>
      <c r="S12" s="98"/>
      <c r="T12" s="98">
        <f t="shared" si="9"/>
        <v>0</v>
      </c>
      <c r="U12" s="98"/>
      <c r="V12" s="98"/>
      <c r="W12" s="98"/>
      <c r="X12" s="98">
        <f t="shared" si="6"/>
        <v>0</v>
      </c>
      <c r="Y12" s="98"/>
      <c r="Z12" s="98"/>
    </row>
    <row r="13" spans="1:26" s="53" customFormat="1" x14ac:dyDescent="0.25">
      <c r="G13" s="53">
        <v>110258</v>
      </c>
      <c r="H13" s="10" t="s">
        <v>27</v>
      </c>
      <c r="I13" s="70"/>
      <c r="J13" s="70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2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2">
        <f t="shared" si="2"/>
        <v>1359137.57</v>
      </c>
      <c r="M13" s="62">
        <f t="shared" si="3"/>
        <v>1277589.3158</v>
      </c>
      <c r="N13" s="107">
        <f t="shared" si="1"/>
        <v>425863.10526666668</v>
      </c>
      <c r="O13" s="98"/>
      <c r="P13" s="98">
        <f t="shared" si="8"/>
        <v>0</v>
      </c>
      <c r="Q13" s="98"/>
      <c r="R13" s="98">
        <f t="shared" si="5"/>
        <v>0</v>
      </c>
      <c r="S13" s="98"/>
      <c r="T13" s="98">
        <f t="shared" si="9"/>
        <v>0</v>
      </c>
      <c r="U13" s="98"/>
      <c r="V13" s="98"/>
      <c r="W13" s="98"/>
      <c r="X13" s="98">
        <f t="shared" si="6"/>
        <v>0</v>
      </c>
      <c r="Y13" s="98"/>
      <c r="Z13" s="98"/>
    </row>
    <row r="14" spans="1:26" s="53" customFormat="1" x14ac:dyDescent="0.25">
      <c r="G14" s="53">
        <v>110261</v>
      </c>
      <c r="H14" s="10" t="s">
        <v>29</v>
      </c>
      <c r="I14" s="70">
        <f>'Dec 2021'!G9</f>
        <v>133105.98418986204</v>
      </c>
      <c r="J14" s="70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2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2">
        <f t="shared" si="2"/>
        <v>725927.66418986197</v>
      </c>
      <c r="M14" s="62">
        <f t="shared" si="3"/>
        <v>682372.00433847017</v>
      </c>
      <c r="N14" s="107">
        <f t="shared" si="1"/>
        <v>227457.33477949005</v>
      </c>
      <c r="O14" s="98"/>
      <c r="P14" s="98">
        <f t="shared" si="8"/>
        <v>0</v>
      </c>
      <c r="Q14" s="98"/>
      <c r="R14" s="98">
        <f t="shared" si="5"/>
        <v>0</v>
      </c>
      <c r="S14" s="98"/>
      <c r="T14" s="98">
        <f t="shared" si="9"/>
        <v>0</v>
      </c>
      <c r="U14" s="98"/>
      <c r="V14" s="98"/>
      <c r="W14" s="98"/>
      <c r="X14" s="98">
        <f t="shared" si="6"/>
        <v>0</v>
      </c>
      <c r="Y14" s="98"/>
      <c r="Z14" s="98"/>
    </row>
    <row r="15" spans="1:26" s="53" customFormat="1" x14ac:dyDescent="0.25">
      <c r="H15" s="71" t="s">
        <v>124</v>
      </c>
      <c r="I15" s="70">
        <f>'Dec 2021'!G25</f>
        <v>3272512.2242199238</v>
      </c>
      <c r="J15" s="70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2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2">
        <f t="shared" si="2"/>
        <v>12317834.544219924</v>
      </c>
      <c r="M15" s="61"/>
      <c r="N15" s="107">
        <f t="shared" si="1"/>
        <v>0</v>
      </c>
      <c r="O15" s="98"/>
      <c r="P15" s="98">
        <f t="shared" si="8"/>
        <v>0</v>
      </c>
      <c r="Q15" s="98">
        <f>731494168.94/414.5035</f>
        <v>1764747.8705004905</v>
      </c>
      <c r="R15" s="98">
        <f t="shared" si="5"/>
        <v>529424.36115014716</v>
      </c>
      <c r="S15" s="98">
        <v>5908694.1619334798</v>
      </c>
      <c r="T15" s="98">
        <f t="shared" si="9"/>
        <v>1772608.2485800439</v>
      </c>
      <c r="U15" s="109">
        <f>505884425.09/414.535</f>
        <v>1220366.0127371631</v>
      </c>
      <c r="V15" s="98">
        <f t="shared" ref="V15" si="10">U15*0.3</f>
        <v>366109.80382114893</v>
      </c>
      <c r="W15" s="100"/>
      <c r="X15" s="98">
        <f t="shared" si="6"/>
        <v>0</v>
      </c>
      <c r="Y15" s="98">
        <v>1845696.89</v>
      </c>
      <c r="Z15" s="98">
        <f>Y15*0.3</f>
        <v>553709.06699999992</v>
      </c>
    </row>
    <row r="16" spans="1:26" s="53" customFormat="1" x14ac:dyDescent="0.25">
      <c r="I16" s="110"/>
      <c r="J16" s="110"/>
      <c r="K16" s="61"/>
      <c r="L16" s="62">
        <f t="shared" si="2"/>
        <v>0</v>
      </c>
      <c r="M16" s="61"/>
      <c r="N16" s="107">
        <f t="shared" si="1"/>
        <v>0</v>
      </c>
      <c r="O16" s="98"/>
      <c r="P16" s="98">
        <f t="shared" si="8"/>
        <v>0</v>
      </c>
      <c r="Q16" s="98"/>
      <c r="R16" s="98">
        <f t="shared" si="5"/>
        <v>0</v>
      </c>
      <c r="S16" s="98"/>
      <c r="T16" s="98">
        <f t="shared" si="9"/>
        <v>0</v>
      </c>
      <c r="U16" s="98"/>
      <c r="V16" s="98"/>
      <c r="W16" s="98"/>
      <c r="X16" s="98">
        <f t="shared" si="6"/>
        <v>0</v>
      </c>
      <c r="Y16" s="98"/>
      <c r="Z16" s="98"/>
    </row>
    <row r="17" spans="3:26" s="53" customFormat="1" x14ac:dyDescent="0.25">
      <c r="H17" s="11" t="s">
        <v>33</v>
      </c>
      <c r="I17" s="70"/>
      <c r="J17" s="70"/>
      <c r="K17" s="62"/>
      <c r="L17" s="62">
        <f t="shared" si="2"/>
        <v>0</v>
      </c>
      <c r="M17" s="62"/>
      <c r="N17" s="107">
        <f t="shared" si="1"/>
        <v>0</v>
      </c>
      <c r="O17" s="98"/>
      <c r="P17" s="98">
        <f t="shared" si="8"/>
        <v>0</v>
      </c>
      <c r="Q17" s="98"/>
      <c r="R17" s="98">
        <f t="shared" si="5"/>
        <v>0</v>
      </c>
      <c r="S17" s="98"/>
      <c r="T17" s="98">
        <f t="shared" si="9"/>
        <v>0</v>
      </c>
      <c r="U17" s="98"/>
      <c r="V17" s="98"/>
      <c r="W17" s="98"/>
      <c r="X17" s="98">
        <f t="shared" si="6"/>
        <v>0</v>
      </c>
      <c r="Y17" s="98"/>
      <c r="Z17" s="98"/>
    </row>
    <row r="18" spans="3:26" s="53" customFormat="1" x14ac:dyDescent="0.25">
      <c r="G18" s="53">
        <v>110259</v>
      </c>
      <c r="H18" s="10" t="s">
        <v>106</v>
      </c>
      <c r="I18" s="70">
        <f>'Dec 2021'!G5</f>
        <v>110460.27513869906</v>
      </c>
      <c r="J18" s="70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2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2">
        <f t="shared" si="2"/>
        <v>4196938.4851386994</v>
      </c>
      <c r="M18" s="62">
        <f t="shared" ref="M18:M30" si="11">94%*L18</f>
        <v>3945122.1760303774</v>
      </c>
      <c r="N18" s="107">
        <f t="shared" si="1"/>
        <v>1315040.7253434591</v>
      </c>
      <c r="O18" s="98"/>
      <c r="P18" s="98">
        <f t="shared" si="8"/>
        <v>0</v>
      </c>
      <c r="Q18" s="98"/>
      <c r="R18" s="98">
        <f t="shared" si="5"/>
        <v>0</v>
      </c>
      <c r="S18" s="98"/>
      <c r="T18" s="98">
        <f t="shared" si="9"/>
        <v>0</v>
      </c>
      <c r="U18" s="98"/>
      <c r="V18" s="98"/>
      <c r="W18" s="98"/>
      <c r="X18" s="98">
        <f t="shared" si="6"/>
        <v>0</v>
      </c>
      <c r="Y18" s="98"/>
      <c r="Z18" s="98"/>
    </row>
    <row r="19" spans="3:26" s="53" customFormat="1" ht="16.5" customHeight="1" x14ac:dyDescent="0.25">
      <c r="G19" s="53">
        <v>110467</v>
      </c>
      <c r="H19" s="10" t="s">
        <v>0</v>
      </c>
      <c r="I19" s="70">
        <f>'Dec 2021'!G10</f>
        <v>2344969.6189536783</v>
      </c>
      <c r="J19" s="70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2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2">
        <f t="shared" si="2"/>
        <v>1484669.2389536789</v>
      </c>
      <c r="M19" s="62">
        <f t="shared" si="11"/>
        <v>1395589.084616458</v>
      </c>
      <c r="N19" s="107">
        <f t="shared" si="1"/>
        <v>465196.36153881933</v>
      </c>
      <c r="O19" s="98">
        <f>1425453.2+1425453.2+(486236139.27/411.1329)</f>
        <v>4033580.2732657976</v>
      </c>
      <c r="P19" s="98">
        <f t="shared" si="8"/>
        <v>1344526.7577552658</v>
      </c>
      <c r="Q19" s="98"/>
      <c r="R19" s="98">
        <f t="shared" si="5"/>
        <v>0</v>
      </c>
      <c r="S19" s="98"/>
      <c r="T19" s="98">
        <f t="shared" si="9"/>
        <v>0</v>
      </c>
      <c r="U19" s="98"/>
      <c r="V19" s="98"/>
      <c r="W19" s="98"/>
      <c r="X19" s="98">
        <f t="shared" si="6"/>
        <v>0</v>
      </c>
      <c r="Y19" s="98"/>
      <c r="Z19" s="98"/>
    </row>
    <row r="20" spans="3:26" s="53" customFormat="1" x14ac:dyDescent="0.25">
      <c r="G20" s="53">
        <v>110521</v>
      </c>
      <c r="H20" s="10" t="s">
        <v>12</v>
      </c>
      <c r="I20" s="70">
        <f>'Dec 2021'!G22</f>
        <v>404180.82542241627</v>
      </c>
      <c r="J20" s="70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2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2">
        <f t="shared" si="2"/>
        <v>1763190.0454224162</v>
      </c>
      <c r="M20" s="62">
        <f t="shared" si="11"/>
        <v>1657398.6426970712</v>
      </c>
      <c r="N20" s="107">
        <f t="shared" si="1"/>
        <v>552466.2142323571</v>
      </c>
      <c r="O20" s="98">
        <v>273332.86</v>
      </c>
      <c r="P20" s="98">
        <f t="shared" si="8"/>
        <v>91110.953333333324</v>
      </c>
      <c r="Q20" s="98"/>
      <c r="R20" s="98">
        <f t="shared" ref="R20:R33" si="12">Q20*0.3</f>
        <v>0</v>
      </c>
      <c r="S20" s="98"/>
      <c r="T20" s="98">
        <f t="shared" si="9"/>
        <v>0</v>
      </c>
      <c r="U20" s="98"/>
      <c r="V20" s="98"/>
      <c r="W20" s="98"/>
      <c r="X20" s="98">
        <f t="shared" si="6"/>
        <v>0</v>
      </c>
      <c r="Y20" s="98"/>
      <c r="Z20" s="98"/>
    </row>
    <row r="21" spans="3:26" s="53" customFormat="1" x14ac:dyDescent="0.25">
      <c r="G21" s="53">
        <v>110537</v>
      </c>
      <c r="H21" s="10" t="s">
        <v>11</v>
      </c>
      <c r="I21" s="70">
        <f>'Dec 2021'!G11</f>
        <v>604861.04235677782</v>
      </c>
      <c r="J21" s="70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2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2">
        <f t="shared" si="2"/>
        <v>3333617.162356778</v>
      </c>
      <c r="M21" s="62">
        <f t="shared" si="11"/>
        <v>3133600.1326153711</v>
      </c>
      <c r="N21" s="107">
        <f t="shared" si="1"/>
        <v>1044533.377538457</v>
      </c>
      <c r="O21" s="98">
        <v>241611.37</v>
      </c>
      <c r="P21" s="98">
        <f t="shared" si="8"/>
        <v>80537.123333333337</v>
      </c>
      <c r="Q21" s="98"/>
      <c r="R21" s="98">
        <f t="shared" si="12"/>
        <v>0</v>
      </c>
      <c r="S21" s="98"/>
      <c r="T21" s="98">
        <f t="shared" si="9"/>
        <v>0</v>
      </c>
      <c r="U21" s="98"/>
      <c r="V21" s="98"/>
      <c r="W21" s="98"/>
      <c r="X21" s="98">
        <f t="shared" si="6"/>
        <v>0</v>
      </c>
      <c r="Y21" s="98"/>
      <c r="Z21" s="98"/>
    </row>
    <row r="22" spans="3:26" s="53" customFormat="1" x14ac:dyDescent="0.25">
      <c r="G22" s="54">
        <v>110117</v>
      </c>
      <c r="H22" s="10" t="s">
        <v>4</v>
      </c>
      <c r="I22" s="70">
        <f>'Dec 2021'!G12</f>
        <v>478506.51626176049</v>
      </c>
      <c r="J22" s="70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2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2">
        <f t="shared" si="2"/>
        <v>3894316.0862617604</v>
      </c>
      <c r="M22" s="62">
        <f t="shared" si="11"/>
        <v>3660657.1210860545</v>
      </c>
      <c r="N22" s="107">
        <f t="shared" si="1"/>
        <v>1220219.0403620182</v>
      </c>
      <c r="O22" s="98">
        <v>184228.43</v>
      </c>
      <c r="P22" s="98">
        <f t="shared" si="8"/>
        <v>61409.476666666662</v>
      </c>
      <c r="Q22" s="98"/>
      <c r="R22" s="98">
        <f t="shared" si="12"/>
        <v>0</v>
      </c>
      <c r="S22" s="98"/>
      <c r="T22" s="98">
        <f t="shared" si="9"/>
        <v>0</v>
      </c>
      <c r="U22" s="98"/>
      <c r="V22" s="98"/>
      <c r="W22" s="98"/>
      <c r="X22" s="98">
        <f t="shared" si="6"/>
        <v>0</v>
      </c>
      <c r="Y22" s="98"/>
      <c r="Z22" s="98"/>
    </row>
    <row r="23" spans="3:26" s="53" customFormat="1" x14ac:dyDescent="0.25">
      <c r="H23" s="10" t="s">
        <v>7</v>
      </c>
      <c r="I23" s="70">
        <f>'Dec 2021'!G14</f>
        <v>6245852.2558929063</v>
      </c>
      <c r="J23" s="70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2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2">
        <f t="shared" si="2"/>
        <v>21369773.715892911</v>
      </c>
      <c r="M23" s="62">
        <f t="shared" si="11"/>
        <v>20087587.292939335</v>
      </c>
      <c r="N23" s="107">
        <f t="shared" si="1"/>
        <v>6695862.4309797781</v>
      </c>
      <c r="O23" s="98">
        <v>4391728.88</v>
      </c>
      <c r="P23" s="98">
        <f t="shared" si="8"/>
        <v>1463909.6266666667</v>
      </c>
      <c r="Q23" s="98"/>
      <c r="R23" s="98">
        <f t="shared" si="12"/>
        <v>0</v>
      </c>
      <c r="S23" s="98"/>
      <c r="T23" s="98">
        <f t="shared" si="9"/>
        <v>0</v>
      </c>
      <c r="U23" s="98"/>
      <c r="V23" s="98"/>
      <c r="W23" s="98"/>
      <c r="X23" s="98">
        <f t="shared" si="6"/>
        <v>0</v>
      </c>
      <c r="Y23" s="98"/>
      <c r="Z23" s="98"/>
    </row>
    <row r="24" spans="3:26" s="53" customFormat="1" x14ac:dyDescent="0.25">
      <c r="H24" s="10" t="s">
        <v>6</v>
      </c>
      <c r="I24" s="70">
        <f>'Dec 2021'!G15</f>
        <v>1523832.3882810862</v>
      </c>
      <c r="J24" s="70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2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2">
        <f t="shared" si="2"/>
        <v>7528451.0282810861</v>
      </c>
      <c r="M24" s="62">
        <f t="shared" si="11"/>
        <v>7076743.9665842205</v>
      </c>
      <c r="N24" s="107">
        <f t="shared" si="1"/>
        <v>2358914.6555280737</v>
      </c>
      <c r="O24" s="98">
        <v>981360.29</v>
      </c>
      <c r="P24" s="98">
        <f t="shared" si="8"/>
        <v>327120.09666666668</v>
      </c>
      <c r="Q24" s="98"/>
      <c r="R24" s="98">
        <f t="shared" si="12"/>
        <v>0</v>
      </c>
      <c r="S24" s="98"/>
      <c r="T24" s="98">
        <f t="shared" si="9"/>
        <v>0</v>
      </c>
      <c r="U24" s="98"/>
      <c r="V24" s="98"/>
      <c r="W24" s="98"/>
      <c r="X24" s="98">
        <f t="shared" si="6"/>
        <v>0</v>
      </c>
      <c r="Y24" s="98"/>
      <c r="Z24" s="98"/>
    </row>
    <row r="25" spans="3:26" s="53" customFormat="1" x14ac:dyDescent="0.25">
      <c r="H25" s="10" t="s">
        <v>5</v>
      </c>
      <c r="I25" s="70">
        <f>'Dec 2021'!G13</f>
        <v>1577254.6119634807</v>
      </c>
      <c r="J25" s="70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2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2">
        <f t="shared" si="2"/>
        <v>7739947.8819634803</v>
      </c>
      <c r="M25" s="62">
        <f t="shared" si="11"/>
        <v>7275551.0090456707</v>
      </c>
      <c r="N25" s="107">
        <f t="shared" si="1"/>
        <v>2425183.6696818904</v>
      </c>
      <c r="O25" s="98">
        <v>716033.2</v>
      </c>
      <c r="P25" s="98">
        <f t="shared" si="8"/>
        <v>238677.73333333331</v>
      </c>
      <c r="Q25" s="98"/>
      <c r="R25" s="98">
        <f t="shared" si="12"/>
        <v>0</v>
      </c>
      <c r="S25" s="98"/>
      <c r="T25" s="98">
        <f t="shared" si="9"/>
        <v>0</v>
      </c>
      <c r="U25" s="98"/>
      <c r="V25" s="98"/>
      <c r="W25" s="98"/>
      <c r="X25" s="98">
        <f t="shared" si="6"/>
        <v>0</v>
      </c>
      <c r="Y25" s="98"/>
      <c r="Z25" s="98"/>
    </row>
    <row r="26" spans="3:26" s="53" customFormat="1" x14ac:dyDescent="0.25">
      <c r="C26" s="53" t="s">
        <v>8</v>
      </c>
      <c r="F26" s="53">
        <v>3.0070000000000001</v>
      </c>
      <c r="H26" s="10" t="s">
        <v>2</v>
      </c>
      <c r="I26" s="70">
        <f>'Dec 2021'!G18</f>
        <v>678939.75603266316</v>
      </c>
      <c r="J26" s="70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2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2">
        <f t="shared" si="2"/>
        <v>1734847.5860326628</v>
      </c>
      <c r="M26" s="62">
        <f t="shared" si="11"/>
        <v>1630756.730870703</v>
      </c>
      <c r="N26" s="107">
        <f t="shared" si="1"/>
        <v>543585.576956901</v>
      </c>
      <c r="O26" s="98">
        <f>597898.65+(207253223.66/411.1329)</f>
        <v>1102001.3955112447</v>
      </c>
      <c r="P26" s="98">
        <f t="shared" si="8"/>
        <v>367333.7985037482</v>
      </c>
      <c r="Q26" s="61"/>
      <c r="R26" s="98">
        <f t="shared" si="12"/>
        <v>0</v>
      </c>
      <c r="S26" s="98"/>
      <c r="T26" s="98">
        <f t="shared" si="9"/>
        <v>0</v>
      </c>
      <c r="U26" s="98"/>
      <c r="V26" s="98"/>
      <c r="W26" s="98"/>
      <c r="X26" s="98">
        <f t="shared" si="6"/>
        <v>0</v>
      </c>
      <c r="Y26" s="98">
        <f>(62564548.06/416.149)+386995.66</f>
        <v>537337.3598719209</v>
      </c>
      <c r="Z26" s="98">
        <f>0.3*Y26</f>
        <v>161201.20796157626</v>
      </c>
    </row>
    <row r="27" spans="3:26" s="53" customFormat="1" x14ac:dyDescent="0.25">
      <c r="C27" s="53" t="s">
        <v>7</v>
      </c>
      <c r="F27" s="53">
        <v>18.556999999999999</v>
      </c>
      <c r="H27" s="10" t="s">
        <v>10</v>
      </c>
      <c r="I27" s="70">
        <f>'Dec 2021'!G6</f>
        <v>434615.68888101901</v>
      </c>
      <c r="J27" s="70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2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2">
        <f t="shared" si="2"/>
        <v>2465991.0588810192</v>
      </c>
      <c r="M27" s="62">
        <f t="shared" si="11"/>
        <v>2318031.5953481579</v>
      </c>
      <c r="N27" s="107">
        <f t="shared" si="1"/>
        <v>772677.19844938593</v>
      </c>
      <c r="O27" s="98">
        <v>230439.99</v>
      </c>
      <c r="P27" s="98">
        <f>O27/3</f>
        <v>76813.33</v>
      </c>
      <c r="Q27" s="98"/>
      <c r="R27" s="98">
        <f t="shared" si="12"/>
        <v>0</v>
      </c>
      <c r="S27" s="98"/>
      <c r="T27" s="98">
        <f t="shared" si="9"/>
        <v>0</v>
      </c>
      <c r="U27" s="98"/>
      <c r="V27" s="98"/>
      <c r="W27" s="98"/>
      <c r="X27" s="98">
        <f t="shared" si="6"/>
        <v>0</v>
      </c>
      <c r="Y27" s="98"/>
      <c r="Z27" s="98"/>
    </row>
    <row r="28" spans="3:26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0">
        <f>'Dec 2021'!G23</f>
        <v>41726.595757426687</v>
      </c>
      <c r="J28" s="70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2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2">
        <f t="shared" si="2"/>
        <v>115180.27575742669</v>
      </c>
      <c r="M28" s="62">
        <f t="shared" si="11"/>
        <v>108269.45921198108</v>
      </c>
      <c r="N28" s="107">
        <f t="shared" si="1"/>
        <v>36089.81973732703</v>
      </c>
      <c r="O28" s="98"/>
      <c r="P28" s="98">
        <f t="shared" si="8"/>
        <v>0</v>
      </c>
      <c r="Q28" s="98"/>
      <c r="R28" s="98">
        <f t="shared" si="12"/>
        <v>0</v>
      </c>
      <c r="S28" s="98"/>
      <c r="T28" s="98"/>
      <c r="U28" s="98">
        <v>70521.326000000001</v>
      </c>
      <c r="V28" s="98">
        <f>U28*0.3</f>
        <v>21156.397799999999</v>
      </c>
      <c r="W28" s="98">
        <v>103221.30103947798</v>
      </c>
      <c r="X28" s="98">
        <f t="shared" si="6"/>
        <v>30966.390311843395</v>
      </c>
      <c r="Y28" s="98">
        <v>207978.25</v>
      </c>
      <c r="Z28" s="98">
        <f>0.3*Y28</f>
        <v>62393.474999999999</v>
      </c>
    </row>
    <row r="29" spans="3:26" s="53" customFormat="1" x14ac:dyDescent="0.25">
      <c r="C29" s="53" t="s">
        <v>3</v>
      </c>
      <c r="F29" s="53">
        <v>0</v>
      </c>
      <c r="H29" s="10" t="s">
        <v>30</v>
      </c>
      <c r="I29" s="70"/>
      <c r="J29" s="70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2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2">
        <f t="shared" si="2"/>
        <v>6068382.0300000003</v>
      </c>
      <c r="M29" s="62">
        <f t="shared" si="11"/>
        <v>5704279.1081999997</v>
      </c>
      <c r="N29" s="107">
        <f t="shared" si="1"/>
        <v>1901426.3694</v>
      </c>
      <c r="O29" s="98">
        <f>3531614.23+(838639036.97/411.1329)</f>
        <v>5571438.9119215878</v>
      </c>
      <c r="P29" s="98">
        <f t="shared" si="8"/>
        <v>1857146.3039738627</v>
      </c>
      <c r="Q29" s="98">
        <f>165478745.84/414.5035</f>
        <v>399221.58881649975</v>
      </c>
      <c r="R29" s="98">
        <f>Q29*0.3</f>
        <v>119766.47664494991</v>
      </c>
      <c r="S29" s="98"/>
      <c r="T29" s="98">
        <f t="shared" si="9"/>
        <v>0</v>
      </c>
      <c r="U29" s="98"/>
      <c r="V29" s="98"/>
      <c r="W29" s="98"/>
      <c r="X29" s="98">
        <f t="shared" si="6"/>
        <v>0</v>
      </c>
      <c r="Y29" s="98"/>
      <c r="Z29" s="98"/>
    </row>
    <row r="30" spans="3:26" s="53" customFormat="1" x14ac:dyDescent="0.25">
      <c r="G30" s="53">
        <v>110257</v>
      </c>
      <c r="H30" s="10" t="s">
        <v>125</v>
      </c>
      <c r="I30" s="70"/>
      <c r="J30" s="70">
        <f>I30/1000000</f>
        <v>0</v>
      </c>
      <c r="K30" s="62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2">
        <f t="shared" si="2"/>
        <v>835598.45</v>
      </c>
      <c r="M30" s="62">
        <f t="shared" si="11"/>
        <v>785462.54299999995</v>
      </c>
      <c r="N30" s="107">
        <f t="shared" si="1"/>
        <v>261820.84766666664</v>
      </c>
      <c r="O30" s="98"/>
      <c r="P30" s="98">
        <f t="shared" si="8"/>
        <v>0</v>
      </c>
      <c r="Q30" s="98"/>
      <c r="R30" s="98">
        <f t="shared" si="12"/>
        <v>0</v>
      </c>
      <c r="S30" s="98"/>
      <c r="T30" s="98">
        <f t="shared" si="9"/>
        <v>0</v>
      </c>
      <c r="U30" s="98"/>
      <c r="V30" s="98"/>
      <c r="W30" s="98"/>
      <c r="X30" s="98">
        <f t="shared" si="6"/>
        <v>0</v>
      </c>
      <c r="Y30" s="98"/>
      <c r="Z30" s="98"/>
    </row>
    <row r="31" spans="3:26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1">
        <f t="shared" ref="I31:M31" si="13">SUM(I1:I30)</f>
        <v>26795867.740175582</v>
      </c>
      <c r="J31" s="111">
        <f t="shared" si="13"/>
        <v>34336682.890000001</v>
      </c>
      <c r="K31" s="107">
        <f t="shared" si="13"/>
        <v>85296515.359999999</v>
      </c>
      <c r="L31" s="107">
        <f t="shared" si="13"/>
        <v>146429065.9901756</v>
      </c>
      <c r="M31" s="107">
        <f t="shared" si="13"/>
        <v>126064557.55919835</v>
      </c>
      <c r="N31" s="107">
        <f>M31/3</f>
        <v>42021519.186399452</v>
      </c>
      <c r="O31" s="98">
        <f>N31/3</f>
        <v>14007173.06213315</v>
      </c>
      <c r="P31" s="99">
        <f>SUM(P5:P30)</f>
        <v>6608867.8523938041</v>
      </c>
      <c r="Q31" s="99">
        <f>Q5+Q15+Q29</f>
        <v>2872748.5893169902</v>
      </c>
      <c r="R31" s="99">
        <f>Q31*0.3</f>
        <v>861824.57679509709</v>
      </c>
      <c r="S31" s="99"/>
      <c r="T31" s="99">
        <f>SUM(T4:T30)</f>
        <v>3081459.9935800442</v>
      </c>
      <c r="U31" s="99"/>
      <c r="V31" s="99">
        <f>SUM(V4:V30)</f>
        <v>811473.25462114892</v>
      </c>
      <c r="W31" s="99"/>
      <c r="X31" s="99">
        <f>SUM(X4:X30)</f>
        <v>490454.04413907148</v>
      </c>
      <c r="Y31" s="99">
        <f>SUM(Y4:Y30)</f>
        <v>4072451.6909031626</v>
      </c>
      <c r="Z31" s="99">
        <f>SUM(Z4:Z30)</f>
        <v>1221735.5072709487</v>
      </c>
    </row>
    <row r="32" spans="3:26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2"/>
      <c r="M32" s="112"/>
      <c r="N32" s="112"/>
      <c r="R32" s="98">
        <f t="shared" si="12"/>
        <v>0</v>
      </c>
      <c r="S32" s="100"/>
      <c r="T32" s="100"/>
      <c r="U32" s="100"/>
      <c r="V32" s="100"/>
      <c r="W32" s="100"/>
      <c r="X32" s="98">
        <f t="shared" si="6"/>
        <v>0</v>
      </c>
      <c r="Y32" s="100"/>
      <c r="Z32" s="100"/>
    </row>
    <row r="33" spans="3:26" ht="22.5" x14ac:dyDescent="0.25">
      <c r="C33" s="4" t="s">
        <v>0</v>
      </c>
      <c r="D33" s="3"/>
      <c r="E33" s="2"/>
      <c r="F33" s="1">
        <v>16.687000000000001</v>
      </c>
      <c r="G33" s="9"/>
      <c r="L33" s="112"/>
      <c r="M33" s="112"/>
      <c r="N33" s="112"/>
      <c r="R33" s="98">
        <f t="shared" si="12"/>
        <v>0</v>
      </c>
      <c r="S33" s="100"/>
      <c r="T33" s="100"/>
      <c r="U33" s="100"/>
      <c r="V33" s="100"/>
      <c r="W33" s="100"/>
      <c r="X33" s="98">
        <f t="shared" si="6"/>
        <v>0</v>
      </c>
      <c r="Y33" s="100"/>
      <c r="Z33" s="1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2022-03-03T12:10:01Z</dcterms:modified>
</cp:coreProperties>
</file>