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drix.Ebieto\Desktop\"/>
    </mc:Choice>
  </mc:AlternateContent>
  <xr:revisionPtr revIDLastSave="0" documentId="13_ncr:1_{DDB0B6DC-1104-42B8-A2AC-672A18061FBC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15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5" l="1"/>
  <c r="E22" i="5"/>
  <c r="E24" i="5"/>
  <c r="F31" i="5"/>
  <c r="E31" i="5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<sst xmlns="http://schemas.openxmlformats.org/spreadsheetml/2006/main" count="301" uniqueCount="136">
  <si>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</si>
  <si>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</si>
  <si>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</si>
  <si>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</si>
  <si>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</si>
  <si>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</si>
  <si>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</si>
  <si>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</si>
  <si>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</si>
  <si>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</si>
  <si>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</si>
  <si>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</si>
  <si>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</si>
  <si>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</si>
  <si>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</si>
  <si>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</si>
  <si>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</si>
  <si>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</si>
  <si>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</si>
  <si>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</si>
  <si>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</si>
  <si>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</si>
  <si>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</si>
  <si>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</si>
  <si>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</si>
  <si>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</si>
  <si>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</si>
  <si>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</si>
  <si>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</si>
  <si>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</si>
  <si>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</si>
  <si>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</si>
  <si>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</si>
  <si>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</si>
  <si>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</si>
  <si>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</si>
  <si>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</si>
  <si>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</si>
  <si>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</si>
  <si>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</si>
  <si>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</si>
  <si>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</si>
  <si>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</si>
  <si>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</si>
  <si>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</si>
  <si>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</si>
  <si>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</si>
  <si>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</si>
  <si>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</si>
  <si>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</si>
  <si>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</si>
  <si>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</si>
  <si>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</si>
  <si>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</si>
  <si>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</si>
  <si>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</si>
  <si>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</si>
  <si>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</si>
  <si>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</si>
  <si>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</si>
  <si>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</si>
  <si>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</si>
  <si>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</si>
  <si>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</si>
  <si>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</si>
  <si>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</si>
  <si>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</si>
  <si>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</si>
  <si>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</si>
  <si>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</si>
  <si>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</si>
  <si>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</si>
  <si>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</si>
  <si>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</si>
  <si>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</si>
  <si>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</si>
  <si>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</si>
  <si>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</si>
  <si>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</si>
  <si>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</si>
  <si>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</si>
  <si>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</si>
  <si>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</si>
  <si>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</si>
  <si>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</si>
  <si>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</si>
  <si>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</si>
  <si>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</si>
  <si>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</si>
  <si>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</si>
  <si>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</si>
  <si>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</si>
  <si>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</si>
  <si>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</si>
  <si>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</si>
  <si>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</si>
  <si>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</si>
  <si>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</si>
  <si>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</si>
  <si>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</si>
  <si>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</si>
  <si>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</si>
  <si>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</si>
  <si>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</si>
  <si>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</si>
  <si>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</si>
  <si>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</si>
  <si>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</si>
  <si>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</si>
  <si>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</si>
  <si>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</si>
  <si>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</si>
  <si>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</si>
  <si>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</si>
  <si>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</si>
  <si>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</si>
  <si>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Oil Factor</t>
  </si>
  <si>
    <t>DomGas Factor</t>
  </si>
  <si>
    <t>Export Gas Factor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</si>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</sst>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B18" zoomScale="85" zoomScaleNormal="85" workbookViewId="0">
      <selection activeCell="F23" sqref="F23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453125" style="72" bestFit="1" customWidth="1"/>
    <col min="5" max="5" width="16.26953125" style="72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/>
      <c r="Q4" s="66"/>
      <c r="R4" s="66"/>
      <c r="S4" s="67"/>
      <c r="T4" s="68"/>
    </row>
    <row r="5" spans="2:20" hidden="1">
      <c r="B5" s="73"/>
      <c r="C5" s="81" t="s">
        <v>7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8</v>
      </c>
      <c r="L5" s="73"/>
      <c r="M5" s="73" t="s">
        <v>9</v>
      </c>
      <c r="N5" s="73"/>
      <c r="O5" s="81" t="s">
        <v>7</v>
      </c>
      <c r="P5" s="48"/>
      <c r="Q5" s="49"/>
      <c r="R5" s="47"/>
      <c r="S5" s="149"/>
      <c r="T5" s="1"/>
    </row>
    <row r="6" spans="2:20" hidden="1">
      <c r="B6" s="73"/>
      <c r="C6" s="81" t="s">
        <v>10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11</v>
      </c>
      <c r="L6" s="73"/>
      <c r="M6" s="73" t="s">
        <v>12</v>
      </c>
      <c r="N6" s="73"/>
      <c r="O6" s="81" t="s">
        <v>10</v>
      </c>
      <c r="P6" s="48"/>
      <c r="Q6" s="49"/>
      <c r="R6" s="47"/>
      <c r="S6" s="149"/>
      <c r="T6" s="1"/>
    </row>
    <row r="7" spans="2:20" hidden="1">
      <c r="B7" s="73"/>
      <c r="C7" s="86" t="s">
        <v>13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14</v>
      </c>
      <c r="L7" s="73"/>
      <c r="M7" s="73" t="s">
        <v>15</v>
      </c>
      <c r="N7" s="78"/>
      <c r="O7" s="86" t="s">
        <v>13</v>
      </c>
      <c r="P7" s="48"/>
      <c r="Q7" s="49"/>
      <c r="R7" s="47"/>
      <c r="S7" s="149"/>
      <c r="T7" s="1"/>
    </row>
    <row r="8" spans="2:20" hidden="1">
      <c r="B8" s="73"/>
      <c r="C8" s="86" t="s">
        <v>16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17</v>
      </c>
      <c r="L8" s="73"/>
      <c r="M8" s="73" t="s">
        <v>18</v>
      </c>
      <c r="N8" s="73"/>
      <c r="O8" s="86" t="s">
        <v>16</v>
      </c>
      <c r="P8" s="48"/>
      <c r="Q8" s="49"/>
      <c r="R8" s="47"/>
      <c r="S8" s="149"/>
      <c r="T8" s="1"/>
    </row>
    <row r="9" spans="2:20" hidden="1">
      <c r="B9" s="73"/>
      <c r="C9" s="86" t="s">
        <v>19</v>
      </c>
      <c r="D9" s="82">
        <v>1</v>
      </c>
      <c r="E9" s="83">
        <v>0.2767</v>
      </c>
      <c r="F9" s="109">
        <v>0.2</v>
      </c>
      <c r="G9" s="84"/>
      <c r="I9" s="73"/>
      <c r="K9" s="79" t="s">
        <v>20</v>
      </c>
      <c r="M9" s="73" t="s">
        <v>21</v>
      </c>
      <c r="O9" s="86" t="s">
        <v>19</v>
      </c>
      <c r="P9" s="48"/>
      <c r="Q9" s="49"/>
      <c r="R9" s="47"/>
      <c r="S9" s="149"/>
    </row>
    <row r="10" spans="2:20" hidden="1">
      <c r="B10" s="73"/>
      <c r="C10" s="142" t="s">
        <v>21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22</v>
      </c>
      <c r="O10" s="142" t="s">
        <v>21</v>
      </c>
      <c r="P10" s="144"/>
      <c r="Q10" s="146"/>
      <c r="R10" s="147"/>
      <c r="S10" s="148"/>
    </row>
    <row r="11" spans="2:20" hidden="1">
      <c r="B11" s="73"/>
      <c r="C11" s="128" t="s">
        <v>23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24</v>
      </c>
      <c r="O11" s="81" t="s">
        <v>23</v>
      </c>
      <c r="P11" s="120"/>
      <c r="Q11" s="121"/>
      <c r="R11" s="122"/>
      <c r="S11" s="123"/>
    </row>
    <row r="12" spans="2:20" hidden="1">
      <c r="B12" s="73"/>
      <c r="C12" s="128" t="s">
        <v>25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26</v>
      </c>
      <c r="O12" s="81" t="s">
        <v>25</v>
      </c>
      <c r="P12" s="120"/>
      <c r="Q12" s="121"/>
      <c r="R12" s="122"/>
      <c r="S12" s="123"/>
    </row>
    <row r="13" spans="2:20" hidden="1">
      <c r="B13" s="73"/>
      <c r="C13" s="128" t="s">
        <v>27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28</v>
      </c>
      <c r="O13" s="81" t="s">
        <v>27</v>
      </c>
      <c r="P13" s="120"/>
      <c r="Q13" s="121"/>
      <c r="R13" s="122"/>
      <c r="S13" s="123"/>
    </row>
    <row r="14" spans="2:20" ht="15" hidden="1" thickBot="1">
      <c r="B14" s="73"/>
      <c r="C14" s="131" t="s">
        <v>29</v>
      </c>
      <c r="D14" s="132">
        <v>1</v>
      </c>
      <c r="E14" s="124">
        <v>0.5</v>
      </c>
      <c r="F14" s="133">
        <v>1</v>
      </c>
      <c r="G14" s="84"/>
      <c r="I14" s="73"/>
      <c r="O14" s="89" t="s">
        <v>29</v>
      </c>
      <c r="P14" s="124"/>
      <c r="Q14" s="125"/>
      <c r="R14" s="126"/>
      <c r="S14" s="127"/>
    </row>
    <row r="15" spans="2:20" ht="15" hidden="1" thickBot="1">
      <c r="B15" s="73"/>
      <c r="C15" s="128" t="s">
        <v>30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31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32</v>
      </c>
      <c r="P16" s="51"/>
      <c r="Q16" s="52"/>
      <c r="R16" s="53"/>
      <c r="S16" s="54"/>
    </row>
    <row r="17" spans="2:20" hidden="1">
      <c r="B17" s="73"/>
      <c r="C17" s="128" t="s">
        <v>33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34</v>
      </c>
      <c r="D19" s="98" t="s">
        <v>35</v>
      </c>
      <c r="E19" s="99"/>
      <c r="F19" s="111"/>
    </row>
    <row r="20" spans="2:20">
      <c r="C20" s="100" t="s">
        <v>36</v>
      </c>
      <c r="D20" s="116" t="s">
        <v>37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38</v>
      </c>
      <c r="D22" s="117" t="s">
        <v>8</v>
      </c>
      <c r="E22" s="91">
        <f>IF(D22=$K$4,(VLOOKUP(D24,$C$5:$F$17,2,FALSE)),(VLOOKUP(D24,$C$5:$F$17,4,FALSE)))</f>
        <v>0.2</v>
      </c>
      <c r="F22" s="113">
        <v>7378</v>
      </c>
      <c r="S22" s="139"/>
      <c r="T22" s="140"/>
    </row>
    <row r="23" spans="2:20">
      <c r="C23" s="70" t="s">
        <v>39</v>
      </c>
      <c r="D23" s="118" t="s">
        <v>40</v>
      </c>
      <c r="E23" s="82"/>
      <c r="F23" s="113"/>
      <c r="H23" s="151" t="s">
        <v>41</v>
      </c>
      <c r="I23" s="152"/>
      <c r="J23" s="95" t="s">
        <v>42</v>
      </c>
      <c r="M23" s="139"/>
      <c r="N23" s="141"/>
    </row>
    <row r="24" spans="2:20" ht="15" thickBot="1">
      <c r="C24" s="69" t="s">
        <v>43</v>
      </c>
      <c r="D24" s="119" t="s">
        <v>7</v>
      </c>
      <c r="E24" s="92">
        <f>VLOOKUP(D24,$C$4:$F$17,3,FALSE)</f>
        <v>0.3</v>
      </c>
      <c r="F24" s="106">
        <f>(F22-F23)*E24*E22</f>
        <v>442.68000000000006</v>
      </c>
      <c r="H24" s="153"/>
      <c r="I24" s="154"/>
      <c r="J24" s="96" t="s">
        <v>44</v>
      </c>
    </row>
    <row r="25" spans="2:20" ht="27" thickBot="1">
      <c r="C25" s="70" t="s">
        <v>45</v>
      </c>
    </row>
    <row r="26" spans="2:20" ht="13.5" customHeight="1" thickBot="1">
      <c r="C26" s="69" t="s">
        <v>46</v>
      </c>
      <c r="D26" s="99" t="s">
        <v>47</v>
      </c>
      <c r="E26" s="99"/>
      <c r="F26" s="111"/>
    </row>
    <row r="27" spans="2:20">
      <c r="C27" s="69" t="s">
        <v>48</v>
      </c>
      <c r="D27" s="90" t="s">
        <v>49</v>
      </c>
      <c r="E27" s="90"/>
      <c r="F27" s="112"/>
    </row>
    <row r="28" spans="2:20">
      <c r="C28" s="69" t="s">
        <v>50</v>
      </c>
      <c r="D28" s="102" t="s">
        <v>14</v>
      </c>
      <c r="E28" s="82">
        <v>9</v>
      </c>
      <c r="F28" s="113">
        <v>0</v>
      </c>
      <c r="K28" s="141"/>
    </row>
    <row r="29" spans="2:20">
      <c r="C29" s="69" t="s">
        <v>51</v>
      </c>
      <c r="D29" s="104" t="s">
        <v>52</v>
      </c>
      <c r="E29" s="91">
        <v>20</v>
      </c>
      <c r="F29" s="113">
        <v>0</v>
      </c>
    </row>
    <row r="30" spans="2:20">
      <c r="C30" s="69" t="s">
        <v>53</v>
      </c>
      <c r="D30" s="101" t="s">
        <v>40</v>
      </c>
      <c r="E30" s="91">
        <v>0</v>
      </c>
      <c r="F30" s="113">
        <v>0</v>
      </c>
      <c r="K30" s="150"/>
    </row>
    <row r="31" spans="2:20" ht="27" thickBot="1">
      <c r="C31" s="70" t="s">
        <v>54</v>
      </c>
      <c r="D31" s="103" t="s">
        <v>7</v>
      </c>
      <c r="E31" s="92">
        <f>VLOOKUP(D31,$O$4:$S$16,2,FALSE)</f>
        <v>0</v>
      </c>
      <c r="F31" s="105">
        <f>(((F29/365)*F28*E31*E28)*1000)-(F30*E30*E29)</f>
        <v>0</v>
      </c>
      <c r="G31" s="115"/>
      <c r="J31" s="115"/>
      <c r="R31" s="139"/>
      <c r="S31" s="140"/>
      <c r="T31" s="140"/>
    </row>
    <row r="32" spans="2:20" ht="13.5" customHeight="1">
      <c r="C32" s="69" t="s">
        <v>55</v>
      </c>
      <c r="N32"/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56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57</v>
      </c>
      <c r="C2" s="10" t="s">
        <v>58</v>
      </c>
      <c r="D2" s="11" t="s">
        <v>59</v>
      </c>
      <c r="G2" s="9" t="s">
        <v>60</v>
      </c>
      <c r="H2" s="10" t="s">
        <v>58</v>
      </c>
      <c r="I2" s="11" t="s">
        <v>59</v>
      </c>
    </row>
    <row r="3" spans="2:11">
      <c r="B3" s="12" t="s">
        <v>61</v>
      </c>
      <c r="C3" s="2"/>
      <c r="D3" s="21">
        <v>5</v>
      </c>
      <c r="G3" s="12" t="s">
        <v>62</v>
      </c>
      <c r="H3" s="7">
        <v>1</v>
      </c>
      <c r="I3" s="14"/>
    </row>
    <row r="4" spans="2:11" ht="13">
      <c r="B4" s="12" t="s">
        <v>63</v>
      </c>
      <c r="C4" s="2">
        <v>0.97</v>
      </c>
      <c r="D4" s="22">
        <f>D3*C4</f>
        <v>4.8499999999999996</v>
      </c>
      <c r="G4" s="25" t="s">
        <v>64</v>
      </c>
      <c r="H4" s="7">
        <v>365</v>
      </c>
      <c r="I4" s="26"/>
    </row>
    <row r="5" spans="2:11" ht="13">
      <c r="B5" s="15" t="s">
        <v>65</v>
      </c>
      <c r="C5" s="2">
        <v>0.3</v>
      </c>
      <c r="D5" s="23">
        <f>D4*C5</f>
        <v>1.4549999999999998</v>
      </c>
      <c r="G5" s="12" t="s">
        <v>66</v>
      </c>
      <c r="H5" s="2">
        <v>0.63</v>
      </c>
      <c r="I5" s="26">
        <f>(H4/365)*H5*H3</f>
        <v>0.63</v>
      </c>
    </row>
    <row r="6" spans="2:11" ht="13">
      <c r="B6" s="15" t="s">
        <v>67</v>
      </c>
      <c r="C6" s="2">
        <v>0.66669999999999996</v>
      </c>
      <c r="D6" s="23">
        <f>D4*C6</f>
        <v>3.2334949999999996</v>
      </c>
      <c r="G6" s="15" t="s">
        <v>65</v>
      </c>
      <c r="H6" s="2">
        <v>0.3</v>
      </c>
      <c r="I6" s="16">
        <f>I5*H6</f>
        <v>0.189</v>
      </c>
    </row>
    <row r="7" spans="2:11" ht="26">
      <c r="B7" s="17" t="s">
        <v>68</v>
      </c>
      <c r="C7" s="2">
        <v>0.15</v>
      </c>
      <c r="D7" s="23">
        <f>D4*C7</f>
        <v>0.72749999999999992</v>
      </c>
      <c r="G7" s="15" t="s">
        <v>67</v>
      </c>
      <c r="H7" s="2">
        <v>0.66669999999999996</v>
      </c>
      <c r="I7" s="16">
        <f>I5*H7</f>
        <v>0.42002099999999998</v>
      </c>
      <c r="K7" s="15" t="s">
        <v>65</v>
      </c>
    </row>
    <row r="8" spans="2:11" ht="26">
      <c r="B8" s="17" t="s">
        <v>69</v>
      </c>
      <c r="C8" s="2">
        <v>0.3</v>
      </c>
      <c r="D8" s="23">
        <f>D4*C8</f>
        <v>1.4549999999999998</v>
      </c>
      <c r="G8" s="17" t="s">
        <v>68</v>
      </c>
      <c r="H8" s="2">
        <v>0.15</v>
      </c>
      <c r="I8" s="16">
        <f>I5*H8</f>
        <v>9.4500000000000001E-2</v>
      </c>
      <c r="K8" s="15" t="s">
        <v>67</v>
      </c>
    </row>
    <row r="9" spans="2:11" ht="26.5" thickBot="1">
      <c r="B9" s="18" t="s">
        <v>70</v>
      </c>
      <c r="C9" s="19">
        <v>0.2767</v>
      </c>
      <c r="D9" s="24">
        <f>D4*C9</f>
        <v>1.3419949999999998</v>
      </c>
      <c r="G9" s="17" t="s">
        <v>69</v>
      </c>
      <c r="H9" s="2">
        <v>0.3</v>
      </c>
      <c r="I9" s="16">
        <f>I5*H9</f>
        <v>0.189</v>
      </c>
      <c r="K9" s="17" t="s">
        <v>68</v>
      </c>
    </row>
    <row r="10" spans="2:11" ht="26.5" thickBot="1">
      <c r="B10" s="3"/>
      <c r="D10" s="3"/>
      <c r="G10" s="18" t="s">
        <v>70</v>
      </c>
      <c r="H10" s="19">
        <v>0.2767</v>
      </c>
      <c r="I10" s="20">
        <f>I5*H10</f>
        <v>0.174321</v>
      </c>
      <c r="K10" s="17" t="s">
        <v>69</v>
      </c>
    </row>
    <row r="11" spans="2:11" ht="26.5" thickBot="1">
      <c r="K11" s="18" t="s">
        <v>70</v>
      </c>
    </row>
    <row r="12" spans="2:11" ht="13" thickBot="1"/>
    <row r="13" spans="2:11" ht="13.5" thickBot="1">
      <c r="B13" s="9" t="s">
        <v>71</v>
      </c>
      <c r="C13" s="10" t="s">
        <v>58</v>
      </c>
      <c r="D13" s="11" t="s">
        <v>59</v>
      </c>
    </row>
    <row r="14" spans="2:11" ht="13">
      <c r="B14" s="12" t="s">
        <v>72</v>
      </c>
      <c r="C14" s="2"/>
      <c r="D14" s="13">
        <v>39.6</v>
      </c>
      <c r="G14" s="9" t="s">
        <v>73</v>
      </c>
      <c r="H14" s="10" t="s">
        <v>58</v>
      </c>
      <c r="I14" s="11" t="s">
        <v>59</v>
      </c>
    </row>
    <row r="15" spans="2:11">
      <c r="B15" s="12" t="s">
        <v>74</v>
      </c>
      <c r="C15" s="2">
        <v>0.87</v>
      </c>
      <c r="D15" s="14">
        <f>D14*C15</f>
        <v>34.451999999999998</v>
      </c>
      <c r="G15" s="12" t="s">
        <v>75</v>
      </c>
      <c r="H15" s="7">
        <v>1</v>
      </c>
      <c r="I15" s="14"/>
    </row>
    <row r="16" spans="2:11" ht="13">
      <c r="B16" s="15" t="s">
        <v>65</v>
      </c>
      <c r="C16" s="2">
        <v>0.3</v>
      </c>
      <c r="D16" s="16">
        <f>D15*C16</f>
        <v>10.335599999999999</v>
      </c>
      <c r="G16" s="25" t="s">
        <v>64</v>
      </c>
      <c r="H16" s="7">
        <v>365</v>
      </c>
      <c r="I16" s="14"/>
    </row>
    <row r="17" spans="2:9" ht="13">
      <c r="B17" s="15" t="s">
        <v>67</v>
      </c>
      <c r="C17" s="2">
        <v>0.66669999999999996</v>
      </c>
      <c r="D17" s="16">
        <f>D15*C17</f>
        <v>22.969148399999998</v>
      </c>
      <c r="G17" s="12" t="s">
        <v>76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68</v>
      </c>
      <c r="C18" s="2">
        <v>0.15</v>
      </c>
      <c r="D18" s="16">
        <f>D15*C18</f>
        <v>5.1677999999999997</v>
      </c>
      <c r="G18" s="15" t="s">
        <v>65</v>
      </c>
      <c r="H18" s="2">
        <v>0.3</v>
      </c>
      <c r="I18" s="16">
        <f>I17*H18</f>
        <v>0.1164</v>
      </c>
    </row>
    <row r="19" spans="2:9" ht="26">
      <c r="B19" s="17" t="s">
        <v>69</v>
      </c>
      <c r="C19" s="2">
        <v>0.3</v>
      </c>
      <c r="D19" s="16">
        <f>D15*C19</f>
        <v>10.335599999999999</v>
      </c>
      <c r="G19" s="15" t="s">
        <v>67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70</v>
      </c>
      <c r="C20" s="19">
        <v>0.2767</v>
      </c>
      <c r="D20" s="20">
        <f>D15*C20</f>
        <v>9.5328683999999999</v>
      </c>
      <c r="G20" s="17" t="s">
        <v>68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69</v>
      </c>
      <c r="H21" s="2">
        <v>0.3</v>
      </c>
      <c r="I21" s="16">
        <f>I17*H21</f>
        <v>0.1164</v>
      </c>
    </row>
    <row r="22" spans="2:9" ht="13.5" thickBot="1">
      <c r="G22" s="18" t="s">
        <v>70</v>
      </c>
      <c r="H22" s="19">
        <v>0.2767</v>
      </c>
      <c r="I22" s="20">
        <f>I17*H22</f>
        <v>0.1073596</v>
      </c>
    </row>
    <row r="23" spans="2:9">
      <c r="B23" s="35" t="s">
        <v>41</v>
      </c>
      <c r="C23" s="36"/>
      <c r="D23" s="37" t="s">
        <v>77</v>
      </c>
    </row>
    <row r="24" spans="2:9" ht="13" thickBot="1">
      <c r="B24" s="38"/>
      <c r="C24" s="39"/>
      <c r="D24" s="40" t="s">
        <v>44</v>
      </c>
    </row>
    <row r="25" spans="2:9" ht="13">
      <c r="G25" s="9" t="s">
        <v>78</v>
      </c>
      <c r="H25" s="27" t="s">
        <v>58</v>
      </c>
      <c r="I25" s="28" t="s">
        <v>59</v>
      </c>
    </row>
    <row r="26" spans="2:9" ht="13">
      <c r="G26" s="15" t="s">
        <v>79</v>
      </c>
      <c r="H26" s="8">
        <v>5</v>
      </c>
      <c r="I26" s="29"/>
    </row>
    <row r="27" spans="2:9" ht="13">
      <c r="G27" s="25" t="s">
        <v>64</v>
      </c>
      <c r="H27" s="8">
        <v>365</v>
      </c>
      <c r="I27" s="29"/>
    </row>
    <row r="28" spans="2:9" ht="13">
      <c r="G28" s="15" t="s">
        <v>80</v>
      </c>
      <c r="H28" s="2">
        <v>15.65</v>
      </c>
      <c r="I28" s="26">
        <f>(H27/365)*H28*H26</f>
        <v>78.25</v>
      </c>
    </row>
    <row r="29" spans="2:9" ht="13">
      <c r="G29" s="15" t="s">
        <v>81</v>
      </c>
      <c r="H29" s="2">
        <v>0.3</v>
      </c>
      <c r="I29" s="16">
        <f>I28*H29</f>
        <v>23.474999999999998</v>
      </c>
    </row>
    <row r="30" spans="2:9" ht="13">
      <c r="G30" s="15" t="s">
        <v>67</v>
      </c>
      <c r="H30" s="2">
        <v>0.66669999999999996</v>
      </c>
      <c r="I30" s="16">
        <f>I28*H30</f>
        <v>52.169274999999999</v>
      </c>
    </row>
    <row r="31" spans="2:9" ht="26">
      <c r="G31" s="17" t="s">
        <v>68</v>
      </c>
      <c r="H31" s="2">
        <v>0.15</v>
      </c>
      <c r="I31" s="16">
        <f>I28*H31</f>
        <v>11.737499999999999</v>
      </c>
    </row>
    <row r="32" spans="2:9" ht="26">
      <c r="G32" s="17" t="s">
        <v>69</v>
      </c>
      <c r="H32" s="2">
        <v>0.3</v>
      </c>
      <c r="I32" s="16">
        <f>I28*H32</f>
        <v>23.474999999999998</v>
      </c>
    </row>
    <row r="33" spans="7:9" ht="13.5" thickBot="1">
      <c r="G33" s="18" t="s">
        <v>70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82</v>
      </c>
      <c r="C3" s="31" t="s">
        <v>58</v>
      </c>
      <c r="D3" s="11" t="s">
        <v>59</v>
      </c>
      <c r="G3" s="9" t="s">
        <v>83</v>
      </c>
      <c r="H3" s="31" t="s">
        <v>58</v>
      </c>
      <c r="I3" s="11" t="s">
        <v>59</v>
      </c>
      <c r="L3" s="9" t="s">
        <v>84</v>
      </c>
      <c r="M3" s="31" t="s">
        <v>58</v>
      </c>
      <c r="N3" s="11" t="s">
        <v>59</v>
      </c>
    </row>
    <row r="4" spans="2:14">
      <c r="B4" s="12" t="s">
        <v>61</v>
      </c>
      <c r="C4" s="2"/>
      <c r="D4" s="21">
        <v>1</v>
      </c>
      <c r="G4" s="12" t="s">
        <v>61</v>
      </c>
      <c r="H4" s="2"/>
      <c r="I4" s="21">
        <v>547.5</v>
      </c>
      <c r="L4" s="12" t="s">
        <v>61</v>
      </c>
      <c r="M4" s="2"/>
      <c r="N4" s="21">
        <v>547.5</v>
      </c>
    </row>
    <row r="5" spans="2:14">
      <c r="B5" s="12" t="s">
        <v>85</v>
      </c>
      <c r="C5" s="2">
        <v>0.67</v>
      </c>
      <c r="D5" s="22">
        <f>D4*C5</f>
        <v>0.67</v>
      </c>
      <c r="G5" s="12" t="s">
        <v>86</v>
      </c>
      <c r="H5" s="2">
        <v>0.61</v>
      </c>
      <c r="I5" s="22">
        <f>I4*H5</f>
        <v>333.97499999999997</v>
      </c>
      <c r="L5" s="12" t="s">
        <v>87</v>
      </c>
      <c r="M5" s="2">
        <v>1</v>
      </c>
      <c r="N5" s="22">
        <f>N4*M5</f>
        <v>547.5</v>
      </c>
    </row>
    <row r="6" spans="2:14" ht="13.5" thickBot="1">
      <c r="B6" s="15" t="s">
        <v>88</v>
      </c>
      <c r="C6" s="2">
        <v>0.55000000000000004</v>
      </c>
      <c r="D6" s="23">
        <f>D5*C6</f>
        <v>0.36850000000000005</v>
      </c>
      <c r="G6" s="32" t="s">
        <v>89</v>
      </c>
      <c r="H6" s="19">
        <v>0.4375</v>
      </c>
      <c r="I6" s="24">
        <f>I5*H6</f>
        <v>146.11406249999999</v>
      </c>
      <c r="L6" s="32" t="s">
        <v>89</v>
      </c>
      <c r="M6" s="19">
        <v>0.4375</v>
      </c>
      <c r="N6" s="24">
        <f>N5*M6</f>
        <v>239.53125</v>
      </c>
    </row>
    <row r="7" spans="2:14" ht="13.5" thickBot="1">
      <c r="B7" s="32" t="s">
        <v>90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91</v>
      </c>
      <c r="C11" s="31" t="s">
        <v>58</v>
      </c>
      <c r="D11" s="33" t="s">
        <v>59</v>
      </c>
      <c r="G11" s="9" t="s">
        <v>92</v>
      </c>
      <c r="H11" s="31" t="s">
        <v>58</v>
      </c>
      <c r="I11" s="33" t="s">
        <v>59</v>
      </c>
      <c r="L11" s="9" t="s">
        <v>93</v>
      </c>
      <c r="M11" s="31" t="s">
        <v>58</v>
      </c>
      <c r="N11" s="33" t="s">
        <v>59</v>
      </c>
    </row>
    <row r="12" spans="2:14">
      <c r="B12" s="12" t="s">
        <v>72</v>
      </c>
      <c r="C12" s="2"/>
      <c r="D12" s="21">
        <v>1</v>
      </c>
      <c r="G12" s="12" t="s">
        <v>72</v>
      </c>
      <c r="H12" s="2"/>
      <c r="I12" s="21">
        <v>94.5</v>
      </c>
      <c r="L12" s="12" t="s">
        <v>72</v>
      </c>
      <c r="M12" s="2"/>
      <c r="N12" s="21">
        <v>94.5</v>
      </c>
    </row>
    <row r="13" spans="2:14">
      <c r="B13" s="12" t="s">
        <v>94</v>
      </c>
      <c r="C13" s="2">
        <v>0.28000000000000003</v>
      </c>
      <c r="D13" s="22">
        <f>D12*C13</f>
        <v>0.28000000000000003</v>
      </c>
      <c r="G13" s="12" t="s">
        <v>95</v>
      </c>
      <c r="H13" s="2">
        <v>0.33</v>
      </c>
      <c r="I13" s="22">
        <f>I12*H13</f>
        <v>31.185000000000002</v>
      </c>
      <c r="L13" s="12" t="s">
        <v>96</v>
      </c>
      <c r="M13" s="2">
        <v>1</v>
      </c>
      <c r="N13" s="22">
        <f>N12*M13</f>
        <v>94.5</v>
      </c>
    </row>
    <row r="14" spans="2:14" ht="13.5" thickBot="1">
      <c r="B14" s="15" t="s">
        <v>89</v>
      </c>
      <c r="C14" s="2">
        <v>0.55000000000000004</v>
      </c>
      <c r="D14" s="23">
        <f>D13*C14</f>
        <v>0.15400000000000003</v>
      </c>
      <c r="G14" s="32" t="s">
        <v>89</v>
      </c>
      <c r="H14" s="19">
        <v>0.4375</v>
      </c>
      <c r="I14" s="24">
        <f>I13*H14</f>
        <v>13.643437500000001</v>
      </c>
      <c r="L14" s="32" t="s">
        <v>89</v>
      </c>
      <c r="M14" s="19">
        <v>0.4375</v>
      </c>
      <c r="N14" s="24">
        <f>N13*M14</f>
        <v>41.34375</v>
      </c>
    </row>
    <row r="15" spans="2:14" ht="13.5" thickBot="1">
      <c r="B15" s="32" t="s">
        <v>90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97</v>
      </c>
      <c r="C19" s="31" t="s">
        <v>58</v>
      </c>
      <c r="D19" s="33" t="s">
        <v>59</v>
      </c>
      <c r="G19" s="9" t="s">
        <v>98</v>
      </c>
      <c r="H19" s="31" t="s">
        <v>58</v>
      </c>
      <c r="I19" s="33" t="s">
        <v>59</v>
      </c>
      <c r="L19" s="9" t="s">
        <v>99</v>
      </c>
      <c r="M19" s="31" t="s">
        <v>58</v>
      </c>
      <c r="N19" s="33" t="s">
        <v>59</v>
      </c>
    </row>
    <row r="20" spans="2:14">
      <c r="B20" s="12" t="s">
        <v>100</v>
      </c>
      <c r="C20" s="7">
        <v>1</v>
      </c>
      <c r="D20" s="34"/>
      <c r="G20" s="12" t="s">
        <v>100</v>
      </c>
      <c r="H20" s="7">
        <v>1</v>
      </c>
      <c r="I20" s="34"/>
      <c r="L20" s="12" t="s">
        <v>100</v>
      </c>
      <c r="M20" s="7">
        <v>1</v>
      </c>
      <c r="N20" s="34"/>
    </row>
    <row r="21" spans="2:14" ht="14.65" customHeight="1">
      <c r="B21" s="25" t="s">
        <v>64</v>
      </c>
      <c r="C21" s="7">
        <v>365</v>
      </c>
      <c r="D21" s="34"/>
      <c r="G21" s="25" t="s">
        <v>64</v>
      </c>
      <c r="H21" s="7">
        <v>365</v>
      </c>
      <c r="I21" s="34"/>
      <c r="L21" s="25" t="s">
        <v>64</v>
      </c>
      <c r="M21" s="7">
        <v>365</v>
      </c>
      <c r="N21" s="34"/>
    </row>
    <row r="22" spans="2:14" ht="13">
      <c r="B22" s="15" t="s">
        <v>101</v>
      </c>
      <c r="C22" s="2">
        <v>3.18</v>
      </c>
      <c r="D22" s="22">
        <f>(C21/365)*C20*C22</f>
        <v>3.18</v>
      </c>
      <c r="G22" s="15" t="s">
        <v>102</v>
      </c>
      <c r="H22" s="2">
        <v>2.97</v>
      </c>
      <c r="I22" s="22">
        <f>(H21/365)*H20*H22</f>
        <v>2.97</v>
      </c>
      <c r="L22" s="15" t="s">
        <v>103</v>
      </c>
      <c r="M22" s="2"/>
      <c r="N22" s="22">
        <f>(M21/365)*M20*M22</f>
        <v>0</v>
      </c>
    </row>
    <row r="23" spans="2:14" ht="13.5" thickBot="1">
      <c r="B23" s="15" t="s">
        <v>104</v>
      </c>
      <c r="C23" s="2">
        <v>3.59</v>
      </c>
      <c r="D23" s="23">
        <f>D22*C23</f>
        <v>11.4162</v>
      </c>
      <c r="G23" s="32" t="s">
        <v>105</v>
      </c>
      <c r="H23" s="19">
        <v>0.4375</v>
      </c>
      <c r="I23" s="24">
        <f>I22*H23</f>
        <v>1.2993750000000002</v>
      </c>
      <c r="L23" s="32" t="s">
        <v>106</v>
      </c>
      <c r="M23" s="19">
        <v>0.5</v>
      </c>
      <c r="N23" s="24">
        <f>N22*M23</f>
        <v>0</v>
      </c>
    </row>
    <row r="24" spans="2:14" ht="13.5" thickBot="1">
      <c r="B24" s="32" t="s">
        <v>90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41</v>
      </c>
      <c r="C26" s="36"/>
      <c r="D26" s="37" t="s">
        <v>77</v>
      </c>
    </row>
    <row r="27" spans="2:14" ht="13" thickBot="1">
      <c r="B27" s="38"/>
      <c r="C27" s="39"/>
      <c r="D27" s="40" t="s">
        <v>44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107</v>
      </c>
      <c r="C2" s="31" t="s">
        <v>58</v>
      </c>
      <c r="D2" s="11" t="s">
        <v>59</v>
      </c>
    </row>
    <row r="3" spans="2:4">
      <c r="B3" s="12" t="s">
        <v>61</v>
      </c>
      <c r="C3" s="2"/>
      <c r="D3" s="21">
        <v>1</v>
      </c>
    </row>
    <row r="4" spans="2:4">
      <c r="B4" s="12" t="s">
        <v>108</v>
      </c>
      <c r="C4" s="2">
        <v>0.94</v>
      </c>
      <c r="D4" s="22">
        <f>D3*C4</f>
        <v>0.94</v>
      </c>
    </row>
    <row r="5" spans="2:4" ht="15" thickBot="1">
      <c r="B5" s="32" t="s">
        <v>89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109</v>
      </c>
      <c r="C10" s="31" t="s">
        <v>58</v>
      </c>
      <c r="D10" s="33" t="s">
        <v>59</v>
      </c>
    </row>
    <row r="11" spans="2:4">
      <c r="B11" s="12" t="s">
        <v>72</v>
      </c>
      <c r="C11" s="2"/>
      <c r="D11" s="21">
        <v>1</v>
      </c>
    </row>
    <row r="12" spans="2:4">
      <c r="B12" s="12" t="s">
        <v>110</v>
      </c>
      <c r="C12" s="2">
        <v>0.7</v>
      </c>
      <c r="D12" s="22">
        <f>D11*C12</f>
        <v>0.7</v>
      </c>
    </row>
    <row r="13" spans="2:4" ht="15" thickBot="1">
      <c r="B13" s="32" t="s">
        <v>89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111</v>
      </c>
      <c r="C18" s="31" t="s">
        <v>58</v>
      </c>
      <c r="D18" s="33" t="s">
        <v>59</v>
      </c>
    </row>
    <row r="19" spans="2:4">
      <c r="B19" s="12" t="s">
        <v>112</v>
      </c>
      <c r="C19" s="7">
        <v>1</v>
      </c>
      <c r="D19" s="34"/>
    </row>
    <row r="20" spans="2:4" ht="16.899999999999999" customHeight="1">
      <c r="B20" s="25" t="s">
        <v>64</v>
      </c>
      <c r="C20" s="7">
        <v>365</v>
      </c>
      <c r="D20" s="34"/>
    </row>
    <row r="21" spans="2:4">
      <c r="B21" s="15" t="s">
        <v>113</v>
      </c>
      <c r="C21" s="2">
        <v>0.16</v>
      </c>
      <c r="D21" s="22">
        <f>(C20/365)*C19*C21</f>
        <v>0.16</v>
      </c>
    </row>
    <row r="22" spans="2:4" ht="15" thickBot="1">
      <c r="B22" s="32" t="s">
        <v>114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41</v>
      </c>
      <c r="C25" s="36"/>
      <c r="D25" s="37" t="s">
        <v>77</v>
      </c>
    </row>
    <row r="26" spans="2:4" ht="15" thickBot="1">
      <c r="B26" s="38"/>
      <c r="C26" s="39"/>
      <c r="D26" s="40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115</v>
      </c>
      <c r="L4" s="1"/>
      <c r="M4" s="1" t="s">
        <v>5</v>
      </c>
      <c r="N4" s="3"/>
      <c r="O4" s="50" t="s">
        <v>6</v>
      </c>
      <c r="P4" s="55" t="s">
        <v>2</v>
      </c>
      <c r="Q4" s="56" t="s">
        <v>116</v>
      </c>
      <c r="R4" s="56" t="s">
        <v>117</v>
      </c>
      <c r="S4" s="57" t="s">
        <v>118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9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9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12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12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15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15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18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18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21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21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22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22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24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24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26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26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28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28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58</v>
      </c>
      <c r="F16" s="41" t="s">
        <v>131</v>
      </c>
      <c r="G16" s="11"/>
      <c r="I16" s="35" t="s">
        <v>41</v>
      </c>
      <c r="J16" s="36"/>
      <c r="K16" s="37" t="s">
        <v>42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58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58</v>
      </c>
      <c r="F25" s="41" t="s">
        <v>131</v>
      </c>
      <c r="G25" s="11" t="s">
        <v>59</v>
      </c>
    </row>
    <row r="26" spans="4:7">
      <c r="D26" s="12" t="s">
        <v>14</v>
      </c>
      <c r="E26" s="2"/>
      <c r="F26" s="42"/>
      <c r="G26" s="21">
        <v>1</v>
      </c>
    </row>
    <row r="27" spans="4:7">
      <c r="D27" s="25" t="s">
        <v>64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58</v>
      </c>
      <c r="F30" s="41" t="s">
        <v>131</v>
      </c>
      <c r="G30" s="11"/>
    </row>
    <row r="31" spans="4:7">
      <c r="D31" s="12" t="s">
        <v>17</v>
      </c>
      <c r="E31" s="2"/>
      <c r="F31" s="42"/>
      <c r="G31" s="21">
        <v>1</v>
      </c>
    </row>
    <row r="32" spans="4:7">
      <c r="D32" s="25" t="s">
        <v>64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58</v>
      </c>
      <c r="F35" s="41" t="s">
        <v>131</v>
      </c>
      <c r="G35" s="11"/>
    </row>
    <row r="36" spans="4:7">
      <c r="D36" s="12" t="s">
        <v>20</v>
      </c>
      <c r="E36" s="2"/>
      <c r="F36" s="42"/>
      <c r="G36" s="21">
        <v>1</v>
      </c>
    </row>
    <row r="37" spans="4:7">
      <c r="D37" s="25" t="s">
        <v>64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17422080-d93b-4ad2-85af-39ba51308ce7"/>
    <ds:schemaRef ds:uri="http://schemas.microsoft.com/office/2006/documentManagement/types"/>
    <ds:schemaRef ds:uri="http://schemas.microsoft.com/office/2006/metadata/properties"/>
    <ds:schemaRef ds:uri="http://schemas.microsoft.com/sharepoint/v3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d86265bb-4d93-4199-82aa-631a58dc3f71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Ebieto, Hendrix M SPDC-IUC/G/UCN</cp:lastModifiedBy>
  <cp:revision/>
  <dcterms:created xsi:type="dcterms:W3CDTF">2019-03-08T09:08:42Z</dcterms:created>
  <dcterms:modified xsi:type="dcterms:W3CDTF">2024-03-15T10:51:13Z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