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o.Ogunjimi\Desktop\MEPSS_SPDC_COMMERCIAL\SPDC_NUIMS JV_CER\PART B_AWARD RECO\MCB\"/>
    </mc:Choice>
  </mc:AlternateContent>
  <xr:revisionPtr revIDLastSave="0" documentId="8_{DC128A5A-6716-4799-A450-927ABE670CD1}" xr6:coauthVersionLast="47" xr6:coauthVersionMax="47" xr10:uidLastSave="{00000000-0000-0000-0000-000000000000}"/>
  <bookViews>
    <workbookView xWindow="0" yWindow="0" windowWidth="28800" windowHeight="15480" xr2:uid="{BBA7AFEF-830C-4B32-8945-61D9FD3D5FC7}"/>
  </bookViews>
  <sheets>
    <sheet name="Revised Saving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" l="1"/>
  <c r="I10" i="2"/>
  <c r="H10" i="2" s="1"/>
  <c r="I11" i="2"/>
  <c r="I9" i="2"/>
  <c r="H9" i="2" s="1"/>
  <c r="E11" i="2"/>
  <c r="D11" i="2" s="1"/>
  <c r="E10" i="2"/>
  <c r="D10" i="2" s="1"/>
  <c r="E9" i="2"/>
  <c r="D9" i="2" s="1"/>
  <c r="G12" i="2"/>
  <c r="F12" i="2"/>
  <c r="C12" i="2"/>
  <c r="J8" i="2"/>
  <c r="K8" i="2" s="1"/>
  <c r="L8" i="2" s="1"/>
  <c r="M8" i="2" s="1"/>
  <c r="J7" i="2"/>
  <c r="D23" i="1"/>
  <c r="D25" i="1" s="1"/>
  <c r="C23" i="1"/>
  <c r="C25" i="1"/>
  <c r="K12" i="1"/>
  <c r="L12" i="1"/>
  <c r="M12" i="1"/>
  <c r="N12" i="1"/>
  <c r="J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J11" i="1"/>
  <c r="J10" i="1"/>
  <c r="J9" i="1"/>
  <c r="J8" i="1"/>
  <c r="N7" i="1"/>
  <c r="M7" i="1"/>
  <c r="L7" i="1"/>
  <c r="K7" i="1"/>
  <c r="J7" i="1"/>
  <c r="I12" i="1"/>
  <c r="I11" i="1"/>
  <c r="I10" i="1"/>
  <c r="I9" i="1"/>
  <c r="I8" i="1"/>
  <c r="I7" i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7" i="1"/>
  <c r="G7" i="1" s="1"/>
  <c r="C12" i="1"/>
  <c r="D12" i="1"/>
  <c r="E12" i="1"/>
  <c r="H12" i="2" l="1"/>
  <c r="J10" i="2"/>
  <c r="K10" i="2" s="1"/>
  <c r="L10" i="2" s="1"/>
  <c r="M10" i="2" s="1"/>
  <c r="R10" i="2" s="1"/>
  <c r="I12" i="2"/>
  <c r="J9" i="2"/>
  <c r="K9" i="2" s="1"/>
  <c r="L9" i="2" s="1"/>
  <c r="M9" i="2" s="1"/>
  <c r="N9" i="2" s="1"/>
  <c r="J11" i="2"/>
  <c r="K11" i="2" s="1"/>
  <c r="L11" i="2" s="1"/>
  <c r="M11" i="2" s="1"/>
  <c r="D12" i="2"/>
  <c r="E12" i="2"/>
  <c r="R8" i="2"/>
  <c r="Q8" i="2"/>
  <c r="P8" i="2"/>
  <c r="O8" i="2"/>
  <c r="N8" i="2"/>
  <c r="R9" i="2"/>
  <c r="Q9" i="2"/>
  <c r="P9" i="2"/>
  <c r="O9" i="2"/>
  <c r="K7" i="2"/>
  <c r="E25" i="1"/>
  <c r="F25" i="1" s="1"/>
  <c r="G25" i="1" s="1"/>
  <c r="G12" i="1"/>
  <c r="H7" i="1"/>
  <c r="H12" i="1" s="1"/>
  <c r="F12" i="1"/>
  <c r="N10" i="2" l="1"/>
  <c r="J12" i="2"/>
  <c r="O10" i="2"/>
  <c r="P10" i="2"/>
  <c r="Q10" i="2"/>
  <c r="L7" i="2"/>
  <c r="K12" i="2"/>
  <c r="Q11" i="2"/>
  <c r="P11" i="2"/>
  <c r="O11" i="2"/>
  <c r="N11" i="2"/>
  <c r="R11" i="2"/>
  <c r="L12" i="2" l="1"/>
  <c r="M12" i="2" s="1"/>
  <c r="M7" i="2"/>
  <c r="P7" i="2" l="1"/>
  <c r="P12" i="2" s="1"/>
  <c r="O7" i="2"/>
  <c r="O12" i="2" s="1"/>
  <c r="N7" i="2"/>
  <c r="N12" i="2" s="1"/>
  <c r="R7" i="2"/>
  <c r="R12" i="2" s="1"/>
  <c r="Q7" i="2"/>
  <c r="Q12" i="2" s="1"/>
</calcChain>
</file>

<file path=xl/sharedStrings.xml><?xml version="1.0" encoding="utf-8"?>
<sst xmlns="http://schemas.openxmlformats.org/spreadsheetml/2006/main" count="51" uniqueCount="31">
  <si>
    <t>Bucket</t>
  </si>
  <si>
    <t>Company Estimate (FUSD)</t>
  </si>
  <si>
    <t>Lowest Bidders Bid (FUSD)</t>
  </si>
  <si>
    <t>2B.1 Engineering and Facility Maintenance Services - Shallow Offshore (EA FPSO)</t>
  </si>
  <si>
    <t>2B.2 Facility Maintenance - Onshore (JV)</t>
  </si>
  <si>
    <t>2B.3 - Operations Support Services - Shallow Offshore (EA FPSO)</t>
  </si>
  <si>
    <t>2B.4 - Operations Support Services - Onshore (JV)</t>
  </si>
  <si>
    <t>2B.5 - Integrated Onshore and Offshore Operations Support (JV</t>
  </si>
  <si>
    <t>Award ACV (FUSD)</t>
  </si>
  <si>
    <t>MEPSS FIT-4 SAVINGS CALCULATION</t>
  </si>
  <si>
    <t>Potential Savings per year (FUSD)</t>
  </si>
  <si>
    <t>Potential Savings for last Qtr of 2023</t>
  </si>
  <si>
    <t>Total</t>
  </si>
  <si>
    <t>Balance Savings C'fwd to 2024 &amp; Beyond (FUSD)</t>
  </si>
  <si>
    <t>Potential Savings for 6-years
(FUSD)</t>
  </si>
  <si>
    <t>Special Note:</t>
  </si>
  <si>
    <t>To be recorded as Embedded Savings (2024 and Beyond) since the OP-23 will be premised on new rates.</t>
  </si>
  <si>
    <t>2) OP-23 budget was built using extant BMM contracts rates</t>
  </si>
  <si>
    <t>1) Company Estimate was build up using the rates from extant BMM contracts</t>
  </si>
  <si>
    <t>3) Saving levers from outcome of competitive tender (Bucket 2b.1 &amp; 2B.2 had 70% of CE while Bucket 2B.3, 2B.4 &amp; 2B.5 had reduction of Mark-Up from 53% to 47.5%)</t>
  </si>
  <si>
    <t>4) Actual Savings will be captured using monthly PO call-out from the MEPSS contracts</t>
  </si>
  <si>
    <t>Base Rates ACV (FUSD)</t>
  </si>
  <si>
    <t>Mark-Up (FUSD)</t>
  </si>
  <si>
    <t>COMPANY ESTIMATE (FUSD)</t>
  </si>
  <si>
    <t>TOTAL (FUSD)</t>
  </si>
  <si>
    <t>AWARD ACV (FUSD)</t>
  </si>
  <si>
    <t>3) Saving levers from outcome of competitive tender (Bucket 2b.1 &amp; 2B.2 had 70% of CE while Bucket 2B.3, 2B.4 &amp; 2B.5 had reduction of Mark-Up from 53% to 47.25%)</t>
  </si>
  <si>
    <t>Potential Savings for Qtr-4 2023</t>
  </si>
  <si>
    <t>The key drivers are as follows:</t>
  </si>
  <si>
    <t xml:space="preserve">1) Competitive tender of Buckets 2B.1 &amp; 2B.2 returned 70% of current rates which was used for CE and OP-23 planning. </t>
  </si>
  <si>
    <t>2) Competitive tender of Buckets 2B.3, 2B.4, &amp; 2B.5 came back with reduced mark-Up from ~53% to a lower mark-up of 47.25%.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</si>
</sst>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43" fontId="2" fillId="2" borderId="1" xfId="0" applyNumberFormat="1" applyFont="1" applyFill="1" applyBorder="1"/>
    <xf numFmtId="0" fontId="3" fillId="0" borderId="0" xfId="0" applyFont="1"/>
    <xf numFmtId="0" fontId="2" fillId="0" borderId="1" xfId="0" applyFont="1" applyBorder="1"/>
    <xf numFmtId="4" fontId="2" fillId="0" borderId="1" xfId="0" applyNumberFormat="1" applyFont="1" applyBorder="1"/>
    <xf numFmtId="43" fontId="2" fillId="0" borderId="1" xfId="1" applyFont="1" applyBorder="1"/>
    <xf numFmtId="43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43" fontId="2" fillId="3" borderId="1" xfId="0" applyNumberFormat="1" applyFont="1" applyFill="1" applyBorder="1"/>
    <xf numFmtId="43" fontId="2" fillId="3" borderId="1" xfId="1" applyFont="1" applyFill="1" applyBorder="1"/>
    <xf numFmtId="43" fontId="2" fillId="4" borderId="1" xfId="0" applyNumberFormat="1" applyFont="1" applyFill="1" applyBorder="1"/>
    <xf numFmtId="0" fontId="2" fillId="0" borderId="1" xfId="0" applyFont="1" applyBorder="1" applyAlignment="1">
      <alignment horizontal="center" vertical="center" wrapText="1"/>
    </xf>
    <xf numFmtId="43" fontId="2" fillId="0" borderId="0" xfId="1" applyFont="1"/>
    <xf numFmtId="43" fontId="2" fillId="0" borderId="0" xfId="0" applyNumberFormat="1" applyFont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" fontId="2" fillId="5" borderId="1" xfId="0" applyNumberFormat="1" applyFont="1" applyFill="1" applyBorder="1"/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" fontId="2" fillId="6" borderId="1" xfId="0" applyNumberFormat="1" applyFont="1" applyFill="1" applyBorder="1"/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EC3C-E551-4FD5-858C-525F7919331C}">
  <dimension ref="B3:R25"/>
  <sheetViews>
    <sheetView tabSelected="1" zoomScale="90" zoomScaleNormal="90" workbookViewId="0">
      <selection activeCell="B27" sqref="B27"/>
    </sheetView>
  </sheetViews>
  <sheetFormatPr defaultRowHeight="15" x14ac:dyDescent="0.25"/>
  <cols>
    <col min="1" max="1" width="4.85546875" style="1" customWidth="1"/>
    <col min="2" max="2" width="74.85546875" style="1" bestFit="1" customWidth="1"/>
    <col min="3" max="3" width="15" style="1" bestFit="1" customWidth="1"/>
    <col min="4" max="4" width="16.28515625" style="1" customWidth="1"/>
    <col min="5" max="5" width="15.5703125" style="1" bestFit="1" customWidth="1"/>
    <col min="6" max="6" width="17.5703125" style="1" customWidth="1"/>
    <col min="7" max="7" width="17.5703125" style="1" bestFit="1" customWidth="1"/>
    <col min="8" max="9" width="17.5703125" style="1" customWidth="1"/>
    <col min="10" max="10" width="19.28515625" style="1" customWidth="1"/>
    <col min="11" max="11" width="16.5703125" style="1" bestFit="1" customWidth="1"/>
    <col min="12" max="12" width="17.85546875" style="1" bestFit="1" customWidth="1"/>
    <col min="13" max="13" width="17.85546875" style="1" customWidth="1"/>
    <col min="14" max="18" width="15.140625" style="1" bestFit="1" customWidth="1"/>
    <col min="19" max="16384" width="9.140625" style="1"/>
  </cols>
  <sheetData>
    <row r="3" spans="2:18" x14ac:dyDescent="0.25">
      <c r="B3" s="3" t="s">
        <v>9</v>
      </c>
    </row>
    <row r="5" spans="2:18" ht="45" customHeight="1" x14ac:dyDescent="0.25">
      <c r="B5" s="4"/>
      <c r="C5" s="21" t="s">
        <v>23</v>
      </c>
      <c r="D5" s="22"/>
      <c r="E5" s="23"/>
      <c r="F5" s="4"/>
      <c r="G5" s="24" t="s">
        <v>25</v>
      </c>
      <c r="H5" s="25"/>
      <c r="I5" s="26"/>
      <c r="J5" s="27" t="s">
        <v>14</v>
      </c>
      <c r="K5" s="27" t="s">
        <v>10</v>
      </c>
      <c r="L5" s="27" t="s">
        <v>27</v>
      </c>
      <c r="M5" s="27" t="s">
        <v>13</v>
      </c>
      <c r="N5" s="29" t="s">
        <v>16</v>
      </c>
      <c r="O5" s="29"/>
      <c r="P5" s="29"/>
      <c r="Q5" s="29"/>
      <c r="R5" s="29"/>
    </row>
    <row r="6" spans="2:18" ht="30" customHeight="1" x14ac:dyDescent="0.25">
      <c r="B6" s="4" t="s">
        <v>0</v>
      </c>
      <c r="C6" s="15" t="s">
        <v>24</v>
      </c>
      <c r="D6" s="16" t="s">
        <v>21</v>
      </c>
      <c r="E6" s="15" t="s">
        <v>22</v>
      </c>
      <c r="F6" s="12" t="s">
        <v>2</v>
      </c>
      <c r="G6" s="18" t="s">
        <v>24</v>
      </c>
      <c r="H6" s="19" t="s">
        <v>21</v>
      </c>
      <c r="I6" s="18" t="s">
        <v>22</v>
      </c>
      <c r="J6" s="28"/>
      <c r="K6" s="28"/>
      <c r="L6" s="28"/>
      <c r="M6" s="28"/>
      <c r="N6" s="4">
        <v>2024</v>
      </c>
      <c r="O6" s="4">
        <v>2025</v>
      </c>
      <c r="P6" s="4">
        <v>2026</v>
      </c>
      <c r="Q6" s="4">
        <v>2027</v>
      </c>
      <c r="R6" s="4">
        <v>2028</v>
      </c>
    </row>
    <row r="7" spans="2:18" x14ac:dyDescent="0.25">
      <c r="B7" s="4" t="s">
        <v>3</v>
      </c>
      <c r="C7" s="17">
        <v>93370691.840000004</v>
      </c>
      <c r="D7" s="17">
        <v>93370691.840000004</v>
      </c>
      <c r="E7" s="17">
        <v>0</v>
      </c>
      <c r="F7" s="5">
        <v>68149208.959999993</v>
      </c>
      <c r="G7" s="20">
        <v>81779050.599999994</v>
      </c>
      <c r="H7" s="20">
        <v>81779050.599999994</v>
      </c>
      <c r="I7" s="20">
        <v>0</v>
      </c>
      <c r="J7" s="5">
        <f>C7-G7</f>
        <v>11591641.24000001</v>
      </c>
      <c r="K7" s="6">
        <f>J7/6</f>
        <v>1931940.2066666682</v>
      </c>
      <c r="L7" s="2">
        <f>(K7/12)*4</f>
        <v>643980.06888888939</v>
      </c>
      <c r="M7" s="11">
        <f>J7-L7</f>
        <v>10947661.17111112</v>
      </c>
      <c r="N7" s="9">
        <f>$M$7/5</f>
        <v>2189532.234222224</v>
      </c>
      <c r="O7" s="10">
        <f t="shared" ref="O7:R7" si="0">$M$7/5</f>
        <v>2189532.234222224</v>
      </c>
      <c r="P7" s="10">
        <f t="shared" si="0"/>
        <v>2189532.234222224</v>
      </c>
      <c r="Q7" s="10">
        <f t="shared" si="0"/>
        <v>2189532.234222224</v>
      </c>
      <c r="R7" s="10">
        <f t="shared" si="0"/>
        <v>2189532.234222224</v>
      </c>
    </row>
    <row r="8" spans="2:18" x14ac:dyDescent="0.25">
      <c r="B8" s="4" t="s">
        <v>4</v>
      </c>
      <c r="C8" s="17">
        <v>76073789.019999996</v>
      </c>
      <c r="D8" s="17">
        <v>76073789.019999996</v>
      </c>
      <c r="E8" s="17">
        <v>0</v>
      </c>
      <c r="F8" s="5">
        <v>54384009.299999997</v>
      </c>
      <c r="G8" s="20">
        <v>61453930.509999998</v>
      </c>
      <c r="H8" s="20">
        <v>61453930.509999998</v>
      </c>
      <c r="I8" s="20">
        <v>0</v>
      </c>
      <c r="J8" s="5">
        <f t="shared" ref="J8" si="1">C8-G8</f>
        <v>14619858.509999998</v>
      </c>
      <c r="K8" s="6">
        <f t="shared" ref="K8:K11" si="2">J8/6</f>
        <v>2436643.0849999995</v>
      </c>
      <c r="L8" s="2">
        <f t="shared" ref="L8:L11" si="3">(K8/12)*4</f>
        <v>812214.36166666646</v>
      </c>
      <c r="M8" s="11">
        <f t="shared" ref="M8:M12" si="4">J8-L8</f>
        <v>13807644.148333332</v>
      </c>
      <c r="N8" s="10">
        <f>$M$8/5</f>
        <v>2761528.8296666662</v>
      </c>
      <c r="O8" s="10">
        <f t="shared" ref="O8:R8" si="5">$M$8/5</f>
        <v>2761528.8296666662</v>
      </c>
      <c r="P8" s="10">
        <f t="shared" si="5"/>
        <v>2761528.8296666662</v>
      </c>
      <c r="Q8" s="10">
        <f t="shared" si="5"/>
        <v>2761528.8296666662</v>
      </c>
      <c r="R8" s="10">
        <f t="shared" si="5"/>
        <v>2761528.8296666662</v>
      </c>
    </row>
    <row r="9" spans="2:18" x14ac:dyDescent="0.25">
      <c r="B9" s="4" t="s">
        <v>5</v>
      </c>
      <c r="C9" s="17">
        <v>50614227.009999998</v>
      </c>
      <c r="D9" s="17">
        <f>C9-E9</f>
        <v>33081194.124183007</v>
      </c>
      <c r="E9" s="17">
        <f>(53/153)*C9</f>
        <v>17533032.885816991</v>
      </c>
      <c r="F9" s="5">
        <v>42915927.869999997</v>
      </c>
      <c r="G9" s="20">
        <v>45778664.920000002</v>
      </c>
      <c r="H9" s="20">
        <f>G9-I9</f>
        <v>31089076.346349746</v>
      </c>
      <c r="I9" s="20">
        <f>(47.25/147.25)*G9</f>
        <v>14689588.573650254</v>
      </c>
      <c r="J9" s="5">
        <f>E9-I9</f>
        <v>2843444.3121667374</v>
      </c>
      <c r="K9" s="6">
        <f t="shared" si="2"/>
        <v>473907.3853611229</v>
      </c>
      <c r="L9" s="2">
        <f t="shared" si="3"/>
        <v>157969.12845370764</v>
      </c>
      <c r="M9" s="11">
        <f t="shared" si="4"/>
        <v>2685475.1837130296</v>
      </c>
      <c r="N9" s="10">
        <f>$M$9/5</f>
        <v>537095.03674260597</v>
      </c>
      <c r="O9" s="10">
        <f t="shared" ref="O9:R9" si="6">$M$9/5</f>
        <v>537095.03674260597</v>
      </c>
      <c r="P9" s="10">
        <f t="shared" si="6"/>
        <v>537095.03674260597</v>
      </c>
      <c r="Q9" s="10">
        <f t="shared" si="6"/>
        <v>537095.03674260597</v>
      </c>
      <c r="R9" s="10">
        <f t="shared" si="6"/>
        <v>537095.03674260597</v>
      </c>
    </row>
    <row r="10" spans="2:18" x14ac:dyDescent="0.25">
      <c r="B10" s="4" t="s">
        <v>6</v>
      </c>
      <c r="C10" s="17">
        <v>377963604.56999999</v>
      </c>
      <c r="D10" s="17">
        <f t="shared" ref="D10:D11" si="7">C10-E10</f>
        <v>247035035.66666669</v>
      </c>
      <c r="E10" s="17">
        <f t="shared" ref="E10:E11" si="8">(53/153)*C10</f>
        <v>130928568.90333332</v>
      </c>
      <c r="F10" s="5">
        <v>299247853.16000003</v>
      </c>
      <c r="G10" s="20">
        <v>314210245.79000002</v>
      </c>
      <c r="H10" s="20">
        <f t="shared" ref="H10:H11" si="9">G10-I10</f>
        <v>213385565.90152803</v>
      </c>
      <c r="I10" s="20">
        <f t="shared" ref="I10:I11" si="10">(47.25/147.25)*G10</f>
        <v>100824679.88847199</v>
      </c>
      <c r="J10" s="5">
        <f t="shared" ref="J10:J11" si="11">E10-I10</f>
        <v>30103889.01486133</v>
      </c>
      <c r="K10" s="6">
        <f t="shared" si="2"/>
        <v>5017314.8358102217</v>
      </c>
      <c r="L10" s="2">
        <f t="shared" si="3"/>
        <v>1672438.2786034073</v>
      </c>
      <c r="M10" s="11">
        <f t="shared" si="4"/>
        <v>28431450.736257922</v>
      </c>
      <c r="N10" s="10">
        <f>$M$10/5</f>
        <v>5686290.1472515846</v>
      </c>
      <c r="O10" s="10">
        <f t="shared" ref="O10:R10" si="12">$M$10/5</f>
        <v>5686290.1472515846</v>
      </c>
      <c r="P10" s="10">
        <f t="shared" si="12"/>
        <v>5686290.1472515846</v>
      </c>
      <c r="Q10" s="10">
        <f t="shared" si="12"/>
        <v>5686290.1472515846</v>
      </c>
      <c r="R10" s="10">
        <f t="shared" si="12"/>
        <v>5686290.1472515846</v>
      </c>
    </row>
    <row r="11" spans="2:18" x14ac:dyDescent="0.25">
      <c r="B11" s="4" t="s">
        <v>7</v>
      </c>
      <c r="C11" s="17">
        <v>31586233.129999999</v>
      </c>
      <c r="D11" s="17">
        <f t="shared" si="7"/>
        <v>20644596.816993464</v>
      </c>
      <c r="E11" s="17">
        <f t="shared" si="8"/>
        <v>10941636.313006535</v>
      </c>
      <c r="F11" s="5">
        <v>25391446.84</v>
      </c>
      <c r="G11" s="20">
        <v>26661019.18</v>
      </c>
      <c r="H11" s="20">
        <f t="shared" si="9"/>
        <v>18105955.300509341</v>
      </c>
      <c r="I11" s="20">
        <f t="shared" si="10"/>
        <v>8555063.8794906605</v>
      </c>
      <c r="J11" s="5">
        <f t="shared" si="11"/>
        <v>2386572.4335158747</v>
      </c>
      <c r="K11" s="6">
        <f t="shared" si="2"/>
        <v>397762.0722526458</v>
      </c>
      <c r="L11" s="2">
        <f t="shared" si="3"/>
        <v>132587.3574175486</v>
      </c>
      <c r="M11" s="11">
        <f t="shared" si="4"/>
        <v>2253985.0760983261</v>
      </c>
      <c r="N11" s="10">
        <f>$M$11/5</f>
        <v>450797.01521966525</v>
      </c>
      <c r="O11" s="10">
        <f t="shared" ref="O11:R11" si="13">$M$11/5</f>
        <v>450797.01521966525</v>
      </c>
      <c r="P11" s="10">
        <f t="shared" si="13"/>
        <v>450797.01521966525</v>
      </c>
      <c r="Q11" s="10">
        <f t="shared" si="13"/>
        <v>450797.01521966525</v>
      </c>
      <c r="R11" s="10">
        <f t="shared" si="13"/>
        <v>450797.01521966525</v>
      </c>
    </row>
    <row r="12" spans="2:18" x14ac:dyDescent="0.25">
      <c r="B12" s="8" t="s">
        <v>12</v>
      </c>
      <c r="C12" s="17">
        <f>SUM(C7:C11)</f>
        <v>629608545.57000005</v>
      </c>
      <c r="D12" s="17">
        <f>SUM(D7:D11)</f>
        <v>470205307.46784317</v>
      </c>
      <c r="E12" s="17">
        <f>SUM(E9:E11)</f>
        <v>159403238.10215682</v>
      </c>
      <c r="F12" s="5">
        <f t="shared" ref="F12:K12" si="14">SUM(F7:F11)</f>
        <v>490088446.13</v>
      </c>
      <c r="G12" s="20">
        <f t="shared" si="14"/>
        <v>529882911</v>
      </c>
      <c r="H12" s="20">
        <f t="shared" si="14"/>
        <v>405813578.65838706</v>
      </c>
      <c r="I12" s="20">
        <f t="shared" si="14"/>
        <v>124069332.34161291</v>
      </c>
      <c r="J12" s="5">
        <f t="shared" si="14"/>
        <v>61545405.51054395</v>
      </c>
      <c r="K12" s="7">
        <f t="shared" si="14"/>
        <v>10257567.58509066</v>
      </c>
      <c r="L12" s="2">
        <f>SUM(L6:L11)</f>
        <v>3419189.1950302194</v>
      </c>
      <c r="M12" s="11">
        <f t="shared" si="4"/>
        <v>58126216.31551373</v>
      </c>
      <c r="N12" s="10">
        <f>SUM(N6:N11)</f>
        <v>11627267.263102747</v>
      </c>
      <c r="O12" s="10">
        <f t="shared" ref="O12:R12" si="15">SUM(O6:O11)</f>
        <v>11627268.263102747</v>
      </c>
      <c r="P12" s="10">
        <f t="shared" si="15"/>
        <v>11627269.263102747</v>
      </c>
      <c r="Q12" s="10">
        <f t="shared" si="15"/>
        <v>11627270.263102747</v>
      </c>
      <c r="R12" s="10">
        <f t="shared" si="15"/>
        <v>11627271.263102747</v>
      </c>
    </row>
    <row r="14" spans="2:18" x14ac:dyDescent="0.25">
      <c r="B14" s="1" t="s">
        <v>15</v>
      </c>
    </row>
    <row r="15" spans="2:18" x14ac:dyDescent="0.25">
      <c r="B15" s="1" t="s">
        <v>18</v>
      </c>
    </row>
    <row r="16" spans="2:18" x14ac:dyDescent="0.25">
      <c r="B16" s="1" t="s">
        <v>17</v>
      </c>
    </row>
    <row r="17" spans="2:3" x14ac:dyDescent="0.25">
      <c r="B17" s="1" t="s">
        <v>26</v>
      </c>
    </row>
    <row r="18" spans="2:3" x14ac:dyDescent="0.25">
      <c r="B18" s="1" t="s">
        <v>20</v>
      </c>
    </row>
    <row r="23" spans="2:3" x14ac:dyDescent="0.25">
      <c r="B23" s="1" t="s">
        <v>28</v>
      </c>
      <c r="C23" s="14"/>
    </row>
    <row r="24" spans="2:3" x14ac:dyDescent="0.25">
      <c r="B24" s="1" t="s">
        <v>29</v>
      </c>
    </row>
    <row r="25" spans="2:3" x14ac:dyDescent="0.25">
      <c r="B25" s="1" t="s">
        <v>30</v>
      </c>
    </row>
  </sheetData>
  <mergeCells count="7">
    <mergeCell ref="M5:M6"/>
    <mergeCell ref="N5:R5"/>
    <mergeCell ref="C5:E5"/>
    <mergeCell ref="G5:I5"/>
    <mergeCell ref="J5:J6"/>
    <mergeCell ref="K5:K6"/>
    <mergeCell ref="L5:L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893E1-2AFF-47CA-B43D-9A824D78AA89}">
  <dimension ref="B3:N25"/>
  <sheetViews>
    <sheetView zoomScale="90" zoomScaleNormal="90" workbookViewId="0">
      <selection activeCell="D21" sqref="D21"/>
    </sheetView>
  </sheetViews>
  <sheetFormatPr defaultRowHeight="15" x14ac:dyDescent="0.25"/>
  <cols>
    <col min="1" max="1" width="4.85546875" style="1" customWidth="1"/>
    <col min="2" max="2" width="74.85546875" style="1" bestFit="1" customWidth="1"/>
    <col min="3" max="3" width="24.28515625" style="1" bestFit="1" customWidth="1"/>
    <col min="4" max="4" width="24.5703125" style="1" bestFit="1" customWidth="1"/>
    <col min="5" max="5" width="17.5703125" style="1" bestFit="1" customWidth="1"/>
    <col min="6" max="6" width="19.28515625" style="1" customWidth="1"/>
    <col min="7" max="7" width="16.5703125" style="1" bestFit="1" customWidth="1"/>
    <col min="8" max="8" width="17.85546875" style="1" bestFit="1" customWidth="1"/>
    <col min="9" max="9" width="17.85546875" style="1" customWidth="1"/>
    <col min="10" max="14" width="15.140625" style="1" bestFit="1" customWidth="1"/>
    <col min="15" max="16384" width="9.140625" style="1"/>
  </cols>
  <sheetData>
    <row r="3" spans="2:14" x14ac:dyDescent="0.25">
      <c r="B3" s="3" t="s">
        <v>9</v>
      </c>
    </row>
    <row r="5" spans="2:14" ht="45" customHeight="1" x14ac:dyDescent="0.25">
      <c r="B5" s="4"/>
      <c r="C5" s="4"/>
      <c r="D5" s="4"/>
      <c r="E5" s="4"/>
      <c r="F5" s="27" t="s">
        <v>14</v>
      </c>
      <c r="G5" s="27" t="s">
        <v>10</v>
      </c>
      <c r="H5" s="27" t="s">
        <v>11</v>
      </c>
      <c r="I5" s="27" t="s">
        <v>13</v>
      </c>
      <c r="J5" s="29" t="s">
        <v>16</v>
      </c>
      <c r="K5" s="29"/>
      <c r="L5" s="29"/>
      <c r="M5" s="29"/>
      <c r="N5" s="29"/>
    </row>
    <row r="6" spans="2:14" x14ac:dyDescent="0.25">
      <c r="B6" s="4" t="s">
        <v>0</v>
      </c>
      <c r="C6" s="4" t="s">
        <v>1</v>
      </c>
      <c r="D6" s="4" t="s">
        <v>2</v>
      </c>
      <c r="E6" s="4" t="s">
        <v>8</v>
      </c>
      <c r="F6" s="28"/>
      <c r="G6" s="28"/>
      <c r="H6" s="28"/>
      <c r="I6" s="28"/>
      <c r="J6" s="4">
        <v>2024</v>
      </c>
      <c r="K6" s="4">
        <v>2025</v>
      </c>
      <c r="L6" s="4">
        <v>2026</v>
      </c>
      <c r="M6" s="4">
        <v>2027</v>
      </c>
      <c r="N6" s="4">
        <v>2028</v>
      </c>
    </row>
    <row r="7" spans="2:14" x14ac:dyDescent="0.25">
      <c r="B7" s="4" t="s">
        <v>3</v>
      </c>
      <c r="C7" s="5">
        <v>93370691.840000004</v>
      </c>
      <c r="D7" s="5">
        <v>68149208.959999993</v>
      </c>
      <c r="E7" s="5">
        <v>81779050.599999994</v>
      </c>
      <c r="F7" s="5">
        <f>C7-E7</f>
        <v>11591641.24000001</v>
      </c>
      <c r="G7" s="6">
        <f>F7/6</f>
        <v>1931940.2066666682</v>
      </c>
      <c r="H7" s="2">
        <f>(G7/12)*4</f>
        <v>643980.06888888939</v>
      </c>
      <c r="I7" s="11">
        <f>F7-H7</f>
        <v>10947661.17111112</v>
      </c>
      <c r="J7" s="9">
        <f>$I$7/5</f>
        <v>2189532.234222224</v>
      </c>
      <c r="K7" s="10">
        <f t="shared" ref="K7:N7" si="0">$I$7/5</f>
        <v>2189532.234222224</v>
      </c>
      <c r="L7" s="10">
        <f t="shared" si="0"/>
        <v>2189532.234222224</v>
      </c>
      <c r="M7" s="10">
        <f t="shared" si="0"/>
        <v>2189532.234222224</v>
      </c>
      <c r="N7" s="10">
        <f t="shared" si="0"/>
        <v>2189532.234222224</v>
      </c>
    </row>
    <row r="8" spans="2:14" x14ac:dyDescent="0.25">
      <c r="B8" s="4" t="s">
        <v>4</v>
      </c>
      <c r="C8" s="5">
        <v>76073789.019999996</v>
      </c>
      <c r="D8" s="5">
        <v>54384009.299999997</v>
      </c>
      <c r="E8" s="5">
        <v>61453930.509999998</v>
      </c>
      <c r="F8" s="5">
        <f t="shared" ref="F8:F11" si="1">C8-E8</f>
        <v>14619858.509999998</v>
      </c>
      <c r="G8" s="6">
        <f t="shared" ref="G8:G11" si="2">F8/6</f>
        <v>2436643.0849999995</v>
      </c>
      <c r="H8" s="2">
        <f t="shared" ref="H8:H11" si="3">(G8/12)*4</f>
        <v>812214.36166666646</v>
      </c>
      <c r="I8" s="11">
        <f t="shared" ref="I8:I12" si="4">F8-H8</f>
        <v>13807644.148333332</v>
      </c>
      <c r="J8" s="10">
        <f>$I$8/5</f>
        <v>2761528.8296666662</v>
      </c>
      <c r="K8" s="10">
        <f t="shared" ref="K8:N8" si="5">$I$8/5</f>
        <v>2761528.8296666662</v>
      </c>
      <c r="L8" s="10">
        <f t="shared" si="5"/>
        <v>2761528.8296666662</v>
      </c>
      <c r="M8" s="10">
        <f t="shared" si="5"/>
        <v>2761528.8296666662</v>
      </c>
      <c r="N8" s="10">
        <f t="shared" si="5"/>
        <v>2761528.8296666662</v>
      </c>
    </row>
    <row r="9" spans="2:14" x14ac:dyDescent="0.25">
      <c r="B9" s="4" t="s">
        <v>5</v>
      </c>
      <c r="C9" s="5">
        <v>50614227.009999998</v>
      </c>
      <c r="D9" s="5">
        <v>42915927.869999997</v>
      </c>
      <c r="E9" s="5">
        <v>45778664.920000002</v>
      </c>
      <c r="F9" s="5">
        <f t="shared" si="1"/>
        <v>4835562.0899999961</v>
      </c>
      <c r="G9" s="6">
        <f t="shared" si="2"/>
        <v>805927.01499999932</v>
      </c>
      <c r="H9" s="2">
        <f t="shared" si="3"/>
        <v>268642.33833333309</v>
      </c>
      <c r="I9" s="11">
        <f t="shared" si="4"/>
        <v>4566919.7516666632</v>
      </c>
      <c r="J9" s="10">
        <f>$I$9/5</f>
        <v>913383.95033333264</v>
      </c>
      <c r="K9" s="10">
        <f t="shared" ref="K9:N9" si="6">$I$9/5</f>
        <v>913383.95033333264</v>
      </c>
      <c r="L9" s="10">
        <f t="shared" si="6"/>
        <v>913383.95033333264</v>
      </c>
      <c r="M9" s="10">
        <f t="shared" si="6"/>
        <v>913383.95033333264</v>
      </c>
      <c r="N9" s="10">
        <f t="shared" si="6"/>
        <v>913383.95033333264</v>
      </c>
    </row>
    <row r="10" spans="2:14" x14ac:dyDescent="0.25">
      <c r="B10" s="4" t="s">
        <v>6</v>
      </c>
      <c r="C10" s="5">
        <v>377963604.56999999</v>
      </c>
      <c r="D10" s="5">
        <v>299247853.16000003</v>
      </c>
      <c r="E10" s="5">
        <v>314210245.79000002</v>
      </c>
      <c r="F10" s="5">
        <f t="shared" si="1"/>
        <v>63753358.779999971</v>
      </c>
      <c r="G10" s="6">
        <f t="shared" si="2"/>
        <v>10625559.796666661</v>
      </c>
      <c r="H10" s="2">
        <f t="shared" si="3"/>
        <v>3541853.2655555536</v>
      </c>
      <c r="I10" s="11">
        <f t="shared" si="4"/>
        <v>60211505.514444418</v>
      </c>
      <c r="J10" s="10">
        <f>$I$10/5</f>
        <v>12042301.102888884</v>
      </c>
      <c r="K10" s="10">
        <f t="shared" ref="K10:N10" si="7">$I$10/5</f>
        <v>12042301.102888884</v>
      </c>
      <c r="L10" s="10">
        <f t="shared" si="7"/>
        <v>12042301.102888884</v>
      </c>
      <c r="M10" s="10">
        <f t="shared" si="7"/>
        <v>12042301.102888884</v>
      </c>
      <c r="N10" s="10">
        <f t="shared" si="7"/>
        <v>12042301.102888884</v>
      </c>
    </row>
    <row r="11" spans="2:14" x14ac:dyDescent="0.25">
      <c r="B11" s="4" t="s">
        <v>7</v>
      </c>
      <c r="C11" s="5">
        <v>31586233.129999999</v>
      </c>
      <c r="D11" s="5">
        <v>25391446.84</v>
      </c>
      <c r="E11" s="5">
        <v>26661019.18</v>
      </c>
      <c r="F11" s="5">
        <f t="shared" si="1"/>
        <v>4925213.9499999993</v>
      </c>
      <c r="G11" s="6">
        <f t="shared" si="2"/>
        <v>820868.99166666658</v>
      </c>
      <c r="H11" s="2">
        <f t="shared" si="3"/>
        <v>273622.99722222221</v>
      </c>
      <c r="I11" s="11">
        <f t="shared" si="4"/>
        <v>4651590.9527777769</v>
      </c>
      <c r="J11" s="10">
        <f>$I$11/5</f>
        <v>930318.1905555554</v>
      </c>
      <c r="K11" s="10">
        <f t="shared" ref="K11:N11" si="8">$I$11/5</f>
        <v>930318.1905555554</v>
      </c>
      <c r="L11" s="10">
        <f t="shared" si="8"/>
        <v>930318.1905555554</v>
      </c>
      <c r="M11" s="10">
        <f t="shared" si="8"/>
        <v>930318.1905555554</v>
      </c>
      <c r="N11" s="10">
        <f t="shared" si="8"/>
        <v>930318.1905555554</v>
      </c>
    </row>
    <row r="12" spans="2:14" x14ac:dyDescent="0.25">
      <c r="B12" s="8" t="s">
        <v>12</v>
      </c>
      <c r="C12" s="5">
        <f>SUM(C7:C11)</f>
        <v>629608545.57000005</v>
      </c>
      <c r="D12" s="5">
        <f>SUM(D7:D11)</f>
        <v>490088446.13</v>
      </c>
      <c r="E12" s="5">
        <f>SUM(E7:E11)</f>
        <v>529882911</v>
      </c>
      <c r="F12" s="5">
        <f>SUM(F7:F11)</f>
        <v>99725634.569999978</v>
      </c>
      <c r="G12" s="7">
        <f>SUM(G7:G11)</f>
        <v>16620939.094999995</v>
      </c>
      <c r="H12" s="2">
        <f>SUM(H6:H11)</f>
        <v>5540313.0316666653</v>
      </c>
      <c r="I12" s="11">
        <f t="shared" si="4"/>
        <v>94185321.538333312</v>
      </c>
      <c r="J12" s="10">
        <f>SUM(J6:J11)</f>
        <v>18839088.307666663</v>
      </c>
      <c r="K12" s="10">
        <f t="shared" ref="K12:N12" si="9">SUM(K6:K11)</f>
        <v>18839089.307666663</v>
      </c>
      <c r="L12" s="10">
        <f t="shared" si="9"/>
        <v>18839090.307666663</v>
      </c>
      <c r="M12" s="10">
        <f t="shared" si="9"/>
        <v>18839091.307666663</v>
      </c>
      <c r="N12" s="10">
        <f t="shared" si="9"/>
        <v>18839092.307666663</v>
      </c>
    </row>
    <row r="14" spans="2:14" x14ac:dyDescent="0.25">
      <c r="B14" s="1" t="s">
        <v>15</v>
      </c>
    </row>
    <row r="15" spans="2:14" x14ac:dyDescent="0.25">
      <c r="B15" s="1" t="s">
        <v>18</v>
      </c>
    </row>
    <row r="16" spans="2:14" x14ac:dyDescent="0.25">
      <c r="B16" s="1" t="s">
        <v>17</v>
      </c>
    </row>
    <row r="17" spans="2:7" x14ac:dyDescent="0.25">
      <c r="B17" s="1" t="s">
        <v>19</v>
      </c>
    </row>
    <row r="18" spans="2:7" x14ac:dyDescent="0.25">
      <c r="B18" s="1" t="s">
        <v>20</v>
      </c>
    </row>
    <row r="22" spans="2:7" x14ac:dyDescent="0.25">
      <c r="C22" s="1">
        <v>1.5</v>
      </c>
    </row>
    <row r="23" spans="2:7" x14ac:dyDescent="0.25">
      <c r="C23" s="1">
        <f>53/153</f>
        <v>0.34640522875816993</v>
      </c>
      <c r="D23" s="1">
        <f>47.25/147.25</f>
        <v>0.32088285229202035</v>
      </c>
    </row>
    <row r="25" spans="2:7" x14ac:dyDescent="0.25">
      <c r="C25" s="13">
        <f>C23*C9</f>
        <v>17533032.885816991</v>
      </c>
      <c r="D25" s="13">
        <f>D23*E9</f>
        <v>14689588.573650254</v>
      </c>
      <c r="E25" s="14">
        <f>C25-D25</f>
        <v>2843444.3121667374</v>
      </c>
      <c r="F25" s="14">
        <f>E25/6</f>
        <v>473907.3853611229</v>
      </c>
      <c r="G25" s="14">
        <f>F25/12*4</f>
        <v>157969.12845370764</v>
      </c>
    </row>
  </sheetData>
  <mergeCells count="5">
    <mergeCell ref="J5:N5"/>
    <mergeCell ref="G5:G6"/>
    <mergeCell ref="H5:H6"/>
    <mergeCell ref="I5:I6"/>
    <mergeCell ref="F5:F6"/>
  </mergeCells>
  <pageMargins left="0.7" right="0.7" top="0.75" bottom="0.75" header="0.3" footer="0.3"/>
  <pageSetup orientation="portrait" horizontalDpi="1200" verticalDpi="1200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Savings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Ogunjimi, Debo B SNEPCO-PTC/U/GL</dc:creator>
  <cp:lastModifiedBy>Ogunjimi, Debo B SNEPCO-PTC/U/GL</cp:lastModifiedBy>
  <dcterms:created xsi:type="dcterms:W3CDTF">2023-10-23T13:43:05Z</dcterms:created>
  <dcterms:modified xsi:type="dcterms:W3CDTF">2024-03-20T07:46:51Z</dcterms:modified>
</cp:coreProperties>
</file>